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" yWindow="75" windowWidth="11355" windowHeight="11580" tabRatio="764"/>
  </bookViews>
  <sheets>
    <sheet name="총괄표" sheetId="12" r:id="rId1"/>
    <sheet name="세입_일반" sheetId="23" r:id="rId2"/>
    <sheet name="세출_일반" sheetId="24" r:id="rId3"/>
    <sheet name="제1회추경 계속비조서(추가및변경5건)" sheetId="31" r:id="rId4"/>
    <sheet name="세입_특별" sheetId="25" state="hidden" r:id="rId5"/>
    <sheet name="세출_특별" sheetId="26" state="hidden" r:id="rId6"/>
    <sheet name="총괄표_기금" sheetId="29" state="hidden" r:id="rId7"/>
    <sheet name="세입_기금" sheetId="30" state="hidden" r:id="rId8"/>
    <sheet name="세출_기금" sheetId="27" state="hidden" r:id="rId9"/>
    <sheet name="위원회총괄" sheetId="13" state="hidden" r:id="rId10"/>
  </sheets>
  <definedNames>
    <definedName name="_xlnm._FilterDatabase" localSheetId="7" hidden="1">세입_기금!$B$5:$I$5</definedName>
    <definedName name="_xlnm._FilterDatabase" localSheetId="1" hidden="1">세입_일반!$C$5:$K$71</definedName>
    <definedName name="_xlnm._FilterDatabase" localSheetId="4" hidden="1">세입_특별!$C$5:$N$9</definedName>
    <definedName name="_xlnm._FilterDatabase" localSheetId="8" hidden="1">세출_기금!$B$5:$I$5</definedName>
    <definedName name="_xlnm._FilterDatabase" localSheetId="2" hidden="1">세출_일반!$D$5:$J$49</definedName>
    <definedName name="_xlnm._FilterDatabase" localSheetId="5" hidden="1">세출_특별!$C$5:$O$5</definedName>
    <definedName name="_xlnm._FilterDatabase" localSheetId="3" hidden="1">'제1회추경 계속비조서(추가및변경5건)'!#REF!</definedName>
    <definedName name="_xlnm.Print_Area" localSheetId="1">세입_일반!$A$1:$I$71</definedName>
    <definedName name="_xlnm.Print_Area" localSheetId="4">세입_특별!$A$1:$M$36</definedName>
    <definedName name="_xlnm.Print_Area" localSheetId="2">세출_일반!$A$1:$I$197</definedName>
    <definedName name="_xlnm.Print_Area" localSheetId="5">세출_특별!$B$1:$M$36</definedName>
    <definedName name="_xlnm.Print_Area" localSheetId="3">'제1회추경 계속비조서(추가및변경5건)'!$A$1:$M$49</definedName>
    <definedName name="_xlnm.Print_Area" localSheetId="0">총괄표!$B$1:$H$25</definedName>
    <definedName name="_xlnm.Print_Area" localSheetId="6">총괄표_기금!$B$1:$H$25</definedName>
    <definedName name="_xlnm.Print_Titles" localSheetId="7">세입_기금!$3:$5</definedName>
    <definedName name="_xlnm.Print_Titles" localSheetId="1">세입_일반!$3:$5</definedName>
    <definedName name="_xlnm.Print_Titles" localSheetId="4">세입_특별!$3:$5</definedName>
    <definedName name="_xlnm.Print_Titles" localSheetId="8">세출_기금!$3:$5</definedName>
    <definedName name="_xlnm.Print_Titles" localSheetId="2">세출_일반!$3:$5</definedName>
    <definedName name="_xlnm.Print_Titles" localSheetId="5">세출_특별!$3:$5</definedName>
    <definedName name="_xlnm.Print_Titles" localSheetId="3">'제1회추경 계속비조서(추가및변경5건)'!$A$2:$IV$4</definedName>
  </definedNames>
  <calcPr calcId="125725"/>
</workbook>
</file>

<file path=xl/calcChain.xml><?xml version="1.0" encoding="utf-8"?>
<calcChain xmlns="http://schemas.openxmlformats.org/spreadsheetml/2006/main">
  <c r="I49" i="31"/>
  <c r="H49"/>
  <c r="G49"/>
  <c r="F49"/>
  <c r="O49" s="1"/>
  <c r="E49"/>
  <c r="D49"/>
  <c r="C49"/>
  <c r="L48"/>
  <c r="L47"/>
  <c r="L46"/>
  <c r="L45"/>
  <c r="L49" s="1"/>
  <c r="K45"/>
  <c r="K49" s="1"/>
  <c r="J45"/>
  <c r="J49" s="1"/>
  <c r="O44"/>
  <c r="O43"/>
  <c r="O42"/>
  <c r="O41"/>
  <c r="L39"/>
  <c r="N39" s="1"/>
  <c r="I39"/>
  <c r="O39" s="1"/>
  <c r="L38"/>
  <c r="N38" s="1"/>
  <c r="I38"/>
  <c r="O38" s="1"/>
  <c r="L37"/>
  <c r="N37" s="1"/>
  <c r="I37"/>
  <c r="O37" s="1"/>
  <c r="L36"/>
  <c r="L40" s="1"/>
  <c r="K36"/>
  <c r="K40" s="1"/>
  <c r="J36"/>
  <c r="J40" s="1"/>
  <c r="I36"/>
  <c r="I40" s="1"/>
  <c r="H36"/>
  <c r="H40" s="1"/>
  <c r="O40" s="1"/>
  <c r="G36"/>
  <c r="F36"/>
  <c r="O36" s="1"/>
  <c r="E36"/>
  <c r="D36"/>
  <c r="C36"/>
  <c r="C40" s="1"/>
  <c r="L35"/>
  <c r="N35" s="1"/>
  <c r="I35"/>
  <c r="O35" s="1"/>
  <c r="L34"/>
  <c r="N34" s="1"/>
  <c r="I34"/>
  <c r="O34" s="1"/>
  <c r="L33"/>
  <c r="N33" s="1"/>
  <c r="I33"/>
  <c r="O33" s="1"/>
  <c r="L32"/>
  <c r="K32"/>
  <c r="J32"/>
  <c r="I32"/>
  <c r="H32"/>
  <c r="G32"/>
  <c r="F32"/>
  <c r="O32" s="1"/>
  <c r="E32"/>
  <c r="D32"/>
  <c r="C32"/>
  <c r="L30"/>
  <c r="N30" s="1"/>
  <c r="I30"/>
  <c r="O30" s="1"/>
  <c r="L29"/>
  <c r="N29" s="1"/>
  <c r="I29"/>
  <c r="O29" s="1"/>
  <c r="L28"/>
  <c r="N28" s="1"/>
  <c r="I28"/>
  <c r="O28" s="1"/>
  <c r="L27"/>
  <c r="K27"/>
  <c r="K31" s="1"/>
  <c r="J27"/>
  <c r="J31" s="1"/>
  <c r="I27"/>
  <c r="I31" s="1"/>
  <c r="H27"/>
  <c r="H31" s="1"/>
  <c r="O31" s="1"/>
  <c r="G27"/>
  <c r="F27"/>
  <c r="O27" s="1"/>
  <c r="E27"/>
  <c r="D27"/>
  <c r="C27"/>
  <c r="C31" s="1"/>
  <c r="O26"/>
  <c r="L26"/>
  <c r="N26" s="1"/>
  <c r="I26"/>
  <c r="L25"/>
  <c r="N25" s="1"/>
  <c r="I25"/>
  <c r="O25" s="1"/>
  <c r="L24"/>
  <c r="N24" s="1"/>
  <c r="I24"/>
  <c r="O24" s="1"/>
  <c r="K23"/>
  <c r="J23"/>
  <c r="I23"/>
  <c r="H23"/>
  <c r="G23"/>
  <c r="F23"/>
  <c r="O23" s="1"/>
  <c r="E23"/>
  <c r="D23"/>
  <c r="C23"/>
  <c r="L21"/>
  <c r="N21" s="1"/>
  <c r="I21"/>
  <c r="O21" s="1"/>
  <c r="L20"/>
  <c r="N20" s="1"/>
  <c r="I20"/>
  <c r="O20" s="1"/>
  <c r="L19"/>
  <c r="N19" s="1"/>
  <c r="I19"/>
  <c r="O19" s="1"/>
  <c r="L18"/>
  <c r="K18"/>
  <c r="K22" s="1"/>
  <c r="J18"/>
  <c r="J22" s="1"/>
  <c r="I18"/>
  <c r="I22" s="1"/>
  <c r="H18"/>
  <c r="H22" s="1"/>
  <c r="O22" s="1"/>
  <c r="G18"/>
  <c r="F18"/>
  <c r="O18" s="1"/>
  <c r="E18"/>
  <c r="D18"/>
  <c r="C18"/>
  <c r="C22" s="1"/>
  <c r="L17"/>
  <c r="N17" s="1"/>
  <c r="I17"/>
  <c r="O17" s="1"/>
  <c r="L16"/>
  <c r="N16" s="1"/>
  <c r="I16"/>
  <c r="O16" s="1"/>
  <c r="L15"/>
  <c r="N15" s="1"/>
  <c r="I15"/>
  <c r="O15" s="1"/>
  <c r="K14"/>
  <c r="J14"/>
  <c r="I14"/>
  <c r="H14"/>
  <c r="G14"/>
  <c r="F14"/>
  <c r="O14" s="1"/>
  <c r="E14"/>
  <c r="D14"/>
  <c r="C14"/>
  <c r="L12"/>
  <c r="N12" s="1"/>
  <c r="I12"/>
  <c r="O12" s="1"/>
  <c r="L11"/>
  <c r="N11" s="1"/>
  <c r="I11"/>
  <c r="O11" s="1"/>
  <c r="L10"/>
  <c r="N10" s="1"/>
  <c r="I10"/>
  <c r="O10" s="1"/>
  <c r="L9"/>
  <c r="L13" s="1"/>
  <c r="K9"/>
  <c r="K13" s="1"/>
  <c r="J9"/>
  <c r="J13" s="1"/>
  <c r="I9"/>
  <c r="I13" s="1"/>
  <c r="H9"/>
  <c r="H13" s="1"/>
  <c r="G9"/>
  <c r="F9"/>
  <c r="O9" s="1"/>
  <c r="E9"/>
  <c r="D9"/>
  <c r="C9"/>
  <c r="C13" s="1"/>
  <c r="L8"/>
  <c r="N8" s="1"/>
  <c r="I8"/>
  <c r="O8" s="1"/>
  <c r="L7"/>
  <c r="N7" s="1"/>
  <c r="I7"/>
  <c r="O7" s="1"/>
  <c r="L6"/>
  <c r="N6" s="1"/>
  <c r="I6"/>
  <c r="O6" s="1"/>
  <c r="L5"/>
  <c r="K5"/>
  <c r="J5"/>
  <c r="I5"/>
  <c r="H5"/>
  <c r="G5"/>
  <c r="F5"/>
  <c r="O5" s="1"/>
  <c r="E5"/>
  <c r="D5"/>
  <c r="C5"/>
  <c r="R4"/>
  <c r="Q4"/>
  <c r="P4"/>
  <c r="O4"/>
  <c r="O13" l="1"/>
  <c r="N9"/>
  <c r="N4" s="1"/>
  <c r="L14"/>
  <c r="L22" s="1"/>
  <c r="N18"/>
  <c r="L23"/>
  <c r="L31" s="1"/>
  <c r="N27"/>
  <c r="N36"/>
  <c r="F42" i="24"/>
  <c r="J42" s="1"/>
  <c r="L42" s="1"/>
  <c r="E42" l="1"/>
  <c r="F144"/>
  <c r="E144" s="1"/>
  <c r="F143"/>
  <c r="J143" s="1"/>
  <c r="L143" s="1"/>
  <c r="F165"/>
  <c r="E165" s="1"/>
  <c r="F60" i="23"/>
  <c r="E60" s="1"/>
  <c r="E143" i="24" l="1"/>
  <c r="J144"/>
  <c r="L144" s="1"/>
  <c r="J165"/>
  <c r="L165" s="1"/>
  <c r="F147"/>
  <c r="E147" s="1"/>
  <c r="J147" l="1"/>
  <c r="L147" s="1"/>
  <c r="G51" i="23"/>
  <c r="H51"/>
  <c r="D51"/>
  <c r="F149" i="24" l="1"/>
  <c r="J149" s="1"/>
  <c r="L149" s="1"/>
  <c r="F148"/>
  <c r="J148" s="1"/>
  <c r="L148" s="1"/>
  <c r="F68"/>
  <c r="J68" s="1"/>
  <c r="L68" s="1"/>
  <c r="F46"/>
  <c r="E46" s="1"/>
  <c r="F45"/>
  <c r="J45" s="1"/>
  <c r="L45" s="1"/>
  <c r="F44"/>
  <c r="J44" s="1"/>
  <c r="L44" s="1"/>
  <c r="F22"/>
  <c r="J22" s="1"/>
  <c r="L22" s="1"/>
  <c r="F146"/>
  <c r="E146" s="1"/>
  <c r="F67"/>
  <c r="J67" s="1"/>
  <c r="L67" s="1"/>
  <c r="F195"/>
  <c r="E195" s="1"/>
  <c r="F145"/>
  <c r="J145" s="1"/>
  <c r="L145" s="1"/>
  <c r="F193"/>
  <c r="J193" s="1"/>
  <c r="L193" s="1"/>
  <c r="F43"/>
  <c r="J43" s="1"/>
  <c r="L43" s="1"/>
  <c r="F120"/>
  <c r="E120" s="1"/>
  <c r="F21"/>
  <c r="E21" s="1"/>
  <c r="E45" l="1"/>
  <c r="E67"/>
  <c r="E193"/>
  <c r="J21"/>
  <c r="L21" s="1"/>
  <c r="E149"/>
  <c r="E148"/>
  <c r="E68"/>
  <c r="J146"/>
  <c r="L146" s="1"/>
  <c r="E43"/>
  <c r="E22"/>
  <c r="J46"/>
  <c r="L46" s="1"/>
  <c r="E44"/>
  <c r="J195"/>
  <c r="L195" s="1"/>
  <c r="E145"/>
  <c r="J120"/>
  <c r="L120" s="1"/>
  <c r="F24"/>
  <c r="J24" s="1"/>
  <c r="L24" s="1"/>
  <c r="F25"/>
  <c r="J25" s="1"/>
  <c r="L25" s="1"/>
  <c r="F26"/>
  <c r="J26" s="1"/>
  <c r="L26" s="1"/>
  <c r="F47"/>
  <c r="J47" s="1"/>
  <c r="L47" s="1"/>
  <c r="F17" i="23"/>
  <c r="E17"/>
  <c r="F61"/>
  <c r="E61" s="1"/>
  <c r="F62"/>
  <c r="E62" s="1"/>
  <c r="F159" i="24"/>
  <c r="J159" s="1"/>
  <c r="L159" s="1"/>
  <c r="F158"/>
  <c r="J158" s="1"/>
  <c r="L158" s="1"/>
  <c r="F162"/>
  <c r="J162" s="1"/>
  <c r="L162" s="1"/>
  <c r="F161"/>
  <c r="J161" s="1"/>
  <c r="L161" s="1"/>
  <c r="F160"/>
  <c r="J160" s="1"/>
  <c r="L160" s="1"/>
  <c r="F121"/>
  <c r="J121" s="1"/>
  <c r="L121" s="1"/>
  <c r="F119"/>
  <c r="J119" s="1"/>
  <c r="L119" s="1"/>
  <c r="F118"/>
  <c r="J118" s="1"/>
  <c r="L118" s="1"/>
  <c r="F117"/>
  <c r="J117" s="1"/>
  <c r="L117" s="1"/>
  <c r="F116"/>
  <c r="J116" s="1"/>
  <c r="L116" s="1"/>
  <c r="F115"/>
  <c r="J115" s="1"/>
  <c r="L115" s="1"/>
  <c r="F55"/>
  <c r="J55" s="1"/>
  <c r="L55" s="1"/>
  <c r="F54"/>
  <c r="J54" s="1"/>
  <c r="L54" s="1"/>
  <c r="F191"/>
  <c r="J191" s="1"/>
  <c r="L191" s="1"/>
  <c r="F150"/>
  <c r="J150" s="1"/>
  <c r="L150" s="1"/>
  <c r="F141"/>
  <c r="E141" s="1"/>
  <c r="F78"/>
  <c r="J78" s="1"/>
  <c r="L78" s="1"/>
  <c r="E24" l="1"/>
  <c r="E25"/>
  <c r="E26"/>
  <c r="E47"/>
  <c r="E158"/>
  <c r="E161"/>
  <c r="E162"/>
  <c r="E159"/>
  <c r="E160"/>
  <c r="E115"/>
  <c r="E119"/>
  <c r="E117"/>
  <c r="E116"/>
  <c r="E118"/>
  <c r="E121"/>
  <c r="E54"/>
  <c r="E150"/>
  <c r="E55"/>
  <c r="E191"/>
  <c r="J141"/>
  <c r="L141" s="1"/>
  <c r="E78"/>
  <c r="F56"/>
  <c r="E56" s="1"/>
  <c r="F52"/>
  <c r="E52" s="1"/>
  <c r="F48"/>
  <c r="J48" s="1"/>
  <c r="L48" s="1"/>
  <c r="F40"/>
  <c r="E40" s="1"/>
  <c r="F23"/>
  <c r="E23" s="1"/>
  <c r="F55" i="23"/>
  <c r="E55" s="1"/>
  <c r="F54"/>
  <c r="E54" s="1"/>
  <c r="F53"/>
  <c r="E53" s="1"/>
  <c r="F52"/>
  <c r="E52" s="1"/>
  <c r="F57"/>
  <c r="E57" s="1"/>
  <c r="F56"/>
  <c r="D47"/>
  <c r="G47"/>
  <c r="H47"/>
  <c r="F48"/>
  <c r="E48" s="1"/>
  <c r="F49"/>
  <c r="E49" s="1"/>
  <c r="F50"/>
  <c r="E50" s="1"/>
  <c r="E56" l="1"/>
  <c r="F51"/>
  <c r="E47"/>
  <c r="E48" i="24"/>
  <c r="J56"/>
  <c r="L56" s="1"/>
  <c r="J23"/>
  <c r="L23" s="1"/>
  <c r="J52"/>
  <c r="L52" s="1"/>
  <c r="J40"/>
  <c r="L40" s="1"/>
  <c r="F47" i="23"/>
  <c r="H13"/>
  <c r="K13" i="24"/>
  <c r="K29"/>
  <c r="K49"/>
  <c r="K58"/>
  <c r="K70"/>
  <c r="K79"/>
  <c r="K128"/>
  <c r="K151"/>
  <c r="K167"/>
  <c r="K9"/>
  <c r="F177"/>
  <c r="J177" s="1"/>
  <c r="L177" s="1"/>
  <c r="F176"/>
  <c r="J176" s="1"/>
  <c r="L176" s="1"/>
  <c r="F175"/>
  <c r="J175" s="1"/>
  <c r="L175" s="1"/>
  <c r="F174"/>
  <c r="J174" s="1"/>
  <c r="L174" s="1"/>
  <c r="F173"/>
  <c r="J173" s="1"/>
  <c r="L173" s="1"/>
  <c r="F172"/>
  <c r="J172" s="1"/>
  <c r="L172" s="1"/>
  <c r="F171"/>
  <c r="J171" s="1"/>
  <c r="L171" s="1"/>
  <c r="F139"/>
  <c r="J139" s="1"/>
  <c r="L139" s="1"/>
  <c r="F138"/>
  <c r="J138" s="1"/>
  <c r="L138" s="1"/>
  <c r="F88"/>
  <c r="J88" s="1"/>
  <c r="L88" s="1"/>
  <c r="F87"/>
  <c r="J87" s="1"/>
  <c r="L87" s="1"/>
  <c r="F86"/>
  <c r="J86" s="1"/>
  <c r="L86" s="1"/>
  <c r="F85"/>
  <c r="J85" s="1"/>
  <c r="L85" s="1"/>
  <c r="F84"/>
  <c r="J84" s="1"/>
  <c r="L84" s="1"/>
  <c r="F83"/>
  <c r="J83" s="1"/>
  <c r="L83" s="1"/>
  <c r="F82"/>
  <c r="J82" s="1"/>
  <c r="L82" s="1"/>
  <c r="D128"/>
  <c r="F185"/>
  <c r="J185" s="1"/>
  <c r="L185" s="1"/>
  <c r="F184"/>
  <c r="J184" s="1"/>
  <c r="L184" s="1"/>
  <c r="F183"/>
  <c r="J183" s="1"/>
  <c r="L183" s="1"/>
  <c r="F182"/>
  <c r="J182" s="1"/>
  <c r="L182" s="1"/>
  <c r="F181"/>
  <c r="J181" s="1"/>
  <c r="L181" s="1"/>
  <c r="F180"/>
  <c r="J180" s="1"/>
  <c r="L180" s="1"/>
  <c r="F179"/>
  <c r="J179" s="1"/>
  <c r="L179" s="1"/>
  <c r="F178"/>
  <c r="J178" s="1"/>
  <c r="L178" s="1"/>
  <c r="F170"/>
  <c r="J170" s="1"/>
  <c r="L170" s="1"/>
  <c r="F169"/>
  <c r="J169" s="1"/>
  <c r="L169" s="1"/>
  <c r="F194"/>
  <c r="J194" s="1"/>
  <c r="L194" s="1"/>
  <c r="F192"/>
  <c r="J192" s="1"/>
  <c r="L192" s="1"/>
  <c r="F190"/>
  <c r="J190" s="1"/>
  <c r="L190" s="1"/>
  <c r="F189"/>
  <c r="J189" s="1"/>
  <c r="L189" s="1"/>
  <c r="F188"/>
  <c r="J188" s="1"/>
  <c r="L188" s="1"/>
  <c r="F187"/>
  <c r="J187" s="1"/>
  <c r="L187" s="1"/>
  <c r="F186"/>
  <c r="J186" s="1"/>
  <c r="L186" s="1"/>
  <c r="F156"/>
  <c r="J156" s="1"/>
  <c r="L156" s="1"/>
  <c r="F155"/>
  <c r="J155" s="1"/>
  <c r="L155" s="1"/>
  <c r="F154"/>
  <c r="J154" s="1"/>
  <c r="L154" s="1"/>
  <c r="F153"/>
  <c r="J153" s="1"/>
  <c r="L153" s="1"/>
  <c r="F131"/>
  <c r="J131" s="1"/>
  <c r="L131" s="1"/>
  <c r="F130"/>
  <c r="J130" s="1"/>
  <c r="L130" s="1"/>
  <c r="F135"/>
  <c r="J135" s="1"/>
  <c r="L135" s="1"/>
  <c r="F134"/>
  <c r="J134" s="1"/>
  <c r="L134" s="1"/>
  <c r="F133"/>
  <c r="J133" s="1"/>
  <c r="L133" s="1"/>
  <c r="F132"/>
  <c r="J132" s="1"/>
  <c r="L132" s="1"/>
  <c r="F137"/>
  <c r="J137" s="1"/>
  <c r="L137" s="1"/>
  <c r="F136"/>
  <c r="J136" s="1"/>
  <c r="L136" s="1"/>
  <c r="F140"/>
  <c r="J140" s="1"/>
  <c r="L140" s="1"/>
  <c r="F92"/>
  <c r="J92" s="1"/>
  <c r="L92" s="1"/>
  <c r="F91"/>
  <c r="J91" s="1"/>
  <c r="L91" s="1"/>
  <c r="F90"/>
  <c r="J90" s="1"/>
  <c r="L90" s="1"/>
  <c r="F89"/>
  <c r="J89" s="1"/>
  <c r="L89" s="1"/>
  <c r="F81"/>
  <c r="J81" s="1"/>
  <c r="L81" s="1"/>
  <c r="F106"/>
  <c r="J106" s="1"/>
  <c r="L106" s="1"/>
  <c r="F105"/>
  <c r="J105" s="1"/>
  <c r="L105" s="1"/>
  <c r="F104"/>
  <c r="J104" s="1"/>
  <c r="L104" s="1"/>
  <c r="F103"/>
  <c r="J103" s="1"/>
  <c r="L103" s="1"/>
  <c r="F102"/>
  <c r="J102" s="1"/>
  <c r="L102" s="1"/>
  <c r="F101"/>
  <c r="J101" s="1"/>
  <c r="L101" s="1"/>
  <c r="F100"/>
  <c r="J100" s="1"/>
  <c r="L100" s="1"/>
  <c r="F99"/>
  <c r="J99" s="1"/>
  <c r="L99" s="1"/>
  <c r="F98"/>
  <c r="J98" s="1"/>
  <c r="L98" s="1"/>
  <c r="F97"/>
  <c r="J97" s="1"/>
  <c r="L97" s="1"/>
  <c r="F96"/>
  <c r="J96" s="1"/>
  <c r="L96" s="1"/>
  <c r="F95"/>
  <c r="J95" s="1"/>
  <c r="L95" s="1"/>
  <c r="F94"/>
  <c r="J94" s="1"/>
  <c r="L94" s="1"/>
  <c r="F93"/>
  <c r="J93" s="1"/>
  <c r="L93" s="1"/>
  <c r="F113"/>
  <c r="J113" s="1"/>
  <c r="L113" s="1"/>
  <c r="F112"/>
  <c r="J112" s="1"/>
  <c r="L112" s="1"/>
  <c r="F111"/>
  <c r="J111" s="1"/>
  <c r="L111" s="1"/>
  <c r="F110"/>
  <c r="J110" s="1"/>
  <c r="L110" s="1"/>
  <c r="F109"/>
  <c r="J109" s="1"/>
  <c r="L109" s="1"/>
  <c r="F108"/>
  <c r="J108" s="1"/>
  <c r="L108" s="1"/>
  <c r="F107"/>
  <c r="J107" s="1"/>
  <c r="L107" s="1"/>
  <c r="F75"/>
  <c r="J75" s="1"/>
  <c r="L75" s="1"/>
  <c r="F74"/>
  <c r="J74" s="1"/>
  <c r="L74" s="1"/>
  <c r="F73"/>
  <c r="J73" s="1"/>
  <c r="L73" s="1"/>
  <c r="F72"/>
  <c r="J72" s="1"/>
  <c r="L72" s="1"/>
  <c r="F77"/>
  <c r="J77" s="1"/>
  <c r="L77" s="1"/>
  <c r="F76"/>
  <c r="J76" s="1"/>
  <c r="L76" s="1"/>
  <c r="F65"/>
  <c r="J65" s="1"/>
  <c r="L65" s="1"/>
  <c r="F64"/>
  <c r="J64" s="1"/>
  <c r="L64" s="1"/>
  <c r="F63"/>
  <c r="J63" s="1"/>
  <c r="L63" s="1"/>
  <c r="F62"/>
  <c r="J62" s="1"/>
  <c r="L62" s="1"/>
  <c r="F61"/>
  <c r="J61" s="1"/>
  <c r="L61" s="1"/>
  <c r="F60"/>
  <c r="J60" s="1"/>
  <c r="L60" s="1"/>
  <c r="F66"/>
  <c r="J66" s="1"/>
  <c r="L66" s="1"/>
  <c r="F51"/>
  <c r="J51" s="1"/>
  <c r="L51" s="1"/>
  <c r="F37"/>
  <c r="J37" s="1"/>
  <c r="L37" s="1"/>
  <c r="F36"/>
  <c r="J36" s="1"/>
  <c r="L36" s="1"/>
  <c r="F34"/>
  <c r="J34" s="1"/>
  <c r="L34" s="1"/>
  <c r="F33"/>
  <c r="J33" s="1"/>
  <c r="L33" s="1"/>
  <c r="F32"/>
  <c r="J32" s="1"/>
  <c r="L32" s="1"/>
  <c r="F31"/>
  <c r="J31" s="1"/>
  <c r="L31" s="1"/>
  <c r="F38"/>
  <c r="J38" s="1"/>
  <c r="L38" s="1"/>
  <c r="F35"/>
  <c r="J35" s="1"/>
  <c r="L35" s="1"/>
  <c r="F39"/>
  <c r="J39" s="1"/>
  <c r="L39" s="1"/>
  <c r="F11"/>
  <c r="E11" s="1"/>
  <c r="F68" i="23"/>
  <c r="E68" s="1"/>
  <c r="F67"/>
  <c r="E67" s="1"/>
  <c r="F66"/>
  <c r="E66" s="1"/>
  <c r="F65"/>
  <c r="E65" s="1"/>
  <c r="F69"/>
  <c r="E69" s="1"/>
  <c r="F39"/>
  <c r="E39" s="1"/>
  <c r="F38"/>
  <c r="E38" s="1"/>
  <c r="F37"/>
  <c r="E37" s="1"/>
  <c r="F36"/>
  <c r="E36" s="1"/>
  <c r="F35"/>
  <c r="E35" s="1"/>
  <c r="F34"/>
  <c r="E34" s="1"/>
  <c r="F33"/>
  <c r="E33" s="1"/>
  <c r="F32"/>
  <c r="E32" s="1"/>
  <c r="F44"/>
  <c r="E44" s="1"/>
  <c r="F43"/>
  <c r="E43" s="1"/>
  <c r="F42"/>
  <c r="E42" s="1"/>
  <c r="F41"/>
  <c r="E41" s="1"/>
  <c r="F40"/>
  <c r="E40" s="1"/>
  <c r="F45"/>
  <c r="E45" s="1"/>
  <c r="F15"/>
  <c r="E15" s="1"/>
  <c r="F20" i="24"/>
  <c r="E20" s="1"/>
  <c r="F19"/>
  <c r="J19" s="1"/>
  <c r="L19" s="1"/>
  <c r="F27" i="23"/>
  <c r="E27" s="1"/>
  <c r="F26"/>
  <c r="E26" s="1"/>
  <c r="F28"/>
  <c r="E28" s="1"/>
  <c r="F124" i="24"/>
  <c r="E124" s="1"/>
  <c r="F123"/>
  <c r="E123" s="1"/>
  <c r="F122"/>
  <c r="E122" s="1"/>
  <c r="F114"/>
  <c r="E114" s="1"/>
  <c r="F125"/>
  <c r="E125" s="1"/>
  <c r="F126"/>
  <c r="E126" s="1"/>
  <c r="F157"/>
  <c r="E157" s="1"/>
  <c r="F163"/>
  <c r="E163" s="1"/>
  <c r="F58" i="23"/>
  <c r="E58" s="1"/>
  <c r="F17" i="24"/>
  <c r="E17" s="1"/>
  <c r="F16"/>
  <c r="E16" s="1"/>
  <c r="F18"/>
  <c r="E18" s="1"/>
  <c r="F15"/>
  <c r="J15" s="1"/>
  <c r="L15" s="1"/>
  <c r="G63" i="23"/>
  <c r="H63"/>
  <c r="G30"/>
  <c r="H30"/>
  <c r="G24"/>
  <c r="D13" i="12" s="1"/>
  <c r="H24" i="23"/>
  <c r="E13" i="12" s="1"/>
  <c r="G21" i="23"/>
  <c r="H21"/>
  <c r="G18"/>
  <c r="D11" i="12" s="1"/>
  <c r="H18" i="23"/>
  <c r="E11" i="12" s="1"/>
  <c r="G13" i="23"/>
  <c r="G10"/>
  <c r="H10"/>
  <c r="G7"/>
  <c r="H7"/>
  <c r="E8" i="12" s="1"/>
  <c r="F9" i="23"/>
  <c r="E9" s="1"/>
  <c r="F11"/>
  <c r="E11" s="1"/>
  <c r="F12"/>
  <c r="E12" s="1"/>
  <c r="F14"/>
  <c r="E14" s="1"/>
  <c r="F16"/>
  <c r="E16" s="1"/>
  <c r="F19"/>
  <c r="E19" s="1"/>
  <c r="F20"/>
  <c r="E20" s="1"/>
  <c r="F22"/>
  <c r="E22" s="1"/>
  <c r="F23"/>
  <c r="E23" s="1"/>
  <c r="F25"/>
  <c r="E25" s="1"/>
  <c r="F29"/>
  <c r="E29" s="1"/>
  <c r="F31"/>
  <c r="E31" s="1"/>
  <c r="F46"/>
  <c r="E46" s="1"/>
  <c r="F59"/>
  <c r="E59" s="1"/>
  <c r="F64"/>
  <c r="E64" s="1"/>
  <c r="F70"/>
  <c r="E70" s="1"/>
  <c r="F71"/>
  <c r="E71" s="1"/>
  <c r="G167" i="24"/>
  <c r="H167"/>
  <c r="G151"/>
  <c r="H151"/>
  <c r="G16" i="12" s="1"/>
  <c r="G128" i="24"/>
  <c r="H128"/>
  <c r="G79"/>
  <c r="H79"/>
  <c r="G70"/>
  <c r="F13" i="12" s="1"/>
  <c r="H70" i="24"/>
  <c r="G13" i="12" s="1"/>
  <c r="G58" i="24"/>
  <c r="H58"/>
  <c r="G49"/>
  <c r="F11" i="12" s="1"/>
  <c r="H49" i="24"/>
  <c r="G11" i="12" s="1"/>
  <c r="G29" i="24"/>
  <c r="H29"/>
  <c r="G13"/>
  <c r="H13"/>
  <c r="G9"/>
  <c r="F8" i="12" s="1"/>
  <c r="H9" i="24"/>
  <c r="G8" i="12" s="1"/>
  <c r="G7" i="24"/>
  <c r="H7"/>
  <c r="F10"/>
  <c r="E10" s="1"/>
  <c r="F12"/>
  <c r="J12" s="1"/>
  <c r="L12" s="1"/>
  <c r="F14"/>
  <c r="E14" s="1"/>
  <c r="F27"/>
  <c r="J27" s="1"/>
  <c r="L27" s="1"/>
  <c r="F28"/>
  <c r="J28" s="1"/>
  <c r="L28" s="1"/>
  <c r="F30"/>
  <c r="J30" s="1"/>
  <c r="L30" s="1"/>
  <c r="F41"/>
  <c r="J41" s="1"/>
  <c r="L41" s="1"/>
  <c r="F50"/>
  <c r="E50" s="1"/>
  <c r="F53"/>
  <c r="J53" s="1"/>
  <c r="L53" s="1"/>
  <c r="F57"/>
  <c r="J57" s="1"/>
  <c r="L57" s="1"/>
  <c r="F59"/>
  <c r="E59" s="1"/>
  <c r="F69"/>
  <c r="J69" s="1"/>
  <c r="L69" s="1"/>
  <c r="F71"/>
  <c r="J71" s="1"/>
  <c r="L71" s="1"/>
  <c r="F80"/>
  <c r="J80" s="1"/>
  <c r="L80" s="1"/>
  <c r="F127"/>
  <c r="J127" s="1"/>
  <c r="L127" s="1"/>
  <c r="F129"/>
  <c r="J129" s="1"/>
  <c r="L129" s="1"/>
  <c r="F142"/>
  <c r="J142" s="1"/>
  <c r="L142" s="1"/>
  <c r="F152"/>
  <c r="J152" s="1"/>
  <c r="L152" s="1"/>
  <c r="F164"/>
  <c r="J164" s="1"/>
  <c r="L164" s="1"/>
  <c r="F166"/>
  <c r="J166" s="1"/>
  <c r="L166" s="1"/>
  <c r="F168"/>
  <c r="J168" s="1"/>
  <c r="L168" s="1"/>
  <c r="F196"/>
  <c r="J196" s="1"/>
  <c r="L196" s="1"/>
  <c r="F197"/>
  <c r="E197" s="1"/>
  <c r="F8"/>
  <c r="F7" s="1"/>
  <c r="J7" s="1"/>
  <c r="L7" s="1"/>
  <c r="H27" i="25"/>
  <c r="G27" s="1"/>
  <c r="H7" i="12"/>
  <c r="D7" i="24"/>
  <c r="D13"/>
  <c r="D9"/>
  <c r="D29"/>
  <c r="H18" i="26"/>
  <c r="H8" i="25"/>
  <c r="G8" s="1"/>
  <c r="H9"/>
  <c r="G9" s="1"/>
  <c r="H11"/>
  <c r="G11" s="1"/>
  <c r="H12"/>
  <c r="G12" s="1"/>
  <c r="H14"/>
  <c r="G14" s="1"/>
  <c r="H15"/>
  <c r="G15" s="1"/>
  <c r="H20"/>
  <c r="G20" s="1"/>
  <c r="H21"/>
  <c r="G21" s="1"/>
  <c r="H23"/>
  <c r="G23" s="1"/>
  <c r="H24"/>
  <c r="G24" s="1"/>
  <c r="H26"/>
  <c r="G26" s="1"/>
  <c r="H29"/>
  <c r="G29" s="1"/>
  <c r="G28" s="1"/>
  <c r="H30"/>
  <c r="G30" s="1"/>
  <c r="H33"/>
  <c r="G33" s="1"/>
  <c r="F33"/>
  <c r="H35"/>
  <c r="G35" s="1"/>
  <c r="H36"/>
  <c r="G36" s="1"/>
  <c r="D7"/>
  <c r="D10"/>
  <c r="D13"/>
  <c r="D16"/>
  <c r="D19"/>
  <c r="D22"/>
  <c r="D25"/>
  <c r="D28"/>
  <c r="D31"/>
  <c r="D34"/>
  <c r="G16" i="26"/>
  <c r="H11"/>
  <c r="G11" s="1"/>
  <c r="H12"/>
  <c r="G12" s="1"/>
  <c r="G10" s="1"/>
  <c r="H35"/>
  <c r="G35" s="1"/>
  <c r="H36"/>
  <c r="G36" s="1"/>
  <c r="H14"/>
  <c r="G14" s="1"/>
  <c r="H15"/>
  <c r="G15" s="1"/>
  <c r="H20"/>
  <c r="G20" s="1"/>
  <c r="H21"/>
  <c r="G21" s="1"/>
  <c r="H23"/>
  <c r="G23" s="1"/>
  <c r="H24"/>
  <c r="G24" s="1"/>
  <c r="H8"/>
  <c r="G8" s="1"/>
  <c r="H9"/>
  <c r="G9" s="1"/>
  <c r="H29"/>
  <c r="G29" s="1"/>
  <c r="H30"/>
  <c r="G30" s="1"/>
  <c r="G25"/>
  <c r="H17"/>
  <c r="F36"/>
  <c r="E36" s="1"/>
  <c r="F15"/>
  <c r="F9"/>
  <c r="F7" s="1"/>
  <c r="F25"/>
  <c r="I7"/>
  <c r="I10"/>
  <c r="I13"/>
  <c r="I16"/>
  <c r="I19"/>
  <c r="I22"/>
  <c r="I25"/>
  <c r="I28"/>
  <c r="I31"/>
  <c r="I34"/>
  <c r="J7"/>
  <c r="J6" s="1"/>
  <c r="J10"/>
  <c r="J13"/>
  <c r="J16"/>
  <c r="J19"/>
  <c r="J22"/>
  <c r="J25"/>
  <c r="J28"/>
  <c r="J31"/>
  <c r="J34"/>
  <c r="K7"/>
  <c r="K10"/>
  <c r="K13"/>
  <c r="K16"/>
  <c r="K19"/>
  <c r="K22"/>
  <c r="K25"/>
  <c r="K28"/>
  <c r="K31"/>
  <c r="K34"/>
  <c r="L7"/>
  <c r="L10"/>
  <c r="L6" s="1"/>
  <c r="L13"/>
  <c r="L16"/>
  <c r="L19"/>
  <c r="L22"/>
  <c r="L25"/>
  <c r="L28"/>
  <c r="L31"/>
  <c r="L34"/>
  <c r="H16"/>
  <c r="H25"/>
  <c r="F8" i="23"/>
  <c r="D70" i="24"/>
  <c r="D151"/>
  <c r="D8" i="27"/>
  <c r="D9"/>
  <c r="D10"/>
  <c r="D11"/>
  <c r="D12"/>
  <c r="D14"/>
  <c r="D15"/>
  <c r="D16"/>
  <c r="D8" i="30"/>
  <c r="D9"/>
  <c r="D11"/>
  <c r="D12"/>
  <c r="D13"/>
  <c r="H7" i="29"/>
  <c r="H23"/>
  <c r="C23"/>
  <c r="C7"/>
  <c r="D58" i="24"/>
  <c r="L14" i="13"/>
  <c r="L13"/>
  <c r="L12"/>
  <c r="L11"/>
  <c r="L10"/>
  <c r="L9"/>
  <c r="L8"/>
  <c r="L7"/>
  <c r="L6"/>
  <c r="L5"/>
  <c r="M14"/>
  <c r="M13"/>
  <c r="M12"/>
  <c r="M11"/>
  <c r="M10"/>
  <c r="M9"/>
  <c r="M8"/>
  <c r="M7"/>
  <c r="M6"/>
  <c r="M5"/>
  <c r="C62"/>
  <c r="C63"/>
  <c r="C64"/>
  <c r="C65"/>
  <c r="C66"/>
  <c r="B66" s="1"/>
  <c r="C67"/>
  <c r="C68"/>
  <c r="C69"/>
  <c r="C70"/>
  <c r="C61"/>
  <c r="C34"/>
  <c r="C35"/>
  <c r="C36"/>
  <c r="C37"/>
  <c r="C38"/>
  <c r="C39"/>
  <c r="C40"/>
  <c r="C41"/>
  <c r="C42"/>
  <c r="C33"/>
  <c r="B33" s="1"/>
  <c r="C20"/>
  <c r="B20" s="1"/>
  <c r="C21"/>
  <c r="C22"/>
  <c r="C23"/>
  <c r="C9" s="1"/>
  <c r="C24"/>
  <c r="C10" s="1"/>
  <c r="C25"/>
  <c r="C26"/>
  <c r="C27"/>
  <c r="C28"/>
  <c r="C19"/>
  <c r="J6"/>
  <c r="J7"/>
  <c r="J8"/>
  <c r="J9"/>
  <c r="J10"/>
  <c r="J11"/>
  <c r="J12"/>
  <c r="J13"/>
  <c r="J14"/>
  <c r="I6"/>
  <c r="I7"/>
  <c r="I8"/>
  <c r="I9"/>
  <c r="I10"/>
  <c r="I11"/>
  <c r="I12"/>
  <c r="I13"/>
  <c r="I14"/>
  <c r="H6"/>
  <c r="H7"/>
  <c r="H8"/>
  <c r="H9"/>
  <c r="H10"/>
  <c r="H11"/>
  <c r="H12"/>
  <c r="H13"/>
  <c r="H14"/>
  <c r="G6"/>
  <c r="G7"/>
  <c r="G8"/>
  <c r="G9"/>
  <c r="G10"/>
  <c r="G11"/>
  <c r="G12"/>
  <c r="G13"/>
  <c r="G14"/>
  <c r="F6"/>
  <c r="F7"/>
  <c r="F8"/>
  <c r="F9"/>
  <c r="F10"/>
  <c r="F11"/>
  <c r="F12"/>
  <c r="F13"/>
  <c r="F14"/>
  <c r="E6"/>
  <c r="E7"/>
  <c r="E8"/>
  <c r="E9"/>
  <c r="E10"/>
  <c r="E11"/>
  <c r="E12"/>
  <c r="E13"/>
  <c r="E14"/>
  <c r="D6"/>
  <c r="D7"/>
  <c r="D8"/>
  <c r="D9"/>
  <c r="D10"/>
  <c r="D11"/>
  <c r="D12"/>
  <c r="D13"/>
  <c r="D14"/>
  <c r="K14"/>
  <c r="K13"/>
  <c r="K12"/>
  <c r="K11"/>
  <c r="K10"/>
  <c r="K9"/>
  <c r="K8"/>
  <c r="K7"/>
  <c r="K6"/>
  <c r="K5"/>
  <c r="D49" i="24"/>
  <c r="D79"/>
  <c r="D167"/>
  <c r="D10" i="23"/>
  <c r="T20" i="13"/>
  <c r="T34"/>
  <c r="T21"/>
  <c r="T22"/>
  <c r="T23"/>
  <c r="B23" s="1"/>
  <c r="T24"/>
  <c r="T25"/>
  <c r="T26"/>
  <c r="T27"/>
  <c r="B27" s="1"/>
  <c r="T28"/>
  <c r="B28" s="1"/>
  <c r="T35"/>
  <c r="T36"/>
  <c r="T37"/>
  <c r="B37"/>
  <c r="T38"/>
  <c r="B38"/>
  <c r="T39"/>
  <c r="B39"/>
  <c r="T40"/>
  <c r="T41"/>
  <c r="T42"/>
  <c r="B42"/>
  <c r="T33"/>
  <c r="D24" i="23"/>
  <c r="D21"/>
  <c r="D63"/>
  <c r="D7"/>
  <c r="D13"/>
  <c r="D18"/>
  <c r="D30"/>
  <c r="C48" i="13"/>
  <c r="T62"/>
  <c r="T19"/>
  <c r="C47"/>
  <c r="B47" s="1"/>
  <c r="C5"/>
  <c r="T47"/>
  <c r="T61"/>
  <c r="B61" s="1"/>
  <c r="C52"/>
  <c r="B52" s="1"/>
  <c r="C56"/>
  <c r="B56" s="1"/>
  <c r="C55"/>
  <c r="C54"/>
  <c r="C53"/>
  <c r="C51"/>
  <c r="B51" s="1"/>
  <c r="C50"/>
  <c r="C49"/>
  <c r="B49"/>
  <c r="T67"/>
  <c r="B67" s="1"/>
  <c r="T70"/>
  <c r="T54"/>
  <c r="B54" s="1"/>
  <c r="T68"/>
  <c r="T52"/>
  <c r="T66"/>
  <c r="T63"/>
  <c r="B63" s="1"/>
  <c r="T64"/>
  <c r="T65"/>
  <c r="B65" s="1"/>
  <c r="T55"/>
  <c r="B55" s="1"/>
  <c r="T69"/>
  <c r="B69"/>
  <c r="D31" i="26"/>
  <c r="D16"/>
  <c r="D34"/>
  <c r="D28"/>
  <c r="D25"/>
  <c r="D22"/>
  <c r="D19"/>
  <c r="D13"/>
  <c r="D10"/>
  <c r="D7"/>
  <c r="I7" i="25"/>
  <c r="I10"/>
  <c r="I13"/>
  <c r="I16"/>
  <c r="I19"/>
  <c r="I22"/>
  <c r="I25"/>
  <c r="I28"/>
  <c r="I31"/>
  <c r="I34"/>
  <c r="L34"/>
  <c r="K34"/>
  <c r="J34"/>
  <c r="L31"/>
  <c r="K31"/>
  <c r="J31"/>
  <c r="L28"/>
  <c r="K28"/>
  <c r="J28"/>
  <c r="L25"/>
  <c r="K25"/>
  <c r="J25"/>
  <c r="L22"/>
  <c r="K22"/>
  <c r="J22"/>
  <c r="L19"/>
  <c r="K19"/>
  <c r="J19"/>
  <c r="L16"/>
  <c r="K16"/>
  <c r="J16"/>
  <c r="L13"/>
  <c r="K13"/>
  <c r="J13"/>
  <c r="L10"/>
  <c r="K10"/>
  <c r="J10"/>
  <c r="J7"/>
  <c r="K7"/>
  <c r="L7"/>
  <c r="H34"/>
  <c r="H32"/>
  <c r="H22"/>
  <c r="H16"/>
  <c r="H10"/>
  <c r="F7" i="27"/>
  <c r="G7" i="29"/>
  <c r="F13" i="27"/>
  <c r="D13" s="1"/>
  <c r="E7"/>
  <c r="E13"/>
  <c r="F7" i="29"/>
  <c r="F7" i="30"/>
  <c r="F10"/>
  <c r="E7"/>
  <c r="E10"/>
  <c r="T48" i="13"/>
  <c r="T49"/>
  <c r="T50"/>
  <c r="B50" s="1"/>
  <c r="T51"/>
  <c r="T53"/>
  <c r="B53" s="1"/>
  <c r="O5"/>
  <c r="P5"/>
  <c r="Q5"/>
  <c r="O6"/>
  <c r="O12"/>
  <c r="O13"/>
  <c r="P13"/>
  <c r="P6"/>
  <c r="Q6"/>
  <c r="O7"/>
  <c r="P7"/>
  <c r="Q7"/>
  <c r="O8"/>
  <c r="P8"/>
  <c r="Q8"/>
  <c r="O9"/>
  <c r="P9"/>
  <c r="Q9"/>
  <c r="O10"/>
  <c r="P10"/>
  <c r="Q10"/>
  <c r="O11"/>
  <c r="P11"/>
  <c r="Q11"/>
  <c r="P12"/>
  <c r="Q12"/>
  <c r="Q13"/>
  <c r="O14"/>
  <c r="P14"/>
  <c r="Q14"/>
  <c r="T56"/>
  <c r="E23" i="29"/>
  <c r="D23"/>
  <c r="D7"/>
  <c r="E7"/>
  <c r="C10" i="30"/>
  <c r="C7"/>
  <c r="C13" i="27"/>
  <c r="C7"/>
  <c r="C6"/>
  <c r="O18" i="13"/>
  <c r="O32"/>
  <c r="O46"/>
  <c r="O60"/>
  <c r="D5"/>
  <c r="E5"/>
  <c r="F5"/>
  <c r="G5"/>
  <c r="H5"/>
  <c r="I5"/>
  <c r="J5"/>
  <c r="F23" i="29"/>
  <c r="H31" i="25"/>
  <c r="B70" i="13"/>
  <c r="G23" i="29"/>
  <c r="C7" i="13"/>
  <c r="C6"/>
  <c r="E33" i="25"/>
  <c r="G31"/>
  <c r="F6" i="30"/>
  <c r="G34" i="26"/>
  <c r="F29"/>
  <c r="F8"/>
  <c r="F21"/>
  <c r="F19" s="1"/>
  <c r="F21" i="25"/>
  <c r="F35" i="26"/>
  <c r="E35" s="1"/>
  <c r="F16"/>
  <c r="F15" i="25"/>
  <c r="E51" i="23" l="1"/>
  <c r="E101" i="24"/>
  <c r="F14" i="12"/>
  <c r="E172" i="24"/>
  <c r="E8"/>
  <c r="E7" s="1"/>
  <c r="E69"/>
  <c r="E166"/>
  <c r="E142"/>
  <c r="E28"/>
  <c r="F7" i="23"/>
  <c r="G6"/>
  <c r="D24" i="12" s="1"/>
  <c r="E12"/>
  <c r="D8"/>
  <c r="E8" i="23"/>
  <c r="E7" s="1"/>
  <c r="E10" i="12"/>
  <c r="H6" i="23"/>
  <c r="E24" i="12" s="1"/>
  <c r="T46" i="13"/>
  <c r="D46" s="1"/>
  <c r="T60"/>
  <c r="D60" s="1"/>
  <c r="G34" i="25"/>
  <c r="B48" i="13"/>
  <c r="B6" s="1"/>
  <c r="C9" i="12" s="1"/>
  <c r="B68" i="13"/>
  <c r="B62"/>
  <c r="B60" s="1"/>
  <c r="C18"/>
  <c r="D2"/>
  <c r="E164" i="24"/>
  <c r="E129"/>
  <c r="E12"/>
  <c r="K6"/>
  <c r="F23" i="26"/>
  <c r="B36" i="13"/>
  <c r="C12"/>
  <c r="C8"/>
  <c r="B34"/>
  <c r="B64"/>
  <c r="F35" i="25"/>
  <c r="E35" s="1"/>
  <c r="E196" i="24"/>
  <c r="E152"/>
  <c r="E127"/>
  <c r="E71"/>
  <c r="E57"/>
  <c r="E41"/>
  <c r="E27"/>
  <c r="G17" i="12"/>
  <c r="F12" i="26"/>
  <c r="E12" s="1"/>
  <c r="H28" i="25"/>
  <c r="H19"/>
  <c r="H25"/>
  <c r="C6" i="30"/>
  <c r="E6" i="27"/>
  <c r="H7" i="25"/>
  <c r="H13"/>
  <c r="H6" s="1"/>
  <c r="C46" i="13"/>
  <c r="C13"/>
  <c r="B35"/>
  <c r="B32" s="1"/>
  <c r="B19"/>
  <c r="B25"/>
  <c r="B11" s="1"/>
  <c r="C14" i="12" s="1"/>
  <c r="B21" i="13"/>
  <c r="B41"/>
  <c r="B13" s="1"/>
  <c r="C16" i="12" s="1"/>
  <c r="C60" i="13"/>
  <c r="F24" i="26"/>
  <c r="E24" s="1"/>
  <c r="E168" i="24"/>
  <c r="E80"/>
  <c r="E53"/>
  <c r="E30"/>
  <c r="F17" i="12"/>
  <c r="E19" i="24"/>
  <c r="E95"/>
  <c r="E179"/>
  <c r="E171"/>
  <c r="E170"/>
  <c r="E173"/>
  <c r="E174"/>
  <c r="E175"/>
  <c r="E176"/>
  <c r="E177"/>
  <c r="E138"/>
  <c r="E139"/>
  <c r="E15"/>
  <c r="E97"/>
  <c r="E99"/>
  <c r="E93"/>
  <c r="E82"/>
  <c r="E83"/>
  <c r="E84"/>
  <c r="E85"/>
  <c r="E86"/>
  <c r="E87"/>
  <c r="E88"/>
  <c r="E94"/>
  <c r="E96"/>
  <c r="E98"/>
  <c r="E100"/>
  <c r="E169"/>
  <c r="E178"/>
  <c r="E180"/>
  <c r="E181"/>
  <c r="E182"/>
  <c r="E183"/>
  <c r="E184"/>
  <c r="E185"/>
  <c r="E186"/>
  <c r="E187"/>
  <c r="E188"/>
  <c r="E189"/>
  <c r="E190"/>
  <c r="E192"/>
  <c r="E194"/>
  <c r="E156"/>
  <c r="E153"/>
  <c r="E154"/>
  <c r="E155"/>
  <c r="E130"/>
  <c r="E131"/>
  <c r="E132"/>
  <c r="E133"/>
  <c r="E134"/>
  <c r="E135"/>
  <c r="E136"/>
  <c r="E137"/>
  <c r="E140"/>
  <c r="E81"/>
  <c r="E89"/>
  <c r="E90"/>
  <c r="E91"/>
  <c r="E92"/>
  <c r="E102"/>
  <c r="E103"/>
  <c r="E104"/>
  <c r="E105"/>
  <c r="E106"/>
  <c r="E107"/>
  <c r="E108"/>
  <c r="E109"/>
  <c r="E110"/>
  <c r="E111"/>
  <c r="E112"/>
  <c r="E113"/>
  <c r="E72"/>
  <c r="E73"/>
  <c r="E74"/>
  <c r="E75"/>
  <c r="E76"/>
  <c r="E77"/>
  <c r="F79"/>
  <c r="J79" s="1"/>
  <c r="L79" s="1"/>
  <c r="F58"/>
  <c r="J58" s="1"/>
  <c r="L58" s="1"/>
  <c r="E65"/>
  <c r="E64"/>
  <c r="F49"/>
  <c r="J49" s="1"/>
  <c r="L49" s="1"/>
  <c r="F9"/>
  <c r="J9" s="1"/>
  <c r="L9" s="1"/>
  <c r="F70"/>
  <c r="J70" s="1"/>
  <c r="L70" s="1"/>
  <c r="F128"/>
  <c r="J128" s="1"/>
  <c r="L128" s="1"/>
  <c r="J163"/>
  <c r="L163" s="1"/>
  <c r="J157"/>
  <c r="L157" s="1"/>
  <c r="J125"/>
  <c r="L125" s="1"/>
  <c r="J124"/>
  <c r="L124" s="1"/>
  <c r="J122"/>
  <c r="L122" s="1"/>
  <c r="J59"/>
  <c r="L59" s="1"/>
  <c r="J17"/>
  <c r="L17" s="1"/>
  <c r="J10"/>
  <c r="L10" s="1"/>
  <c r="J8"/>
  <c r="L8" s="1"/>
  <c r="F167"/>
  <c r="J167" s="1"/>
  <c r="L167" s="1"/>
  <c r="F13"/>
  <c r="J13" s="1"/>
  <c r="L13" s="1"/>
  <c r="J197"/>
  <c r="L197" s="1"/>
  <c r="J126"/>
  <c r="L126" s="1"/>
  <c r="J123"/>
  <c r="L123" s="1"/>
  <c r="J114"/>
  <c r="L114" s="1"/>
  <c r="J20"/>
  <c r="L20" s="1"/>
  <c r="J18"/>
  <c r="L18" s="1"/>
  <c r="J16"/>
  <c r="L16" s="1"/>
  <c r="J14"/>
  <c r="L14" s="1"/>
  <c r="J11"/>
  <c r="L11" s="1"/>
  <c r="E60"/>
  <c r="E61"/>
  <c r="E62"/>
  <c r="E63"/>
  <c r="E66"/>
  <c r="J50"/>
  <c r="L50" s="1"/>
  <c r="E51"/>
  <c r="E36"/>
  <c r="E37"/>
  <c r="E31"/>
  <c r="E32"/>
  <c r="E33"/>
  <c r="E34"/>
  <c r="E35"/>
  <c r="E38"/>
  <c r="F29"/>
  <c r="J29" s="1"/>
  <c r="L29" s="1"/>
  <c r="E39"/>
  <c r="E63" i="23"/>
  <c r="E21"/>
  <c r="E10"/>
  <c r="E18"/>
  <c r="E13"/>
  <c r="E24"/>
  <c r="G6" i="24"/>
  <c r="F24" i="12" s="1"/>
  <c r="F10" i="23"/>
  <c r="F13"/>
  <c r="F18"/>
  <c r="F21"/>
  <c r="F24"/>
  <c r="F30"/>
  <c r="E30"/>
  <c r="F151" i="24"/>
  <c r="J151" s="1"/>
  <c r="L151" s="1"/>
  <c r="F63" i="23"/>
  <c r="F34" i="26"/>
  <c r="H28"/>
  <c r="H22"/>
  <c r="H10"/>
  <c r="E9"/>
  <c r="E15"/>
  <c r="G7"/>
  <c r="G14" i="12" s="1"/>
  <c r="E8" i="26"/>
  <c r="E14"/>
  <c r="G13"/>
  <c r="E34"/>
  <c r="H34"/>
  <c r="H19"/>
  <c r="H13"/>
  <c r="H7"/>
  <c r="F14"/>
  <c r="F24" i="25"/>
  <c r="E24" s="1"/>
  <c r="F23"/>
  <c r="E23" s="1"/>
  <c r="F12"/>
  <c r="F11"/>
  <c r="F10" s="1"/>
  <c r="F9"/>
  <c r="K6"/>
  <c r="E31"/>
  <c r="F30" i="26"/>
  <c r="F28" s="1"/>
  <c r="F10" i="12" s="1"/>
  <c r="F13" i="26"/>
  <c r="I6"/>
  <c r="G9" i="12"/>
  <c r="B40" i="13"/>
  <c r="T32"/>
  <c r="D32" s="1"/>
  <c r="B7"/>
  <c r="C10" i="12" s="1"/>
  <c r="O4" i="13"/>
  <c r="C25" i="12" s="1"/>
  <c r="T18" i="13"/>
  <c r="D18" s="1"/>
  <c r="C14"/>
  <c r="B22"/>
  <c r="B8" s="1"/>
  <c r="C11" i="12" s="1"/>
  <c r="H11" s="1"/>
  <c r="F9"/>
  <c r="E25" i="26"/>
  <c r="E21"/>
  <c r="G28"/>
  <c r="G10" i="12" s="1"/>
  <c r="E29" i="26"/>
  <c r="G22"/>
  <c r="E23"/>
  <c r="E20"/>
  <c r="G19"/>
  <c r="K6"/>
  <c r="F26" i="25"/>
  <c r="F27"/>
  <c r="E27" s="1"/>
  <c r="G16"/>
  <c r="E17" i="12" s="1"/>
  <c r="E15" i="25"/>
  <c r="G13"/>
  <c r="F14"/>
  <c r="E14" s="1"/>
  <c r="E11"/>
  <c r="E21"/>
  <c r="G19"/>
  <c r="G10"/>
  <c r="E12"/>
  <c r="E10" s="1"/>
  <c r="G25"/>
  <c r="E9" i="12" s="1"/>
  <c r="G22" i="25"/>
  <c r="E15" i="12" s="1"/>
  <c r="E9" i="25"/>
  <c r="G7"/>
  <c r="F16"/>
  <c r="D17" i="12" s="1"/>
  <c r="L6" i="25"/>
  <c r="J6"/>
  <c r="F29"/>
  <c r="E29" s="1"/>
  <c r="F20"/>
  <c r="I6"/>
  <c r="E14" i="12"/>
  <c r="D6" i="25"/>
  <c r="F8"/>
  <c r="D10" i="30"/>
  <c r="E6"/>
  <c r="D6" s="1"/>
  <c r="D7"/>
  <c r="D6" i="23"/>
  <c r="H6" i="24"/>
  <c r="G24" i="12" s="1"/>
  <c r="D6" i="24"/>
  <c r="B5" i="13"/>
  <c r="B14"/>
  <c r="C17" i="12" s="1"/>
  <c r="D4" i="13"/>
  <c r="B9"/>
  <c r="C12" i="12" s="1"/>
  <c r="F31" i="26"/>
  <c r="F12" i="12" s="1"/>
  <c r="H31" i="26"/>
  <c r="H6" s="1"/>
  <c r="D7" i="27"/>
  <c r="D6" i="26"/>
  <c r="C32" i="13"/>
  <c r="E16" i="26"/>
  <c r="F6" i="27"/>
  <c r="D6" s="1"/>
  <c r="B26" i="13"/>
  <c r="G31" i="26"/>
  <c r="G12" i="12" s="1"/>
  <c r="E16" i="25"/>
  <c r="F31"/>
  <c r="D12" i="12" s="1"/>
  <c r="C11" i="13"/>
  <c r="B24"/>
  <c r="B10" s="1"/>
  <c r="C13" i="12" s="1"/>
  <c r="H13" s="1"/>
  <c r="F11" i="26"/>
  <c r="F36" i="25"/>
  <c r="F30"/>
  <c r="E30" s="1"/>
  <c r="E9" i="24" l="1"/>
  <c r="E13"/>
  <c r="I6" i="12"/>
  <c r="H10"/>
  <c r="E22" i="25"/>
  <c r="B46" i="13"/>
  <c r="F22" i="25"/>
  <c r="E13" i="26"/>
  <c r="E28" i="25"/>
  <c r="C4" i="13"/>
  <c r="C24" i="12" s="1"/>
  <c r="C23" s="1"/>
  <c r="B12" i="13"/>
  <c r="C15" i="12" s="1"/>
  <c r="E16"/>
  <c r="E6" s="1"/>
  <c r="E49" i="24"/>
  <c r="F34" i="25"/>
  <c r="D16" i="12" s="1"/>
  <c r="E30" i="26"/>
  <c r="E28" s="1"/>
  <c r="F22"/>
  <c r="F15" i="12" s="1"/>
  <c r="E29" i="24"/>
  <c r="E151"/>
  <c r="E128"/>
  <c r="E167"/>
  <c r="E79"/>
  <c r="J6" i="12"/>
  <c r="E70" i="24"/>
  <c r="H14" i="12"/>
  <c r="E58" i="24"/>
  <c r="E6" i="23"/>
  <c r="F6"/>
  <c r="I9" i="12" s="1"/>
  <c r="H9"/>
  <c r="E7" i="26"/>
  <c r="G6" i="25"/>
  <c r="E25" i="12" s="1"/>
  <c r="E23" s="1"/>
  <c r="E36" i="25"/>
  <c r="E34" s="1"/>
  <c r="F25"/>
  <c r="D9" i="12" s="1"/>
  <c r="G15"/>
  <c r="E22" i="26"/>
  <c r="E19"/>
  <c r="H17" i="12"/>
  <c r="F6" i="24"/>
  <c r="E26" i="25"/>
  <c r="E25" s="1"/>
  <c r="F13"/>
  <c r="E13"/>
  <c r="E20"/>
  <c r="E19" s="1"/>
  <c r="F19"/>
  <c r="F7"/>
  <c r="D14" i="12" s="1"/>
  <c r="E8" i="25"/>
  <c r="E7" s="1"/>
  <c r="H12" i="12"/>
  <c r="H24"/>
  <c r="E11" i="26"/>
  <c r="E10" s="1"/>
  <c r="F10"/>
  <c r="C8" i="12"/>
  <c r="C6" s="1"/>
  <c r="B4" i="13"/>
  <c r="F28" i="25"/>
  <c r="B18" i="13"/>
  <c r="E31" i="26"/>
  <c r="G6"/>
  <c r="K6" i="12" l="1"/>
  <c r="H15"/>
  <c r="E6" i="24"/>
  <c r="I24" i="12"/>
  <c r="J24" s="1"/>
  <c r="J9"/>
  <c r="J6" i="24"/>
  <c r="L6" s="1"/>
  <c r="D15" i="12"/>
  <c r="G6"/>
  <c r="E6" i="26"/>
  <c r="E6" i="25"/>
  <c r="G25" i="12"/>
  <c r="H8"/>
  <c r="D10"/>
  <c r="F6" i="25"/>
  <c r="F16" i="12"/>
  <c r="F6" s="1"/>
  <c r="F6" i="26"/>
  <c r="F25" i="12" s="1"/>
  <c r="F23" s="1"/>
  <c r="D6" l="1"/>
  <c r="N6"/>
  <c r="P6" s="1"/>
  <c r="H16"/>
  <c r="D25"/>
  <c r="M6"/>
  <c r="O6" s="1"/>
  <c r="G23"/>
  <c r="H25"/>
  <c r="H23" s="1"/>
  <c r="H6" l="1"/>
  <c r="N9" s="1"/>
  <c r="D23"/>
  <c r="I23" s="1"/>
  <c r="J23" s="1"/>
  <c r="I25"/>
  <c r="J25" s="1"/>
</calcChain>
</file>

<file path=xl/comments1.xml><?xml version="1.0" encoding="utf-8"?>
<comments xmlns="http://schemas.openxmlformats.org/spreadsheetml/2006/main">
  <authors>
    <author>Your User Name</author>
  </authors>
  <commentList>
    <comment ref="A1" authorId="0">
      <text>
        <r>
          <rPr>
            <sz val="10"/>
            <color indexed="81"/>
            <rFont val="돋움"/>
            <family val="3"/>
            <charset val="129"/>
          </rPr>
          <t>작성방법</t>
        </r>
        <r>
          <rPr>
            <sz val="10"/>
            <color indexed="81"/>
            <rFont val="Tahoma"/>
            <family val="2"/>
          </rPr>
          <t xml:space="preserve"> : 
1. </t>
        </r>
        <r>
          <rPr>
            <sz val="10"/>
            <color indexed="81"/>
            <rFont val="돋움"/>
            <family val="3"/>
            <charset val="129"/>
          </rPr>
          <t>예산서를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보며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실과별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예산액을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적는다
</t>
        </r>
        <r>
          <rPr>
            <sz val="10"/>
            <color indexed="81"/>
            <rFont val="Tahoma"/>
            <family val="2"/>
          </rPr>
          <t xml:space="preserve">    </t>
        </r>
        <r>
          <rPr>
            <sz val="10"/>
            <color indexed="81"/>
            <rFont val="돋움"/>
            <family val="3"/>
            <charset val="129"/>
          </rPr>
          <t>추경은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증감액을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적는다
</t>
        </r>
        <r>
          <rPr>
            <sz val="10"/>
            <color indexed="81"/>
            <rFont val="Tahoma"/>
            <family val="2"/>
          </rPr>
          <t xml:space="preserve">2. </t>
        </r>
        <r>
          <rPr>
            <sz val="10"/>
            <color indexed="81"/>
            <rFont val="돋움"/>
            <family val="3"/>
            <charset val="129"/>
          </rPr>
          <t>위원회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이체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내역을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최종 예산기준
   증감으로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적는다
</t>
        </r>
        <r>
          <rPr>
            <sz val="10"/>
            <color indexed="81"/>
            <rFont val="Tahoma"/>
            <family val="2"/>
          </rPr>
          <t xml:space="preserve">3. </t>
        </r>
        <r>
          <rPr>
            <sz val="10"/>
            <color indexed="81"/>
            <rFont val="돋움"/>
            <family val="3"/>
            <charset val="129"/>
          </rPr>
          <t>해당 예산안을 증감으로 적는다
4</t>
        </r>
        <r>
          <rPr>
            <sz val="10"/>
            <color indexed="81"/>
            <rFont val="Tahoma"/>
            <family val="2"/>
          </rPr>
          <t xml:space="preserve">. </t>
        </r>
        <r>
          <rPr>
            <sz val="10"/>
            <color indexed="81"/>
            <rFont val="돋움"/>
            <family val="3"/>
            <charset val="129"/>
          </rPr>
          <t>최종합계를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예산안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책자와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비교한다</t>
        </r>
      </text>
    </comment>
  </commentList>
</comments>
</file>

<file path=xl/sharedStrings.xml><?xml version="1.0" encoding="utf-8"?>
<sst xmlns="http://schemas.openxmlformats.org/spreadsheetml/2006/main" count="1286" uniqueCount="739">
  <si>
    <t>□ 세입예산(특별회계)</t>
    <phoneticPr fontId="2" type="noConversion"/>
  </si>
  <si>
    <t>명세서
페이지</t>
    <phoneticPr fontId="2" type="noConversion"/>
  </si>
  <si>
    <t>조정액</t>
    <phoneticPr fontId="2" type="noConversion"/>
  </si>
  <si>
    <t>비    고</t>
    <phoneticPr fontId="2" type="noConversion"/>
  </si>
  <si>
    <t>감액</t>
    <phoneticPr fontId="2" type="noConversion"/>
  </si>
  <si>
    <t>증액</t>
    <phoneticPr fontId="2" type="noConversion"/>
  </si>
  <si>
    <t>□  총   괄</t>
    <phoneticPr fontId="2" type="noConversion"/>
  </si>
  <si>
    <t>(단위:천원)</t>
    <phoneticPr fontId="2" type="noConversion"/>
  </si>
  <si>
    <t>구 분</t>
    <phoneticPr fontId="2" type="noConversion"/>
  </si>
  <si>
    <t>세입예산(안)</t>
    <phoneticPr fontId="2" type="noConversion"/>
  </si>
  <si>
    <t>세출예산(안)</t>
    <phoneticPr fontId="2" type="noConversion"/>
  </si>
  <si>
    <t>감 액</t>
    <phoneticPr fontId="2" type="noConversion"/>
  </si>
  <si>
    <t>증 액</t>
    <phoneticPr fontId="2" type="noConversion"/>
  </si>
  <si>
    <t>합 계</t>
    <phoneticPr fontId="2" type="noConversion"/>
  </si>
  <si>
    <t>의회운영</t>
    <phoneticPr fontId="2" type="noConversion"/>
  </si>
  <si>
    <t>기      획</t>
    <phoneticPr fontId="2" type="noConversion"/>
  </si>
  <si>
    <t>경제투자</t>
    <phoneticPr fontId="2" type="noConversion"/>
  </si>
  <si>
    <t>농림수산</t>
    <phoneticPr fontId="2" type="noConversion"/>
  </si>
  <si>
    <t>건설교통</t>
    <phoneticPr fontId="2" type="noConversion"/>
  </si>
  <si>
    <t>도시환경</t>
    <phoneticPr fontId="2" type="noConversion"/>
  </si>
  <si>
    <t>□ 회계별 예산총규모</t>
    <phoneticPr fontId="2" type="noConversion"/>
  </si>
  <si>
    <t>(단위:천원)</t>
    <phoneticPr fontId="2" type="noConversion"/>
  </si>
  <si>
    <t>조정액</t>
    <phoneticPr fontId="2" type="noConversion"/>
  </si>
  <si>
    <t>증액</t>
    <phoneticPr fontId="2" type="noConversion"/>
  </si>
  <si>
    <t>감액</t>
    <phoneticPr fontId="2" type="noConversion"/>
  </si>
  <si>
    <t>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</si>
  <si>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</si>
  <si>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</si>
  <si>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</si>
  <si>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예산수정(안)</t>
    <phoneticPr fontId="2" type="noConversion"/>
  </si>
  <si>
    <t>감 액</t>
    <phoneticPr fontId="2" type="noConversion"/>
  </si>
  <si>
    <t>□ 회계별 예산총규모</t>
    <phoneticPr fontId="2" type="noConversion"/>
  </si>
  <si>
    <t>(단위:천원)</t>
  </si>
  <si>
    <t>구 분</t>
  </si>
  <si>
    <t>합 계</t>
  </si>
  <si>
    <t>일반회계</t>
  </si>
  <si>
    <t>특별회계</t>
  </si>
  <si>
    <t>위원회</t>
    <phoneticPr fontId="2" type="noConversion"/>
  </si>
  <si>
    <t>총    액</t>
    <phoneticPr fontId="2" type="noConversion"/>
  </si>
  <si>
    <t>실과별1</t>
    <phoneticPr fontId="2" type="noConversion"/>
  </si>
  <si>
    <t>실과2</t>
    <phoneticPr fontId="2" type="noConversion"/>
  </si>
  <si>
    <t>실과3</t>
    <phoneticPr fontId="2" type="noConversion"/>
  </si>
  <si>
    <t>실과4</t>
    <phoneticPr fontId="2" type="noConversion"/>
  </si>
  <si>
    <t>실과5</t>
    <phoneticPr fontId="2" type="noConversion"/>
  </si>
  <si>
    <t>특별1</t>
    <phoneticPr fontId="2" type="noConversion"/>
  </si>
  <si>
    <t>특별2</t>
    <phoneticPr fontId="2" type="noConversion"/>
  </si>
  <si>
    <t>비고</t>
    <phoneticPr fontId="2" type="noConversion"/>
  </si>
  <si>
    <t>비    고</t>
    <phoneticPr fontId="2" type="noConversion"/>
  </si>
  <si>
    <t>위원회</t>
    <phoneticPr fontId="2" type="noConversion"/>
  </si>
  <si>
    <t>당초확정예산액</t>
    <phoneticPr fontId="2" type="noConversion"/>
  </si>
  <si>
    <t>실과별1</t>
    <phoneticPr fontId="2" type="noConversion"/>
  </si>
  <si>
    <t>실과2</t>
    <phoneticPr fontId="2" type="noConversion"/>
  </si>
  <si>
    <t>실과3</t>
    <phoneticPr fontId="2" type="noConversion"/>
  </si>
  <si>
    <t>실과4</t>
    <phoneticPr fontId="2" type="noConversion"/>
  </si>
  <si>
    <t>실과5</t>
    <phoneticPr fontId="2" type="noConversion"/>
  </si>
  <si>
    <t>실과6</t>
    <phoneticPr fontId="2" type="noConversion"/>
  </si>
  <si>
    <t>실과7</t>
    <phoneticPr fontId="2" type="noConversion"/>
  </si>
  <si>
    <t>특별1</t>
    <phoneticPr fontId="2" type="noConversion"/>
  </si>
  <si>
    <t>특별2</t>
    <phoneticPr fontId="2" type="noConversion"/>
  </si>
  <si>
    <t>비고</t>
    <phoneticPr fontId="2" type="noConversion"/>
  </si>
  <si>
    <t>감 액</t>
    <phoneticPr fontId="2" type="noConversion"/>
  </si>
  <si>
    <t>증 액</t>
    <phoneticPr fontId="2" type="noConversion"/>
  </si>
  <si>
    <t>증 액</t>
    <phoneticPr fontId="2" type="noConversion"/>
  </si>
  <si>
    <t>증 액</t>
    <phoneticPr fontId="2" type="noConversion"/>
  </si>
  <si>
    <t>계수조정</t>
    <phoneticPr fontId="2" type="noConversion"/>
  </si>
  <si>
    <t>판교</t>
    <phoneticPr fontId="2" type="noConversion"/>
  </si>
  <si>
    <t>의료</t>
    <phoneticPr fontId="2" type="noConversion"/>
  </si>
  <si>
    <t>의회운영</t>
    <phoneticPr fontId="2" type="noConversion"/>
  </si>
  <si>
    <t>기    획</t>
    <phoneticPr fontId="2" type="noConversion"/>
  </si>
  <si>
    <t>경제투자</t>
    <phoneticPr fontId="2" type="noConversion"/>
  </si>
  <si>
    <t>□  총   괄</t>
    <phoneticPr fontId="2" type="noConversion"/>
  </si>
  <si>
    <t>□ 세입예산(일반회계)</t>
    <phoneticPr fontId="2" type="noConversion"/>
  </si>
  <si>
    <t>실과6</t>
    <phoneticPr fontId="2" type="noConversion"/>
  </si>
  <si>
    <t>실과7</t>
    <phoneticPr fontId="2" type="noConversion"/>
  </si>
  <si>
    <t>특별3</t>
    <phoneticPr fontId="2" type="noConversion"/>
  </si>
  <si>
    <t>일반회계(집행부확정)</t>
    <phoneticPr fontId="2" type="noConversion"/>
  </si>
  <si>
    <t>유료,광역,임진강</t>
    <phoneticPr fontId="2" type="noConversion"/>
  </si>
  <si>
    <t>사  업  명</t>
    <phoneticPr fontId="2" type="noConversion"/>
  </si>
  <si>
    <t>명세서
페이지</t>
    <phoneticPr fontId="2" type="noConversion"/>
  </si>
  <si>
    <t>비     고</t>
    <phoneticPr fontId="2" type="noConversion"/>
  </si>
  <si>
    <t>예산안</t>
    <phoneticPr fontId="2" type="noConversion"/>
  </si>
  <si>
    <t>□ 세출예산(일반회계)</t>
    <phoneticPr fontId="2" type="noConversion"/>
  </si>
  <si>
    <t>□ 세출예산(특별회계)</t>
    <phoneticPr fontId="2" type="noConversion"/>
  </si>
  <si>
    <t>□ 세출예산(기금)</t>
    <phoneticPr fontId="2" type="noConversion"/>
  </si>
  <si>
    <t>특별회계합계</t>
    <phoneticPr fontId="2" type="noConversion"/>
  </si>
  <si>
    <t>도시환경위원회</t>
    <phoneticPr fontId="2" type="noConversion"/>
  </si>
  <si>
    <t>행정자치위원회</t>
    <phoneticPr fontId="2" type="noConversion"/>
  </si>
  <si>
    <t>행정자치</t>
    <phoneticPr fontId="2" type="noConversion"/>
  </si>
  <si>
    <t>팔당,고덕</t>
    <phoneticPr fontId="2" type="noConversion"/>
  </si>
  <si>
    <t>의회운영위원회</t>
    <phoneticPr fontId="2" type="noConversion"/>
  </si>
  <si>
    <t>예산안</t>
    <phoneticPr fontId="2" type="noConversion"/>
  </si>
  <si>
    <t>□ 세입예산(기금)</t>
    <phoneticPr fontId="2" type="noConversion"/>
  </si>
  <si>
    <t>부서명</t>
    <phoneticPr fontId="2" type="noConversion"/>
  </si>
  <si>
    <t>부기명</t>
    <phoneticPr fontId="2" type="noConversion"/>
  </si>
  <si>
    <t>행정자치</t>
  </si>
  <si>
    <t>세출예산액
(집행부제출 안)</t>
    <phoneticPr fontId="2" type="noConversion"/>
  </si>
  <si>
    <t>예비비증감</t>
    <phoneticPr fontId="2" type="noConversion"/>
  </si>
  <si>
    <t>비    고</t>
    <phoneticPr fontId="2" type="noConversion"/>
  </si>
  <si>
    <t>세입</t>
    <phoneticPr fontId="2" type="noConversion"/>
  </si>
  <si>
    <t>세출</t>
    <phoneticPr fontId="2" type="noConversion"/>
  </si>
  <si>
    <t>비고</t>
    <phoneticPr fontId="2" type="noConversion"/>
  </si>
  <si>
    <t>(일반+특별+기금)</t>
    <phoneticPr fontId="2" type="noConversion"/>
  </si>
  <si>
    <t>재   원   현   황</t>
    <phoneticPr fontId="2" type="noConversion"/>
  </si>
  <si>
    <t>기획위원회</t>
    <phoneticPr fontId="2" type="noConversion"/>
  </si>
  <si>
    <t>경제투자위원회</t>
    <phoneticPr fontId="2" type="noConversion"/>
  </si>
  <si>
    <t>농림수산위원회</t>
    <phoneticPr fontId="2" type="noConversion"/>
  </si>
  <si>
    <t>건설교통위원회</t>
    <phoneticPr fontId="2" type="noConversion"/>
  </si>
  <si>
    <t>유료도로사업</t>
    <phoneticPr fontId="2" type="noConversion"/>
  </si>
  <si>
    <t>의료급여기금</t>
    <phoneticPr fontId="2" type="noConversion"/>
  </si>
  <si>
    <t>팔당호관리</t>
    <phoneticPr fontId="2" type="noConversion"/>
  </si>
  <si>
    <t>학교용지부담금</t>
    <phoneticPr fontId="2" type="noConversion"/>
  </si>
  <si>
    <t>광역교통시설</t>
    <phoneticPr fontId="2" type="noConversion"/>
  </si>
  <si>
    <t>지역개발기금</t>
    <phoneticPr fontId="2" type="noConversion"/>
  </si>
  <si>
    <t>임진강유역댐정비</t>
    <phoneticPr fontId="2" type="noConversion"/>
  </si>
  <si>
    <t>판교테크노밸리</t>
    <phoneticPr fontId="2" type="noConversion"/>
  </si>
  <si>
    <t>고양관광문화단지</t>
    <phoneticPr fontId="2" type="noConversion"/>
  </si>
  <si>
    <t>고덕국제화지구</t>
    <phoneticPr fontId="2" type="noConversion"/>
  </si>
  <si>
    <t>실과8</t>
  </si>
  <si>
    <t>보건복지</t>
    <phoneticPr fontId="2" type="noConversion"/>
  </si>
  <si>
    <t>실과15</t>
  </si>
  <si>
    <t>가족여성정책국</t>
    <phoneticPr fontId="2" type="noConversion"/>
  </si>
  <si>
    <t>예비비 증감이
- 예산이면 감액에
+ 예산이면 증액에 입력</t>
    <phoneticPr fontId="2" type="noConversion"/>
  </si>
  <si>
    <t>의회운영</t>
    <phoneticPr fontId="2" type="noConversion"/>
  </si>
  <si>
    <t>기    획</t>
    <phoneticPr fontId="2" type="noConversion"/>
  </si>
  <si>
    <t>경제투자</t>
    <phoneticPr fontId="2" type="noConversion"/>
  </si>
  <si>
    <t>소방서</t>
    <phoneticPr fontId="2" type="noConversion"/>
  </si>
  <si>
    <t>세입기준 수정예산(안)</t>
    <phoneticPr fontId="2" type="noConversion"/>
  </si>
  <si>
    <t>(세출기준-세입기준)</t>
    <phoneticPr fontId="2" type="noConversion"/>
  </si>
  <si>
    <t>(세출기준-세입기준)</t>
    <phoneticPr fontId="2" type="noConversion"/>
  </si>
  <si>
    <t>예비비</t>
    <phoneticPr fontId="2" type="noConversion"/>
  </si>
  <si>
    <t>일반회계 증감(총괄표)</t>
    <phoneticPr fontId="2" type="noConversion"/>
  </si>
  <si>
    <t>전체 증감</t>
    <phoneticPr fontId="2" type="noConversion"/>
  </si>
  <si>
    <t>일반회계 증감(시트)</t>
    <phoneticPr fontId="2" type="noConversion"/>
  </si>
  <si>
    <t>전체 증감(시트)</t>
    <phoneticPr fontId="2" type="noConversion"/>
  </si>
  <si>
    <t>예산담당관</t>
    <phoneticPr fontId="2" type="noConversion"/>
  </si>
  <si>
    <t>소방학교</t>
    <phoneticPr fontId="2" type="noConversion"/>
  </si>
  <si>
    <t>문화관광</t>
    <phoneticPr fontId="2" type="noConversion"/>
  </si>
  <si>
    <t>농림수산</t>
    <phoneticPr fontId="2" type="noConversion"/>
  </si>
  <si>
    <t>건설교통</t>
    <phoneticPr fontId="2" type="noConversion"/>
  </si>
  <si>
    <t>가족여성</t>
    <phoneticPr fontId="2" type="noConversion"/>
  </si>
  <si>
    <t>실과별1</t>
    <phoneticPr fontId="2" type="noConversion"/>
  </si>
  <si>
    <t>작성방법</t>
    <phoneticPr fontId="2" type="noConversion"/>
  </si>
  <si>
    <t>이체액</t>
    <phoneticPr fontId="2" type="noConversion"/>
  </si>
  <si>
    <t>실과9</t>
    <phoneticPr fontId="2" type="noConversion"/>
  </si>
  <si>
    <t>고양</t>
  </si>
  <si>
    <t>고양</t>
    <phoneticPr fontId="2" type="noConversion"/>
  </si>
  <si>
    <t>학교</t>
  </si>
  <si>
    <t>학교</t>
    <phoneticPr fontId="2" type="noConversion"/>
  </si>
  <si>
    <t>지역개발</t>
  </si>
  <si>
    <t>지역개발</t>
    <phoneticPr fontId="2" type="noConversion"/>
  </si>
  <si>
    <t>판교</t>
  </si>
  <si>
    <t>의료</t>
  </si>
  <si>
    <t>유료,광역,임진강</t>
  </si>
  <si>
    <t>팔당,고덕</t>
  </si>
  <si>
    <t>의회운영</t>
  </si>
  <si>
    <t>기    획</t>
  </si>
  <si>
    <t>경제투자</t>
  </si>
  <si>
    <t>조정예산안</t>
    <phoneticPr fontId="2" type="noConversion"/>
  </si>
  <si>
    <t>문화관광위원회</t>
    <phoneticPr fontId="2" type="noConversion"/>
  </si>
  <si>
    <t>보건복지위원회</t>
    <phoneticPr fontId="2" type="noConversion"/>
  </si>
  <si>
    <t>실국명</t>
    <phoneticPr fontId="2" type="noConversion"/>
  </si>
  <si>
    <t>실국명</t>
    <phoneticPr fontId="2" type="noConversion"/>
  </si>
  <si>
    <t>사업명</t>
    <phoneticPr fontId="2" type="noConversion"/>
  </si>
  <si>
    <t>비  고</t>
    <phoneticPr fontId="2" type="noConversion"/>
  </si>
  <si>
    <t>문화관광</t>
    <phoneticPr fontId="2" type="noConversion"/>
  </si>
  <si>
    <t>농림수산</t>
    <phoneticPr fontId="2" type="noConversion"/>
  </si>
  <si>
    <t>보건복지</t>
    <phoneticPr fontId="2" type="noConversion"/>
  </si>
  <si>
    <t>건설교통</t>
    <phoneticPr fontId="2" type="noConversion"/>
  </si>
  <si>
    <t>도시환경</t>
    <phoneticPr fontId="2" type="noConversion"/>
  </si>
  <si>
    <t>의회운영위원회</t>
    <phoneticPr fontId="2" type="noConversion"/>
  </si>
  <si>
    <t>기획위원회</t>
    <phoneticPr fontId="2" type="noConversion"/>
  </si>
  <si>
    <t>경제투자위원회</t>
    <phoneticPr fontId="2" type="noConversion"/>
  </si>
  <si>
    <t>행정자치위원회</t>
    <phoneticPr fontId="2" type="noConversion"/>
  </si>
  <si>
    <t>문화관광위원회</t>
    <phoneticPr fontId="2" type="noConversion"/>
  </si>
  <si>
    <t>농림수산위원회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</si>
  <si>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</si>
  <si>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</si>
  <si>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</si>
  <si>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남북교류
협력기금</t>
    <phoneticPr fontId="2" type="noConversion"/>
  </si>
  <si>
    <t>예산수정(안)</t>
    <phoneticPr fontId="2" type="noConversion"/>
  </si>
  <si>
    <t>집행부
제출(안)</t>
    <phoneticPr fontId="2" type="noConversion"/>
  </si>
  <si>
    <t>집행부
제출(안)</t>
    <phoneticPr fontId="2" type="noConversion"/>
  </si>
  <si>
    <t>예산수정(안)</t>
    <phoneticPr fontId="2" type="noConversion"/>
  </si>
  <si>
    <t>2011년도 경기도 기금운용계획 수정(안)</t>
  </si>
  <si>
    <t>문화관광</t>
    <phoneticPr fontId="2" type="noConversion"/>
  </si>
  <si>
    <t>농림수산</t>
    <phoneticPr fontId="2" type="noConversion"/>
  </si>
  <si>
    <t>보건복지</t>
    <phoneticPr fontId="2" type="noConversion"/>
  </si>
  <si>
    <t>건설교통</t>
    <phoneticPr fontId="2" type="noConversion"/>
  </si>
  <si>
    <t>도시환경</t>
    <phoneticPr fontId="2" type="noConversion"/>
  </si>
  <si>
    <t>(2011년 당초예산+1회추경+2회추경+3회추경(안)</t>
    <phoneticPr fontId="2" type="noConversion"/>
  </si>
  <si>
    <t>(2011년 당초예산)</t>
    <phoneticPr fontId="2" type="noConversion"/>
  </si>
  <si>
    <t>(2011년 1회추경)</t>
    <phoneticPr fontId="2" type="noConversion"/>
  </si>
  <si>
    <t>(2011년 2회추경)</t>
    <phoneticPr fontId="2" type="noConversion"/>
  </si>
  <si>
    <t>(2011년 3회추경)</t>
    <phoneticPr fontId="2" type="noConversion"/>
  </si>
  <si>
    <t>2011년도 경기도 기금운용계획
세입·세출 예산 수정(안)</t>
    <phoneticPr fontId="2" type="noConversion"/>
  </si>
  <si>
    <t>기획2,소방2,보건연구,보건연구</t>
    <phoneticPr fontId="2" type="noConversion"/>
  </si>
  <si>
    <t>인재</t>
    <phoneticPr fontId="2" type="noConversion"/>
  </si>
  <si>
    <t>계</t>
    <phoneticPr fontId="2" type="noConversion"/>
  </si>
  <si>
    <t>감액</t>
    <phoneticPr fontId="2" type="noConversion"/>
  </si>
  <si>
    <t>증액</t>
    <phoneticPr fontId="2" type="noConversion"/>
  </si>
  <si>
    <t>국비</t>
    <phoneticPr fontId="2" type="noConversion"/>
  </si>
  <si>
    <t>균특</t>
    <phoneticPr fontId="2" type="noConversion"/>
  </si>
  <si>
    <t>기금</t>
    <phoneticPr fontId="2" type="noConversion"/>
  </si>
  <si>
    <t>도비</t>
    <phoneticPr fontId="2" type="noConversion"/>
  </si>
  <si>
    <t>의료급여기금</t>
    <phoneticPr fontId="2" type="noConversion"/>
  </si>
  <si>
    <t>팔당호관리</t>
    <phoneticPr fontId="2" type="noConversion"/>
  </si>
  <si>
    <t>유료도로사업</t>
    <phoneticPr fontId="2" type="noConversion"/>
  </si>
  <si>
    <t>학교용지부담금</t>
    <phoneticPr fontId="2" type="noConversion"/>
  </si>
  <si>
    <t>광역교통시설</t>
    <phoneticPr fontId="2" type="noConversion"/>
  </si>
  <si>
    <t>임진강유역댐정비</t>
    <phoneticPr fontId="2" type="noConversion"/>
  </si>
  <si>
    <t>지역개발기금</t>
    <phoneticPr fontId="2" type="noConversion"/>
  </si>
  <si>
    <t>판교테크노밸리</t>
    <phoneticPr fontId="2" type="noConversion"/>
  </si>
  <si>
    <t>고양관광문화단지</t>
    <phoneticPr fontId="2" type="noConversion"/>
  </si>
  <si>
    <t>명세서
페이지</t>
    <phoneticPr fontId="2" type="noConversion"/>
  </si>
  <si>
    <t>사업명</t>
    <phoneticPr fontId="2" type="noConversion"/>
  </si>
  <si>
    <t>예산안</t>
    <phoneticPr fontId="2" type="noConversion"/>
  </si>
  <si>
    <t>조정액</t>
    <phoneticPr fontId="2" type="noConversion"/>
  </si>
  <si>
    <t>재   원   현   황</t>
    <phoneticPr fontId="2" type="noConversion"/>
  </si>
  <si>
    <t>비    고</t>
    <phoneticPr fontId="2" type="noConversion"/>
  </si>
  <si>
    <t>계</t>
    <phoneticPr fontId="2" type="noConversion"/>
  </si>
  <si>
    <t>감액</t>
    <phoneticPr fontId="2" type="noConversion"/>
  </si>
  <si>
    <t>증액</t>
    <phoneticPr fontId="2" type="noConversion"/>
  </si>
  <si>
    <t>국비</t>
    <phoneticPr fontId="2" type="noConversion"/>
  </si>
  <si>
    <t>균특</t>
    <phoneticPr fontId="2" type="noConversion"/>
  </si>
  <si>
    <t>기금</t>
    <phoneticPr fontId="2" type="noConversion"/>
  </si>
  <si>
    <t>도비</t>
    <phoneticPr fontId="2" type="noConversion"/>
  </si>
  <si>
    <t>의료급여기금</t>
    <phoneticPr fontId="2" type="noConversion"/>
  </si>
  <si>
    <t>팔당호관리</t>
    <phoneticPr fontId="2" type="noConversion"/>
  </si>
  <si>
    <t>유료도로사업</t>
    <phoneticPr fontId="2" type="noConversion"/>
  </si>
  <si>
    <t>학교용지부담금</t>
    <phoneticPr fontId="2" type="noConversion"/>
  </si>
  <si>
    <t>광역교통시설</t>
    <phoneticPr fontId="2" type="noConversion"/>
  </si>
  <si>
    <t>임진강유역댐정비</t>
    <phoneticPr fontId="2" type="noConversion"/>
  </si>
  <si>
    <t>지역개발기금</t>
    <phoneticPr fontId="2" type="noConversion"/>
  </si>
  <si>
    <t>판교테크노밸리</t>
    <phoneticPr fontId="2" type="noConversion"/>
  </si>
  <si>
    <t>고양관광문화단지</t>
    <phoneticPr fontId="2" type="noConversion"/>
  </si>
  <si>
    <t>기타</t>
    <phoneticPr fontId="2" type="noConversion"/>
  </si>
  <si>
    <t>2011년도 제1회추경 일반회계 세입 예산 수정(안)</t>
    <phoneticPr fontId="2" type="noConversion"/>
  </si>
  <si>
    <t>2011년도 제1회추경 일반회계 세출 예산 수정(안)</t>
    <phoneticPr fontId="2" type="noConversion"/>
  </si>
  <si>
    <t>감사,경제2,소방,농정2,복지,교통,도시,여성2</t>
    <phoneticPr fontId="2" type="noConversion"/>
  </si>
  <si>
    <t>의회,대외,경투,자치,문광,농정,대변,철도,환경,여성</t>
    <phoneticPr fontId="2" type="noConversion"/>
  </si>
  <si>
    <t>기조,행정2,농업기술,복지2,건설본부,도시2,교육</t>
    <phoneticPr fontId="2" type="noConversion"/>
  </si>
  <si>
    <t>2011년도 제1회추경 특별회계 세입 예산 수정(안)</t>
    <phoneticPr fontId="2" type="noConversion"/>
  </si>
  <si>
    <t>고덕국제화지구</t>
    <phoneticPr fontId="2" type="noConversion"/>
  </si>
  <si>
    <t>2011년도 제1회추경 특별회계 세출 예산 수정(안)</t>
    <phoneticPr fontId="2" type="noConversion"/>
  </si>
  <si>
    <t>여 가 평</t>
    <phoneticPr fontId="2" type="noConversion"/>
  </si>
  <si>
    <t>구   분</t>
    <phoneticPr fontId="2" type="noConversion"/>
  </si>
  <si>
    <t>합   계</t>
    <phoneticPr fontId="2" type="noConversion"/>
  </si>
  <si>
    <t>기    타</t>
    <phoneticPr fontId="2" type="noConversion"/>
  </si>
  <si>
    <t>여성가족평생교육위원회</t>
    <phoneticPr fontId="2" type="noConversion"/>
  </si>
  <si>
    <t>신규</t>
  </si>
  <si>
    <t>신규</t>
    <phoneticPr fontId="2" type="noConversion"/>
  </si>
  <si>
    <t>농어촌축제지원</t>
  </si>
  <si>
    <t>자연순환농업활성화(기금)</t>
  </si>
  <si>
    <t>토종벌 종보전 육종 보급</t>
  </si>
  <si>
    <t>기획행정실</t>
    <phoneticPr fontId="2" type="noConversion"/>
  </si>
  <si>
    <t>DMZ 생태녹지 역사탐방로 조성</t>
    <phoneticPr fontId="2" type="noConversion"/>
  </si>
  <si>
    <t>감사관</t>
    <phoneticPr fontId="2" type="noConversion"/>
  </si>
  <si>
    <t>기획조정실</t>
    <phoneticPr fontId="2" type="noConversion"/>
  </si>
  <si>
    <t>지역특화 모델발굴 사업개발비</t>
  </si>
  <si>
    <t>레저스포츠시설구축지원</t>
  </si>
  <si>
    <t>우수농산물관리(GAP)제도
시설보완</t>
  </si>
  <si>
    <t>당초예산
52</t>
  </si>
  <si>
    <t>지역사회서비스투자사업</t>
  </si>
  <si>
    <t>장애인보조기구교부</t>
  </si>
  <si>
    <t>장애인직업재활시설 기능보강</t>
  </si>
  <si>
    <t>전염병전문가교육</t>
  </si>
  <si>
    <t>응급의료정보센터 운영지원</t>
  </si>
  <si>
    <t>구조및응급처치교육</t>
  </si>
  <si>
    <t>취약지역 응급의료기관 운영</t>
  </si>
  <si>
    <t>국내외 재난의료지원(DMAT)</t>
  </si>
  <si>
    <t>국가결핵예방</t>
  </si>
  <si>
    <t>심뇌혈관질환 예방관리</t>
  </si>
  <si>
    <t>국가결핵예방사업
(결핵소집단유행 검사)</t>
  </si>
  <si>
    <t>경제투자실</t>
    <phoneticPr fontId="2" type="noConversion"/>
  </si>
  <si>
    <t>당초예산
50</t>
    <phoneticPr fontId="2" type="noConversion"/>
  </si>
  <si>
    <t>사회적 일자리 창출사업</t>
    <phoneticPr fontId="2" type="noConversion"/>
  </si>
  <si>
    <t>국비 변경내시(11. 3. 3)</t>
    <phoneticPr fontId="2" type="noConversion"/>
  </si>
  <si>
    <t>사회적기업 사업개발비 지원</t>
    <phoneticPr fontId="2" type="noConversion"/>
  </si>
  <si>
    <t>신규</t>
    <phoneticPr fontId="2" type="noConversion"/>
  </si>
  <si>
    <t>국비 신규내시(11. 2. 24)</t>
    <phoneticPr fontId="2" type="noConversion"/>
  </si>
  <si>
    <t>국비 신규내시(11. 3. 3)</t>
    <phoneticPr fontId="2" type="noConversion"/>
  </si>
  <si>
    <t>국비 신규내시(11. 2. 28)</t>
    <phoneticPr fontId="2" type="noConversion"/>
  </si>
  <si>
    <t>국비 신규내시(11. 2. 21)</t>
    <phoneticPr fontId="2" type="noConversion"/>
  </si>
  <si>
    <t>문화관광국</t>
    <phoneticPr fontId="2" type="noConversion"/>
  </si>
  <si>
    <t>농정국</t>
    <phoneticPr fontId="2" type="noConversion"/>
  </si>
  <si>
    <t>국비 변경내시</t>
    <phoneticPr fontId="2" type="noConversion"/>
  </si>
  <si>
    <t>국비 신규내시</t>
    <phoneticPr fontId="2" type="noConversion"/>
  </si>
  <si>
    <t>국고보조금 과목정정
(국비→기금)</t>
    <phoneticPr fontId="2" type="noConversion"/>
  </si>
  <si>
    <t>가축분뇨처리시설지원(국고보조금)</t>
    <phoneticPr fontId="2" type="noConversion"/>
  </si>
  <si>
    <t>당초예산
53</t>
    <phoneticPr fontId="2" type="noConversion"/>
  </si>
  <si>
    <t>국비 변경내시(11. 2. 18)</t>
    <phoneticPr fontId="2" type="noConversion"/>
  </si>
  <si>
    <t>노인복지시설 에너지 고효율제품 보급사업</t>
    <phoneticPr fontId="2" type="noConversion"/>
  </si>
  <si>
    <t>국비 신규내시(11. 2. 14)</t>
    <phoneticPr fontId="2" type="noConversion"/>
  </si>
  <si>
    <t>당초예산
54</t>
    <phoneticPr fontId="2" type="noConversion"/>
  </si>
  <si>
    <t>당초예산
65</t>
    <phoneticPr fontId="2" type="noConversion"/>
  </si>
  <si>
    <t>국비 변경내시(11. 2. 11)</t>
    <phoneticPr fontId="2" type="noConversion"/>
  </si>
  <si>
    <t>국비 변경내시(11. 2. 22)</t>
    <phoneticPr fontId="2" type="noConversion"/>
  </si>
  <si>
    <t>국비 변경내시(11. 2. 14)</t>
    <phoneticPr fontId="2" type="noConversion"/>
  </si>
  <si>
    <t>국비 변경내시(11. 2. 9)</t>
    <phoneticPr fontId="2" type="noConversion"/>
  </si>
  <si>
    <t>국비 변경내시(11. 1. 21)</t>
  </si>
  <si>
    <t>국비 변경내시(11. 1. 21)</t>
    <phoneticPr fontId="2" type="noConversion"/>
  </si>
  <si>
    <t>국비 신규내시(11. 2. 9)</t>
    <phoneticPr fontId="2" type="noConversion"/>
  </si>
  <si>
    <t>국내외 재난의료지원(TRS시스템)</t>
    <phoneticPr fontId="2" type="noConversion"/>
  </si>
  <si>
    <t>국비 변경내시(11. 2. 21)</t>
    <phoneticPr fontId="2" type="noConversion"/>
  </si>
  <si>
    <t>한강유역환경청 용역사업</t>
    <phoneticPr fontId="2" type="noConversion"/>
  </si>
  <si>
    <t>보건복지국</t>
    <phoneticPr fontId="2" type="noConversion"/>
  </si>
  <si>
    <t>"</t>
    <phoneticPr fontId="2" type="noConversion"/>
  </si>
  <si>
    <t>보건환경연구원</t>
    <phoneticPr fontId="2" type="noConversion"/>
  </si>
  <si>
    <t>당초예산
56</t>
    <phoneticPr fontId="2" type="noConversion"/>
  </si>
  <si>
    <t>당초예산
41</t>
    <phoneticPr fontId="2" type="noConversion"/>
  </si>
  <si>
    <t>가정폭력방지 및 피해자지원사업</t>
    <phoneticPr fontId="2" type="noConversion"/>
  </si>
  <si>
    <t>여성,학교폭력피해자 원스톱지원센터</t>
    <phoneticPr fontId="2" type="noConversion"/>
  </si>
  <si>
    <t>경기 해바라기아동센터 운영</t>
    <phoneticPr fontId="2" type="noConversion"/>
  </si>
  <si>
    <t>성폭력방지 및 피해자지원사업</t>
    <phoneticPr fontId="2" type="noConversion"/>
  </si>
  <si>
    <t>아동발달지원계좌 지원</t>
    <phoneticPr fontId="2" type="noConversion"/>
  </si>
  <si>
    <t>교육수강료(여성비전센터, 기타수수료)</t>
    <phoneticPr fontId="2" type="noConversion"/>
  </si>
  <si>
    <t>국비 변경내시(11. 3. 2)</t>
    <phoneticPr fontId="2" type="noConversion"/>
  </si>
  <si>
    <t>아이돌보미 교육시간 증가
(50→80시간)
※ 여성가족부 지침변경</t>
    <phoneticPr fontId="2" type="noConversion"/>
  </si>
  <si>
    <t>여성가족국</t>
    <phoneticPr fontId="2" type="noConversion"/>
  </si>
  <si>
    <t>소회의실 의자 및 집기구입</t>
  </si>
  <si>
    <t>의회사무처</t>
    <phoneticPr fontId="2" type="noConversion"/>
  </si>
  <si>
    <t>당초예산
75</t>
    <phoneticPr fontId="2" type="noConversion"/>
  </si>
  <si>
    <t>당초예산
80</t>
    <phoneticPr fontId="2" type="noConversion"/>
  </si>
  <si>
    <t>행정운영경비-자산취득비
(소회의실집기구입)</t>
    <phoneticPr fontId="2" type="noConversion"/>
  </si>
  <si>
    <t>"</t>
    <phoneticPr fontId="2" type="noConversion"/>
  </si>
  <si>
    <t>기획행정실</t>
    <phoneticPr fontId="2" type="noConversion"/>
  </si>
  <si>
    <t>국비</t>
    <phoneticPr fontId="2" type="noConversion"/>
  </si>
  <si>
    <t>계</t>
    <phoneticPr fontId="2" type="noConversion"/>
  </si>
  <si>
    <t>도비</t>
    <phoneticPr fontId="2" type="noConversion"/>
  </si>
  <si>
    <t>2012년 여수세계박람회 지자체관 전시참가</t>
    <phoneticPr fontId="2" type="noConversion"/>
  </si>
  <si>
    <t>경기도 지역정보화 마스터 플랜 연구 용역</t>
    <phoneticPr fontId="2" type="noConversion"/>
  </si>
  <si>
    <t>경기해양과학산업 발전방안 연구용역비</t>
    <phoneticPr fontId="2" type="noConversion"/>
  </si>
  <si>
    <t>경제농정국</t>
    <phoneticPr fontId="2" type="noConversion"/>
  </si>
  <si>
    <t>경기국제보트쇼개최지원</t>
    <phoneticPr fontId="2" type="noConversion"/>
  </si>
  <si>
    <t>창업보육센터 시설확충 지원</t>
    <phoneticPr fontId="2" type="noConversion"/>
  </si>
  <si>
    <t>경기신용보증재단 출연금</t>
    <phoneticPr fontId="2" type="noConversion"/>
  </si>
  <si>
    <t>경기과학기술진흥원 출연금</t>
    <phoneticPr fontId="2" type="noConversion"/>
  </si>
  <si>
    <t>경기바이오센터 출연금(자체/직접)</t>
    <phoneticPr fontId="2" type="noConversion"/>
  </si>
  <si>
    <t>그린홈 100만호 보급사업 지원</t>
    <phoneticPr fontId="2" type="noConversion"/>
  </si>
  <si>
    <t>당초예산
140</t>
    <phoneticPr fontId="2" type="noConversion"/>
  </si>
  <si>
    <t>사회적 일자리 창출 지원</t>
    <phoneticPr fontId="2" type="noConversion"/>
  </si>
  <si>
    <t>당초예산
139</t>
    <phoneticPr fontId="2" type="noConversion"/>
  </si>
  <si>
    <t>지역특화 모델발굴 사업개발비</t>
    <phoneticPr fontId="2" type="noConversion"/>
  </si>
  <si>
    <t>경기제2기업지원센터 운영 및 사업지원</t>
    <phoneticPr fontId="2" type="noConversion"/>
  </si>
  <si>
    <t>경기소방 BI 활성화 사업</t>
  </si>
  <si>
    <t>경기 꿈나무 스스로 학습사업</t>
  </si>
  <si>
    <t>소방제복 도 이미지 개선비 166,000천원 감액</t>
  </si>
  <si>
    <t>소방재난본부</t>
    <phoneticPr fontId="2" type="noConversion"/>
  </si>
  <si>
    <t>인재개발원</t>
    <phoneticPr fontId="2" type="noConversion"/>
  </si>
  <si>
    <t>경기문화재단 출연금</t>
  </si>
  <si>
    <t>종교계 문화예술교육 프로그램 지원</t>
    <phoneticPr fontId="2" type="noConversion"/>
  </si>
  <si>
    <t>체전지원 범도민 단체지원</t>
    <phoneticPr fontId="2" type="noConversion"/>
  </si>
  <si>
    <t>다국어 관광안내지도 제작</t>
    <phoneticPr fontId="2" type="noConversion"/>
  </si>
  <si>
    <t>시군 일반생활체육지도자 배치</t>
    <phoneticPr fontId="2" type="noConversion"/>
  </si>
  <si>
    <t>시군 어르신전담 생활체육지도자 배치</t>
    <phoneticPr fontId="2" type="noConversion"/>
  </si>
  <si>
    <t>레저스포츠시설 구축지원</t>
    <phoneticPr fontId="2" type="noConversion"/>
  </si>
  <si>
    <t>당초예산
251</t>
  </si>
  <si>
    <t>경기도 농업인의 날 부대행사</t>
  </si>
  <si>
    <t>당초예산
526</t>
  </si>
  <si>
    <t>원예치료프로그램 운영</t>
  </si>
  <si>
    <t>농정국</t>
    <phoneticPr fontId="2" type="noConversion"/>
  </si>
  <si>
    <t>"</t>
    <phoneticPr fontId="2" type="noConversion"/>
  </si>
  <si>
    <t>농업기술원</t>
    <phoneticPr fontId="2" type="noConversion"/>
  </si>
  <si>
    <t>신규</t>
    <phoneticPr fontId="2" type="noConversion"/>
  </si>
  <si>
    <t>농어촌체험마을 축제지원사업</t>
    <phoneticPr fontId="2" type="noConversion"/>
  </si>
  <si>
    <t>년 2회분
(행사운영비)</t>
    <phoneticPr fontId="2" type="noConversion"/>
  </si>
  <si>
    <t>회의실 음향장비 구입</t>
    <phoneticPr fontId="2" type="noConversion"/>
  </si>
  <si>
    <t>우수농산물관리(GAP)제도 시설보완</t>
    <phoneticPr fontId="2" type="noConversion"/>
  </si>
  <si>
    <t>자연순환농업활성화(퇴액비시범포운영)</t>
    <phoneticPr fontId="2" type="noConversion"/>
  </si>
  <si>
    <t>토종벌 종보전 육종 보급</t>
    <phoneticPr fontId="2" type="noConversion"/>
  </si>
  <si>
    <t>당초예산
345</t>
    <phoneticPr fontId="2" type="noConversion"/>
  </si>
  <si>
    <t>당초예산
329</t>
    <phoneticPr fontId="2" type="noConversion"/>
  </si>
  <si>
    <t>당초예산
784</t>
    <phoneticPr fontId="2" type="noConversion"/>
  </si>
  <si>
    <t>당초예산
349</t>
    <phoneticPr fontId="2" type="noConversion"/>
  </si>
  <si>
    <t>당초예산
355</t>
    <phoneticPr fontId="2" type="noConversion"/>
  </si>
  <si>
    <t>당초예산
811</t>
    <phoneticPr fontId="2" type="noConversion"/>
  </si>
  <si>
    <t>당초예산
810</t>
    <phoneticPr fontId="2" type="noConversion"/>
  </si>
  <si>
    <t>당초예산
359</t>
    <phoneticPr fontId="2" type="noConversion"/>
  </si>
  <si>
    <t>당초예산
807</t>
    <phoneticPr fontId="2" type="noConversion"/>
  </si>
  <si>
    <t>당초예산
808</t>
    <phoneticPr fontId="2" type="noConversion"/>
  </si>
  <si>
    <t>국비 변경내시
(국비 △4,800, 도비 △24,000)</t>
  </si>
  <si>
    <t>국비 변경내시
(국비 △3,500)</t>
  </si>
  <si>
    <t>국비 변경내시
(국비 2,700)</t>
  </si>
  <si>
    <t>국비 변경내시
(국비 △8,300)</t>
  </si>
  <si>
    <t>국비 변경내시
(국비 △2,000)</t>
  </si>
  <si>
    <t>국비 변경내시
(국비 △4,800, 도비 △4,800)</t>
  </si>
  <si>
    <t>국비 변경내시
(국비 △5,000)</t>
  </si>
  <si>
    <t>경기복지재단 운영지원</t>
    <phoneticPr fontId="2" type="noConversion"/>
  </si>
  <si>
    <t>보건복지국</t>
    <phoneticPr fontId="2" type="noConversion"/>
  </si>
  <si>
    <t>시군 무한돌봄센터 차량구입 지원</t>
    <phoneticPr fontId="2" type="noConversion"/>
  </si>
  <si>
    <t>31개 시군중 15개 시군 삭감</t>
    <phoneticPr fontId="2" type="noConversion"/>
  </si>
  <si>
    <t>위기가정 무한돌봄사업 시군평가</t>
    <phoneticPr fontId="2" type="noConversion"/>
  </si>
  <si>
    <t>365 어르신돌봄센터 운영</t>
    <phoneticPr fontId="2" type="noConversion"/>
  </si>
  <si>
    <t>광역형 정신보건센터 운영</t>
    <phoneticPr fontId="2" type="noConversion"/>
  </si>
  <si>
    <t>당초예산
317</t>
    <phoneticPr fontId="2" type="noConversion"/>
  </si>
  <si>
    <t>지역사회서비스투자사업</t>
    <phoneticPr fontId="2" type="noConversion"/>
  </si>
  <si>
    <t>당초예산
776</t>
    <phoneticPr fontId="2" type="noConversion"/>
  </si>
  <si>
    <t>국비 변경내시
(국비 100,000, 도비 25,000)</t>
    <phoneticPr fontId="2" type="noConversion"/>
  </si>
  <si>
    <t>국비 신규내시
(기금 105,000)</t>
    <phoneticPr fontId="2" type="noConversion"/>
  </si>
  <si>
    <t>국비 신규내시
(국비 700,000)</t>
    <phoneticPr fontId="2" type="noConversion"/>
  </si>
  <si>
    <t>국비 변경내시
(국비 △10,000)</t>
    <phoneticPr fontId="2" type="noConversion"/>
  </si>
  <si>
    <t>국비 신규내시
(국비 92,900, 도비 18,600)</t>
    <phoneticPr fontId="2" type="noConversion"/>
  </si>
  <si>
    <t>국비 변경내시
(국비 △913,274, 도비 △195,701)</t>
    <phoneticPr fontId="2" type="noConversion"/>
  </si>
  <si>
    <t>복지여성실</t>
    <phoneticPr fontId="2" type="noConversion"/>
  </si>
  <si>
    <t>국비 변경내시
(국비 △70,350, 도비 △10,932)</t>
    <phoneticPr fontId="2" type="noConversion"/>
  </si>
  <si>
    <t>노인복지시설 에너지 고효율제품 
보급사업</t>
    <phoneticPr fontId="2" type="noConversion"/>
  </si>
  <si>
    <t>노인복지시설 에너지 고효율제품
보급사업</t>
    <phoneticPr fontId="2" type="noConversion"/>
  </si>
  <si>
    <t>장애인보조기구 교부</t>
    <phoneticPr fontId="2" type="noConversion"/>
  </si>
  <si>
    <t>장애인 보조기구 교부</t>
    <phoneticPr fontId="2" type="noConversion"/>
  </si>
  <si>
    <t>국비 변경내시
(국비 51,840)</t>
    <phoneticPr fontId="2" type="noConversion"/>
  </si>
  <si>
    <t>장애인직업재활시설 기능보강</t>
    <phoneticPr fontId="2" type="noConversion"/>
  </si>
  <si>
    <t>국비 변경내시
(국비 264,749,  도비 264,749)</t>
    <phoneticPr fontId="2" type="noConversion"/>
  </si>
  <si>
    <t>전염병 실무자과정 교육</t>
    <phoneticPr fontId="2" type="noConversion"/>
  </si>
  <si>
    <t>학교보건교사 심화과정 교육</t>
    <phoneticPr fontId="2" type="noConversion"/>
  </si>
  <si>
    <t>전염병관리자과정 교육</t>
    <phoneticPr fontId="2" type="noConversion"/>
  </si>
  <si>
    <t>전염병관리실무자 심화과정 교육</t>
    <phoneticPr fontId="2" type="noConversion"/>
  </si>
  <si>
    <t>전염병 관리자과정 교육여비</t>
    <phoneticPr fontId="2" type="noConversion"/>
  </si>
  <si>
    <t>전염병 실무자과정 교육여비</t>
    <phoneticPr fontId="2" type="noConversion"/>
  </si>
  <si>
    <t>전염병실무자 심화과정 교육여비</t>
    <phoneticPr fontId="2" type="noConversion"/>
  </si>
  <si>
    <t>결핵소집단유행 검사비</t>
    <phoneticPr fontId="2" type="noConversion"/>
  </si>
  <si>
    <t>체육의날 행사</t>
    <phoneticPr fontId="2" type="noConversion"/>
  </si>
  <si>
    <t>SCLS 시스템 운영</t>
    <phoneticPr fontId="2" type="noConversion"/>
  </si>
  <si>
    <t>기관공통사회단체보조금</t>
    <phoneticPr fontId="2" type="noConversion"/>
  </si>
  <si>
    <t>도민제안보상금</t>
    <phoneticPr fontId="2" type="noConversion"/>
  </si>
  <si>
    <t>공무원제안시상금</t>
    <phoneticPr fontId="2" type="noConversion"/>
  </si>
  <si>
    <t>DMZ 생태녹색 역사탐방로 조성</t>
    <phoneticPr fontId="2" type="noConversion"/>
  </si>
  <si>
    <t>장애인 중고PC 무상 출장수리 지원</t>
    <phoneticPr fontId="2" type="noConversion"/>
  </si>
  <si>
    <t>노인 희망손수레 제작 지원</t>
    <phoneticPr fontId="2" type="noConversion"/>
  </si>
  <si>
    <t>안성병원 부지매입 감정평가 등</t>
    <phoneticPr fontId="2" type="noConversion"/>
  </si>
  <si>
    <t>구조 및 응급처치 운영비 지원</t>
    <phoneticPr fontId="2" type="noConversion"/>
  </si>
  <si>
    <t>국비 변경내시
(국비 10,000, 도비 10,000)</t>
    <phoneticPr fontId="2" type="noConversion"/>
  </si>
  <si>
    <t>응급의료정보센터 운영지원</t>
    <phoneticPr fontId="2" type="noConversion"/>
  </si>
  <si>
    <t>국비 변경내시
(국비 △50,167, 도비 △50,167)</t>
    <phoneticPr fontId="2" type="noConversion"/>
  </si>
  <si>
    <t>국비 변경내시
(국비 △47,005, 도비 △47,005)</t>
    <phoneticPr fontId="2" type="noConversion"/>
  </si>
  <si>
    <t>국비 신규내시
(기금 143,750)</t>
    <phoneticPr fontId="2" type="noConversion"/>
  </si>
  <si>
    <t>국비 신규내시
(국비 2,973,000, 도비 445,950)</t>
    <phoneticPr fontId="2" type="noConversion"/>
  </si>
  <si>
    <t>국비 신규내시
(국비 1,245,000  도비 186,750)</t>
    <phoneticPr fontId="2" type="noConversion"/>
  </si>
  <si>
    <t>국비 변경내시
(국비 97,160)</t>
    <phoneticPr fontId="2" type="noConversion"/>
  </si>
  <si>
    <t>국비 변경내시
(국비 260,000, 도비 260,000)</t>
    <phoneticPr fontId="2" type="noConversion"/>
  </si>
  <si>
    <t>취약지역 응급의료기관 시설장비지원</t>
    <phoneticPr fontId="2" type="noConversion"/>
  </si>
  <si>
    <t>취약지역 응급의료기관 운영비지원</t>
    <phoneticPr fontId="2" type="noConversion"/>
  </si>
  <si>
    <t>보건복지국</t>
    <phoneticPr fontId="2" type="noConversion"/>
  </si>
  <si>
    <t>"</t>
    <phoneticPr fontId="2" type="noConversion"/>
  </si>
  <si>
    <t>"</t>
    <phoneticPr fontId="2" type="noConversion"/>
  </si>
  <si>
    <t>국내외 재난의료지원
(지역단위 DMAT 운영)</t>
    <phoneticPr fontId="2" type="noConversion"/>
  </si>
  <si>
    <t>국내외 재난의료지원
(응급의료기관 TRS시스템 구축)</t>
    <phoneticPr fontId="2" type="noConversion"/>
  </si>
  <si>
    <t>만성질환관리사업 권역별 교육과정 
운영비</t>
    <phoneticPr fontId="2" type="noConversion"/>
  </si>
  <si>
    <t>국비 신규내시
(국비 1,711,000)</t>
    <phoneticPr fontId="2" type="noConversion"/>
  </si>
  <si>
    <t>국비 신규내시
(국비 395,000)</t>
    <phoneticPr fontId="2" type="noConversion"/>
  </si>
  <si>
    <t>국비 신규내시
(국비 34,650, 도비 14,850)</t>
    <phoneticPr fontId="2" type="noConversion"/>
  </si>
  <si>
    <t>국비 신규내시
(국비 12,600, 도비 5,400)</t>
    <phoneticPr fontId="2" type="noConversion"/>
  </si>
  <si>
    <t>국비 신규내시
(국비 134,617, 도비 57,693)</t>
    <phoneticPr fontId="2" type="noConversion"/>
  </si>
  <si>
    <t>국비 변경내시
(국비 △8,250)</t>
    <phoneticPr fontId="2" type="noConversion"/>
  </si>
  <si>
    <t>국비 변경내시
(국비 △4,500)</t>
    <phoneticPr fontId="2" type="noConversion"/>
  </si>
  <si>
    <t>국비 변경내시
(국비 29,250, 도비 8,775)</t>
    <phoneticPr fontId="2" type="noConversion"/>
  </si>
  <si>
    <t>만성질환관리사업 권역별교육과정 
운영비</t>
    <phoneticPr fontId="2" type="noConversion"/>
  </si>
  <si>
    <t>만성질환관리 전문인력 교육비</t>
    <phoneticPr fontId="2" type="noConversion"/>
  </si>
  <si>
    <t>고혈압,당뇨병 등록관리시범사업</t>
    <phoneticPr fontId="2" type="noConversion"/>
  </si>
  <si>
    <t>보건환경연구원</t>
    <phoneticPr fontId="2" type="noConversion"/>
  </si>
  <si>
    <t>사업부서 변경
보건복지국 보건정책과 ⇒
보건환경연구원 보건연구부</t>
    <phoneticPr fontId="2" type="noConversion"/>
  </si>
  <si>
    <t>결핵소집단유행 검사</t>
    <phoneticPr fontId="2" type="noConversion"/>
  </si>
  <si>
    <t>철도 고속화 및 급행화 방안과 GTX 노선 연장 등 타당성조사 연구용역</t>
  </si>
  <si>
    <t>지방하천표지판 정비사업</t>
  </si>
  <si>
    <t>분천~안녕간 도로확포장</t>
  </si>
  <si>
    <t>교통정보업무 차량임차</t>
  </si>
  <si>
    <t>철도항만국</t>
    <phoneticPr fontId="2" type="noConversion"/>
  </si>
  <si>
    <t>교통건설국</t>
    <phoneticPr fontId="2" type="noConversion"/>
  </si>
  <si>
    <t>지평우회도로 개설(자체/직접)</t>
    <phoneticPr fontId="2" type="noConversion"/>
  </si>
  <si>
    <t>건설본부</t>
    <phoneticPr fontId="2" type="noConversion"/>
  </si>
  <si>
    <t>도 신청사 건립사업 추진(자체/직접)</t>
    <phoneticPr fontId="2" type="noConversion"/>
  </si>
  <si>
    <t>도비만 증액</t>
    <phoneticPr fontId="2" type="noConversion"/>
  </si>
  <si>
    <t>양화천 수해상습지개선사업(국비/직접)</t>
    <phoneticPr fontId="2" type="noConversion"/>
  </si>
  <si>
    <t>송곡천 수해상습지개선사업(국비/직접)</t>
    <phoneticPr fontId="2" type="noConversion"/>
  </si>
  <si>
    <t>복하천 수해상습지개선사업(국비/직접)</t>
    <phoneticPr fontId="2" type="noConversion"/>
  </si>
  <si>
    <t>경안천 고향의 강 사업(국비/직접)</t>
    <phoneticPr fontId="2" type="noConversion"/>
  </si>
  <si>
    <t>당초예산
918</t>
    <phoneticPr fontId="2" type="noConversion"/>
  </si>
  <si>
    <t>경기 그린플러스마을 조성</t>
  </si>
  <si>
    <t>배출가스 저감장치 성능 유지관리</t>
  </si>
  <si>
    <t>배출가스 저감장치 성능유지관리</t>
  </si>
  <si>
    <t>쓰레기소각시설 설치(국비/지원)</t>
  </si>
  <si>
    <t>직원 출퇴근용 차량 임차</t>
  </si>
  <si>
    <t>환경국</t>
    <phoneticPr fontId="2" type="noConversion"/>
  </si>
  <si>
    <t>도시환경국</t>
    <phoneticPr fontId="2" type="noConversion"/>
  </si>
  <si>
    <t>한강유역환경청 용역사업</t>
    <phoneticPr fontId="2" type="noConversion"/>
  </si>
  <si>
    <t>팔당유역 비점오염 조사연구
(수입대체경비)</t>
    <phoneticPr fontId="2" type="noConversion"/>
  </si>
  <si>
    <t>여성근로자복지센터 운영지원</t>
    <phoneticPr fontId="2" type="noConversion"/>
  </si>
  <si>
    <t>2개소</t>
    <phoneticPr fontId="2" type="noConversion"/>
  </si>
  <si>
    <t>당초예산
441</t>
    <phoneticPr fontId="2" type="noConversion"/>
  </si>
  <si>
    <t>여성가족국</t>
    <phoneticPr fontId="2" type="noConversion"/>
  </si>
  <si>
    <t>아동복지시설 모범아동 해외역사탐방</t>
    <phoneticPr fontId="2" type="noConversion"/>
  </si>
  <si>
    <t>"</t>
    <phoneticPr fontId="2" type="noConversion"/>
  </si>
  <si>
    <t>외국인 복지센터 지원</t>
    <phoneticPr fontId="2" type="noConversion"/>
  </si>
  <si>
    <t>여성취업지원기관 일자리창출 협력프로그램</t>
    <phoneticPr fontId="2" type="noConversion"/>
  </si>
  <si>
    <t>갱년기 성인대상 프로그램 개발 보급</t>
    <phoneticPr fontId="2" type="noConversion"/>
  </si>
  <si>
    <t>당초예산
435</t>
    <phoneticPr fontId="2" type="noConversion"/>
  </si>
  <si>
    <t>당초예산
434</t>
    <phoneticPr fontId="2" type="noConversion"/>
  </si>
  <si>
    <t>가정폭력방지 및 피해자 지원</t>
    <phoneticPr fontId="2" type="noConversion"/>
  </si>
  <si>
    <t>국비 변경내시
(국비 61,919, 도비 30,960)</t>
    <phoneticPr fontId="2" type="noConversion"/>
  </si>
  <si>
    <t>원스톱지원센터 운영</t>
    <phoneticPr fontId="2" type="noConversion"/>
  </si>
  <si>
    <t>경기 해바라기아동센터운영</t>
    <phoneticPr fontId="2" type="noConversion"/>
  </si>
  <si>
    <t>국비 변경내시
(국비 216, 도비 159)</t>
    <phoneticPr fontId="2" type="noConversion"/>
  </si>
  <si>
    <t>국비 변경내시
(국비 28,000)</t>
    <phoneticPr fontId="2" type="noConversion"/>
  </si>
  <si>
    <t>성폭력방지 및 피해자지원</t>
    <phoneticPr fontId="2" type="noConversion"/>
  </si>
  <si>
    <t>국비 변경내시
(국비 △26,415, 도비 △25,717)</t>
    <phoneticPr fontId="2" type="noConversion"/>
  </si>
  <si>
    <t>"</t>
    <phoneticPr fontId="2" type="noConversion"/>
  </si>
  <si>
    <t>성폭력보호시설 기능보강</t>
    <phoneticPr fontId="2" type="noConversion"/>
  </si>
  <si>
    <t>평생교육국</t>
    <phoneticPr fontId="2" type="noConversion"/>
  </si>
  <si>
    <t>국비 신규내시
(국비 1,350, 도비 675)</t>
    <phoneticPr fontId="2" type="noConversion"/>
  </si>
  <si>
    <t>가정폭력·성폭력상담소지원</t>
    <phoneticPr fontId="2" type="noConversion"/>
  </si>
  <si>
    <t>아동발달지원계좌 지원</t>
    <phoneticPr fontId="2" type="noConversion"/>
  </si>
  <si>
    <t>국비 변경내시
(국비 3,639, 도비 780)</t>
    <phoneticPr fontId="2" type="noConversion"/>
  </si>
  <si>
    <t>당초예산
436</t>
    <phoneticPr fontId="2" type="noConversion"/>
  </si>
  <si>
    <t>당초예산
467</t>
    <phoneticPr fontId="2" type="noConversion"/>
  </si>
  <si>
    <t>당초예산
772</t>
    <phoneticPr fontId="2" type="noConversion"/>
  </si>
  <si>
    <t>여성유망직종 개발</t>
    <phoneticPr fontId="2" type="noConversion"/>
  </si>
  <si>
    <t>정보화도시수원 여성고용촉진패키지사업</t>
    <phoneticPr fontId="2" type="noConversion"/>
  </si>
  <si>
    <t>여성근로자복지센터운영 지원</t>
    <phoneticPr fontId="2" type="noConversion"/>
  </si>
  <si>
    <t>고용노동부 공모사업 선정
도비 매칭 부담분</t>
    <phoneticPr fontId="2" type="noConversion"/>
  </si>
  <si>
    <t>당초예산
767</t>
    <phoneticPr fontId="2" type="noConversion"/>
  </si>
  <si>
    <t>성폭력상담소 운영</t>
    <phoneticPr fontId="2" type="noConversion"/>
  </si>
  <si>
    <t>성폭력피해자보호시설 기능보강</t>
    <phoneticPr fontId="2" type="noConversion"/>
  </si>
  <si>
    <t>국비 신규내시
(국비 5,650, 도비 2,825)</t>
    <phoneticPr fontId="2" type="noConversion"/>
  </si>
  <si>
    <t>당초예산
768</t>
    <phoneticPr fontId="2" type="noConversion"/>
  </si>
  <si>
    <t>가정폭력상담소 운영</t>
    <phoneticPr fontId="2" type="noConversion"/>
  </si>
  <si>
    <t>국비 변경내시
(국비 △30,959, 도비 △15,480)</t>
    <phoneticPr fontId="2" type="noConversion"/>
  </si>
  <si>
    <t>가정·성폭력상담소 지원</t>
    <phoneticPr fontId="2" type="noConversion"/>
  </si>
  <si>
    <t>평생교육 전문인력인건비</t>
    <phoneticPr fontId="2" type="noConversion"/>
  </si>
  <si>
    <t>전국평생학습축제 개최</t>
    <phoneticPr fontId="2" type="noConversion"/>
  </si>
  <si>
    <t>국고보조사업과 단가 통일
-가정폭력상담소 61,919천원
-성폭력상담소   62,578천원</t>
    <phoneticPr fontId="2" type="noConversion"/>
  </si>
  <si>
    <t>기획조정실</t>
    <phoneticPr fontId="2" type="noConversion"/>
  </si>
  <si>
    <t>신규</t>
    <phoneticPr fontId="2" type="noConversion"/>
  </si>
  <si>
    <t>자치단체 공통행정정보시스템 운영시설 보안강화</t>
  </si>
  <si>
    <t>신규</t>
    <phoneticPr fontId="2" type="noConversion"/>
  </si>
  <si>
    <t>국비 신규내시
(국비 187,500)</t>
    <phoneticPr fontId="2" type="noConversion"/>
  </si>
  <si>
    <t>"</t>
  </si>
  <si>
    <t>"</t>
    <phoneticPr fontId="2" type="noConversion"/>
  </si>
  <si>
    <t>친환경 생활공간 조성</t>
  </si>
  <si>
    <t>국비 신규내시(11. 3. 4)</t>
    <phoneticPr fontId="2" type="noConversion"/>
  </si>
  <si>
    <t>국비 신규내시(11. 3 .10)</t>
    <phoneticPr fontId="2" type="noConversion"/>
  </si>
  <si>
    <t>자치행정국</t>
  </si>
  <si>
    <t>지방세 연구기능 강화</t>
  </si>
  <si>
    <t>세외수입정보시스템 개선</t>
  </si>
  <si>
    <t>신규</t>
    <phoneticPr fontId="2" type="noConversion"/>
  </si>
  <si>
    <t>국비 신규내시(11. 3. 9)</t>
    <phoneticPr fontId="2" type="noConversion"/>
  </si>
  <si>
    <t>보건복지국</t>
  </si>
  <si>
    <t>당초예산
64</t>
    <phoneticPr fontId="2" type="noConversion"/>
  </si>
  <si>
    <t>생활공감정책 민관협력체계 구축사업</t>
  </si>
  <si>
    <t>국가만성병감시사업</t>
  </si>
  <si>
    <t>국비 신규내시(11. 3. 2)</t>
    <phoneticPr fontId="2" type="noConversion"/>
  </si>
  <si>
    <t>국비 변경내시(11. 2. 28)</t>
    <phoneticPr fontId="2" type="noConversion"/>
  </si>
  <si>
    <t>환경국</t>
  </si>
  <si>
    <t>팔당수질개선본부</t>
  </si>
  <si>
    <t>당초예산
62</t>
    <phoneticPr fontId="2" type="noConversion"/>
  </si>
  <si>
    <t>습지보전관리사업</t>
  </si>
  <si>
    <t>가축매몰지정비사업(농림수산식품부)(국비)</t>
  </si>
  <si>
    <t>가축매몰지정비사업(환경부)(국비)</t>
  </si>
  <si>
    <t>가축매몰지 재해복구비(농림수산식품부)(국비)</t>
  </si>
  <si>
    <t>가축매몰지 상수도 보급(국비)</t>
  </si>
  <si>
    <t>농어촌생활용수개발사업(광특)</t>
  </si>
  <si>
    <t>소규모수도시설개량(광특)</t>
  </si>
  <si>
    <t>가축매몰지 상수도 보급(광특)</t>
  </si>
  <si>
    <t>국비 신규내시(11. 3. 10)</t>
    <phoneticPr fontId="2" type="noConversion"/>
  </si>
  <si>
    <t>국비 신규내시
(11. 3. 12), (11. 3. 14)</t>
    <phoneticPr fontId="2" type="noConversion"/>
  </si>
  <si>
    <t>국비 신규내시(11. 3. 12)</t>
    <phoneticPr fontId="2" type="noConversion"/>
  </si>
  <si>
    <t>국비 신규내시(11. 3. 8)</t>
    <phoneticPr fontId="2" type="noConversion"/>
  </si>
  <si>
    <t>국비 변경내시(11. 3. 8)</t>
    <phoneticPr fontId="2" type="noConversion"/>
  </si>
  <si>
    <t>경기북부지역 특정지역 지정 및 개발계획수립 연구용역</t>
    <phoneticPr fontId="2" type="noConversion"/>
  </si>
  <si>
    <t>경제투자실</t>
    <phoneticPr fontId="2" type="noConversion"/>
  </si>
  <si>
    <t>국비 변경내시
(국비 △14,000, 도비 △1,050)</t>
    <phoneticPr fontId="2" type="noConversion"/>
  </si>
  <si>
    <t>경기일자리센터 일자리 상담사 운영</t>
    <phoneticPr fontId="2" type="noConversion"/>
  </si>
  <si>
    <t>해양레저전문전시장건립에 대한 타당성 용역</t>
    <phoneticPr fontId="2" type="noConversion"/>
  </si>
  <si>
    <t>자치행정국</t>
    <phoneticPr fontId="2" type="noConversion"/>
  </si>
  <si>
    <t>비상 SMS 발송시스템</t>
    <phoneticPr fontId="2" type="noConversion"/>
  </si>
  <si>
    <t>2011년 바르게살기운동 전국회원대회 지원</t>
    <phoneticPr fontId="2" type="noConversion"/>
  </si>
  <si>
    <t>국공유재산관리
- 관용차량 대체취득</t>
    <phoneticPr fontId="2" type="noConversion"/>
  </si>
  <si>
    <t>벚꽃축제 행사</t>
    <phoneticPr fontId="2" type="noConversion"/>
  </si>
  <si>
    <t>경기관광공사 출연금</t>
    <phoneticPr fontId="2" type="noConversion"/>
  </si>
  <si>
    <t>"</t>
    <phoneticPr fontId="2" type="noConversion"/>
  </si>
  <si>
    <t>농정국</t>
    <phoneticPr fontId="2" type="noConversion"/>
  </si>
  <si>
    <t>마필산업 육성</t>
    <phoneticPr fontId="2" type="noConversion"/>
  </si>
  <si>
    <t>보건복지국</t>
    <phoneticPr fontId="2" type="noConversion"/>
  </si>
  <si>
    <t>의료정보시스템 수출지원</t>
    <phoneticPr fontId="2" type="noConversion"/>
  </si>
  <si>
    <t>한방난임치료 연구지원사업</t>
    <phoneticPr fontId="2" type="noConversion"/>
  </si>
  <si>
    <t>택시디지털 운행기록계 설치지원</t>
    <phoneticPr fontId="2" type="noConversion"/>
  </si>
  <si>
    <t>자전거길 조성사업</t>
    <phoneticPr fontId="2" type="noConversion"/>
  </si>
  <si>
    <t>수원 삼성로 확장</t>
    <phoneticPr fontId="2" type="noConversion"/>
  </si>
  <si>
    <t>청산~백의간 도로확포장</t>
    <phoneticPr fontId="2" type="noConversion"/>
  </si>
  <si>
    <t>책 나눔 운동 운영 지원</t>
    <phoneticPr fontId="2" type="noConversion"/>
  </si>
  <si>
    <t>의료기기 개발촉진센터 대학협력 사업</t>
    <phoneticPr fontId="2" type="noConversion"/>
  </si>
  <si>
    <t>특수교육 보조원 인건비 지원</t>
    <phoneticPr fontId="2" type="noConversion"/>
  </si>
  <si>
    <t>친환경 생활공간(명품녹색길) 조성</t>
  </si>
  <si>
    <t>신규</t>
    <phoneticPr fontId="2" type="noConversion"/>
  </si>
  <si>
    <t>국비 신규내시
(국비 3,500,000)</t>
    <phoneticPr fontId="2" type="noConversion"/>
  </si>
  <si>
    <t>세외수입정보시스템 개선 추진사업 부담금</t>
  </si>
  <si>
    <t>국비 신규내시
(국비 222,398)</t>
    <phoneticPr fontId="2" type="noConversion"/>
  </si>
  <si>
    <t>국비 신규내시
(국비 8,128, 도비 8,128)</t>
    <phoneticPr fontId="2" type="noConversion"/>
  </si>
  <si>
    <t>당초예산
64</t>
    <phoneticPr fontId="2" type="noConversion"/>
  </si>
  <si>
    <t>민관협력지원체계구축
(주부모니터 우수사례집 발간 및 조끼 구입 등)</t>
  </si>
  <si>
    <t>민관협력지원체계구축
(주부모니터단 워크숍 및  간담회 등)</t>
  </si>
  <si>
    <t>민관협력지원체계구축
(생활공감정책 평가 시군 포상금)</t>
  </si>
  <si>
    <t>민관협력지원체계구축
(사이버 아카데미 및 카페운영)</t>
  </si>
  <si>
    <t>민관협력지원체계구축
(생활공감정책 주부모니터 운영)</t>
  </si>
  <si>
    <t>국가만성병 예방사업
(국가만성병 감시사업(퇴원손상심층조사))</t>
  </si>
  <si>
    <t>도시환경국</t>
  </si>
  <si>
    <t>당초예산
395</t>
  </si>
  <si>
    <t>생태마을 보전활동비 지원</t>
  </si>
  <si>
    <t>가축매몰지 재해복구비(농림수산식품부)
(국비)</t>
  </si>
  <si>
    <t>사업변경 내시</t>
    <phoneticPr fontId="2" type="noConversion"/>
  </si>
  <si>
    <t>당초예산
395</t>
    <phoneticPr fontId="2" type="noConversion"/>
  </si>
  <si>
    <t>환경국</t>
    <phoneticPr fontId="2" type="noConversion"/>
  </si>
  <si>
    <t>수도권대기개선대책</t>
    <phoneticPr fontId="2" type="noConversion"/>
  </si>
  <si>
    <t>쓰레기처리시설 확충</t>
    <phoneticPr fontId="2" type="noConversion"/>
  </si>
  <si>
    <t>세부사업명 및 부기명 변경</t>
    <phoneticPr fontId="2" type="noConversion"/>
  </si>
  <si>
    <t>"</t>
    <phoneticPr fontId="2" type="noConversion"/>
  </si>
  <si>
    <t>일반재정보전금</t>
    <phoneticPr fontId="2" type="noConversion"/>
  </si>
  <si>
    <t>특별재정보전금</t>
    <phoneticPr fontId="2" type="noConversion"/>
  </si>
  <si>
    <t>시책추진보전금</t>
    <phoneticPr fontId="2" type="noConversion"/>
  </si>
  <si>
    <t>부기간 금액 조정</t>
    <phoneticPr fontId="2" type="noConversion"/>
  </si>
  <si>
    <t>(국비 △502,360, 도비 △247,429)</t>
    <phoneticPr fontId="2" type="noConversion"/>
  </si>
  <si>
    <t>(국비 △211,640, 도비 △105,820)</t>
    <phoneticPr fontId="2" type="noConversion"/>
  </si>
  <si>
    <r>
      <t xml:space="preserve">성남태평고개 일용근로자 쉼터 </t>
    </r>
    <r>
      <rPr>
        <b/>
        <sz val="11"/>
        <color rgb="FFFF0000"/>
        <rFont val="굴림체"/>
        <family val="3"/>
        <charset val="129"/>
      </rPr>
      <t>바닥</t>
    </r>
    <r>
      <rPr>
        <sz val="11"/>
        <rFont val="굴림체"/>
        <family val="3"/>
        <charset val="129"/>
      </rPr>
      <t>정비
→ 성남태평고개 일용근로자 쉼터 정비</t>
    </r>
    <phoneticPr fontId="2" type="noConversion"/>
  </si>
  <si>
    <t>국비 신규내시
(기금 200,000, 도비 60,000)</t>
    <phoneticPr fontId="2" type="noConversion"/>
  </si>
  <si>
    <t>국비 신규내시
(국비 45,743)</t>
    <phoneticPr fontId="2" type="noConversion"/>
  </si>
  <si>
    <t>국비 신규내시
(국비 80,000)</t>
    <phoneticPr fontId="2" type="noConversion"/>
  </si>
  <si>
    <t>국비 신규내시
(국비 10,000)</t>
    <phoneticPr fontId="2" type="noConversion"/>
  </si>
  <si>
    <t>국비 신규내시
(국비 60,000)</t>
    <phoneticPr fontId="2" type="noConversion"/>
  </si>
  <si>
    <t>국비 신규내시
(국비 193,050)</t>
    <phoneticPr fontId="2" type="noConversion"/>
  </si>
  <si>
    <t>국비 변경내시
(국비 △6,670)</t>
    <phoneticPr fontId="2" type="noConversion"/>
  </si>
  <si>
    <t>국비 신규내시
(국비 30,000)</t>
    <phoneticPr fontId="2" type="noConversion"/>
  </si>
  <si>
    <t>국비 신규내시
(국비 5,353,000)</t>
    <phoneticPr fontId="2" type="noConversion"/>
  </si>
  <si>
    <t>국비 신규내시
(국비 4,373,000)</t>
    <phoneticPr fontId="2" type="noConversion"/>
  </si>
  <si>
    <t>국비 변경내시
(국비 △619,531)</t>
    <phoneticPr fontId="2" type="noConversion"/>
  </si>
  <si>
    <t>국비 신규내시
(국비 6,144,000
 도비 14,257,574)</t>
    <phoneticPr fontId="2" type="noConversion"/>
  </si>
  <si>
    <t>경기의정회 지원</t>
    <phoneticPr fontId="2" type="noConversion"/>
  </si>
  <si>
    <t>장사시설 설치</t>
    <phoneticPr fontId="2" type="noConversion"/>
  </si>
  <si>
    <t>신규</t>
    <phoneticPr fontId="2" type="noConversion"/>
  </si>
  <si>
    <t>한국 전자 산업 대전</t>
    <phoneticPr fontId="2" type="noConversion"/>
  </si>
  <si>
    <t>일죽~도계간 도로확포장</t>
    <phoneticPr fontId="2" type="noConversion"/>
  </si>
  <si>
    <t>공공도서관 평가</t>
    <phoneticPr fontId="2" type="noConversion"/>
  </si>
  <si>
    <t>관음~우산간 도로확포장공사 및 인도설치</t>
    <phoneticPr fontId="2" type="noConversion"/>
  </si>
  <si>
    <t>테마도서관 조성 지원</t>
    <phoneticPr fontId="2" type="noConversion"/>
  </si>
  <si>
    <t>국민 생활체육시설 확충</t>
    <phoneticPr fontId="2" type="noConversion"/>
  </si>
  <si>
    <t>당초예산
88</t>
    <phoneticPr fontId="2" type="noConversion"/>
  </si>
  <si>
    <t>여주~가남간 도로확포장</t>
    <phoneticPr fontId="2" type="noConversion"/>
  </si>
  <si>
    <t>당초예산
921</t>
    <phoneticPr fontId="2" type="noConversion"/>
  </si>
  <si>
    <t>기획조정실</t>
    <phoneticPr fontId="2" type="noConversion"/>
  </si>
  <si>
    <t>당초예산
118</t>
    <phoneticPr fontId="2" type="noConversion"/>
  </si>
  <si>
    <t>간판이 아름다운 거리조성</t>
    <phoneticPr fontId="2" type="noConversion"/>
  </si>
  <si>
    <t>대외협력담당관</t>
    <phoneticPr fontId="2" type="noConversion"/>
  </si>
  <si>
    <t>"</t>
    <phoneticPr fontId="2" type="noConversion"/>
  </si>
  <si>
    <t>국비 변경내시
(국비 △750, 도비 △750)</t>
    <phoneticPr fontId="2" type="noConversion"/>
  </si>
  <si>
    <t>당초예산
843</t>
    <phoneticPr fontId="2" type="noConversion"/>
  </si>
  <si>
    <t>당초예산
842</t>
    <phoneticPr fontId="2" type="noConversion"/>
  </si>
  <si>
    <t>일본 재해복구 지원금</t>
    <phoneticPr fontId="2" type="noConversion"/>
  </si>
  <si>
    <t>당초예산
123</t>
    <phoneticPr fontId="2" type="noConversion"/>
  </si>
  <si>
    <t>산업단지 조성사업비 지원</t>
    <phoneticPr fontId="2" type="noConversion"/>
  </si>
  <si>
    <t>경기도 생활체육회 운영</t>
    <phoneticPr fontId="2" type="noConversion"/>
  </si>
  <si>
    <t>대화로 확장</t>
    <phoneticPr fontId="2" type="noConversion"/>
  </si>
  <si>
    <t>자전거 이용 활성화 5개년 계획수립 연구용역</t>
    <phoneticPr fontId="2" type="noConversion"/>
  </si>
  <si>
    <t>청년 프론티어창업지원</t>
    <phoneticPr fontId="2" type="noConversion"/>
  </si>
  <si>
    <t>전천후 게이트 볼장 설치공사
(오산시)</t>
    <phoneticPr fontId="2" type="noConversion"/>
  </si>
  <si>
    <t>팔당수질개선본부</t>
    <phoneticPr fontId="2" type="noConversion"/>
  </si>
  <si>
    <t>광암~신북간 도로확포장</t>
    <phoneticPr fontId="2" type="noConversion"/>
  </si>
  <si>
    <t>신규</t>
    <phoneticPr fontId="2" type="noConversion"/>
  </si>
  <si>
    <t>"</t>
    <phoneticPr fontId="2" type="noConversion"/>
  </si>
  <si>
    <t>신규</t>
    <phoneticPr fontId="2" type="noConversion"/>
  </si>
  <si>
    <t>팔당상수원 매몰지 지원</t>
    <phoneticPr fontId="2" type="noConversion"/>
  </si>
  <si>
    <t>서울시 기부금</t>
    <phoneticPr fontId="2" type="noConversion"/>
  </si>
  <si>
    <t>잡수입
- 서울시 기부금</t>
    <phoneticPr fontId="2" type="noConversion"/>
  </si>
  <si>
    <t>신규</t>
    <phoneticPr fontId="2" type="noConversion"/>
  </si>
  <si>
    <t>관측공 및 매몰지 정비사업</t>
    <phoneticPr fontId="2" type="noConversion"/>
  </si>
  <si>
    <t>사업비 일부 과목경정
연구용역비 ⇒ 민간위탁금</t>
    <phoneticPr fontId="2" type="noConversion"/>
  </si>
  <si>
    <t>단위사업)위험도로개선및안전시설보강
⇒ 자전거 인프라 구축</t>
    <phoneticPr fontId="2" type="noConversion"/>
  </si>
  <si>
    <t>시군 생활체육지도자 배치</t>
    <phoneticPr fontId="2" type="noConversion"/>
  </si>
  <si>
    <t xml:space="preserve">생활체육지도자 배치(기금/지원)
사업내 부기통합(변경) :
시군 일반생활체육지도자 배치와 시군 어르신전담생활체육지도자 인건비를 시군 생활체육지도자 배치 1개사업으로 변경 </t>
    <phoneticPr fontId="2" type="noConversion"/>
  </si>
  <si>
    <t>신규</t>
    <phoneticPr fontId="2" type="noConversion"/>
  </si>
  <si>
    <t>신규</t>
    <phoneticPr fontId="2" type="noConversion"/>
  </si>
  <si>
    <t>4개 사업 삭감</t>
    <phoneticPr fontId="2" type="noConversion"/>
  </si>
  <si>
    <t>복지포털 시스템 구축연구</t>
    <phoneticPr fontId="2" type="noConversion"/>
  </si>
  <si>
    <t>소양천 물순환형수변도시 조성사업
(국비/직접)</t>
    <phoneticPr fontId="2" type="noConversion"/>
  </si>
  <si>
    <t>국비 변경내시
(국비 △247,000, 도비 △18,525)</t>
    <phoneticPr fontId="2" type="noConversion"/>
  </si>
  <si>
    <t>자전거 관련 세부사업(2건)의
단위사업을 변경</t>
    <phoneticPr fontId="2" type="noConversion"/>
  </si>
  <si>
    <t>국가(교과부) 직접사업
도비 매칭 부담분</t>
    <phoneticPr fontId="2" type="noConversion"/>
  </si>
  <si>
    <t>친서민경제 안정 지원
(저소득층 연탄 지원)</t>
    <phoneticPr fontId="2" type="noConversion"/>
  </si>
  <si>
    <t>수질분야 용역사업 수임료-수입대체경비
(팔당호유역 비점오염 배출 및 저감방안연구)</t>
    <phoneticPr fontId="2" type="noConversion"/>
  </si>
  <si>
    <t>가축매몰지정비사업(농림수산식품부)(국비)</t>
    <phoneticPr fontId="2" type="noConversion"/>
  </si>
  <si>
    <t>기획조정실</t>
    <phoneticPr fontId="2" type="noConversion"/>
  </si>
  <si>
    <t>"</t>
    <phoneticPr fontId="2" type="noConversion"/>
  </si>
  <si>
    <t>친환경으로 추진</t>
    <phoneticPr fontId="2" type="noConversion"/>
  </si>
  <si>
    <t xml:space="preserve">다국어관광안내지도 제작 </t>
    <phoneticPr fontId="2" type="noConversion"/>
  </si>
  <si>
    <t>2011년도 1회 추경 계속비 사업 조서</t>
    <phoneticPr fontId="2" type="noConversion"/>
  </si>
  <si>
    <t>사  업  명</t>
  </si>
  <si>
    <t>예산과목
(세  목)</t>
  </si>
  <si>
    <t>총사업비</t>
  </si>
  <si>
    <t>전전년도(2009) 이전</t>
    <phoneticPr fontId="2" type="noConversion"/>
  </si>
  <si>
    <t>전년도(2010)</t>
    <phoneticPr fontId="2" type="noConversion"/>
  </si>
  <si>
    <t>2013 이후</t>
    <phoneticPr fontId="2" type="noConversion"/>
  </si>
  <si>
    <t>비   고</t>
  </si>
  <si>
    <t>예산액</t>
  </si>
  <si>
    <t>집행액</t>
  </si>
  <si>
    <t>집행잔액</t>
  </si>
  <si>
    <t>집행예정액</t>
  </si>
  <si>
    <t>○ 일죽~도계간 도로</t>
    <phoneticPr fontId="2" type="noConversion"/>
  </si>
  <si>
    <t>(당초=A)</t>
  </si>
  <si>
    <t>시설비</t>
  </si>
  <si>
    <t>·위  치 : 안성 일죽 월정 -</t>
    <phoneticPr fontId="2" type="noConversion"/>
  </si>
  <si>
    <t>감리비</t>
  </si>
  <si>
    <t xml:space="preserve">            충북 음성 금왕 호산</t>
    <phoneticPr fontId="2" type="noConversion"/>
  </si>
  <si>
    <t>시설부대비</t>
  </si>
  <si>
    <t>(변경=B)</t>
  </si>
  <si>
    <t>·사업량: L = 8.45㎞,</t>
    <phoneticPr fontId="2" type="noConversion"/>
  </si>
  <si>
    <t xml:space="preserve">           B=  20~25m</t>
    <phoneticPr fontId="2" type="noConversion"/>
  </si>
  <si>
    <t>· 기  간 : 2004~2015</t>
    <phoneticPr fontId="2" type="noConversion"/>
  </si>
  <si>
    <t>(증감=B-A)</t>
  </si>
  <si>
    <t>○ 분천~안녕간 도로</t>
    <phoneticPr fontId="2" type="noConversion"/>
  </si>
  <si>
    <t>·위  치 : 화성 봉담 수기 -</t>
    <phoneticPr fontId="2" type="noConversion"/>
  </si>
  <si>
    <t xml:space="preserve">            태안 안녕</t>
    <phoneticPr fontId="2" type="noConversion"/>
  </si>
  <si>
    <t>·사업량: L = 1.9㎞,</t>
    <phoneticPr fontId="2" type="noConversion"/>
  </si>
  <si>
    <t xml:space="preserve">           B=  12~20m</t>
    <phoneticPr fontId="2" type="noConversion"/>
  </si>
  <si>
    <t>· 기  간 : 2002~2012</t>
    <phoneticPr fontId="2" type="noConversion"/>
  </si>
  <si>
    <t>○ 여주~가남간 도로</t>
    <phoneticPr fontId="2" type="noConversion"/>
  </si>
  <si>
    <t>·위  치 : 여주 여주 창리 -</t>
    <phoneticPr fontId="2" type="noConversion"/>
  </si>
  <si>
    <t xml:space="preserve">            가남 태평</t>
    <phoneticPr fontId="2" type="noConversion"/>
  </si>
  <si>
    <t>·사업량: L = 13.94㎞,</t>
    <phoneticPr fontId="2" type="noConversion"/>
  </si>
  <si>
    <t xml:space="preserve">           B=  20m</t>
    <phoneticPr fontId="2" type="noConversion"/>
  </si>
  <si>
    <t>· 기  간 : 2004~2014</t>
    <phoneticPr fontId="2" type="noConversion"/>
  </si>
  <si>
    <t>○ 광암~신북간 도로</t>
    <phoneticPr fontId="2" type="noConversion"/>
  </si>
  <si>
    <t>·위  치 : 동두천 광암동 -</t>
    <phoneticPr fontId="2" type="noConversion"/>
  </si>
  <si>
    <t xml:space="preserve">            포천 신북 덕둔</t>
    <phoneticPr fontId="2" type="noConversion"/>
  </si>
  <si>
    <t>·사업량: L = 10.47㎞,</t>
    <phoneticPr fontId="2" type="noConversion"/>
  </si>
  <si>
    <t xml:space="preserve">           B=  10m</t>
    <phoneticPr fontId="2" type="noConversion"/>
  </si>
  <si>
    <t>· 기  간 : 2007~2014</t>
    <phoneticPr fontId="2" type="noConversion"/>
  </si>
  <si>
    <t xml:space="preserve">○ 도 신청사 건립 </t>
    <phoneticPr fontId="2" type="noConversion"/>
  </si>
  <si>
    <t xml:space="preserve"> · 위 치 : 광교신도시내</t>
    <phoneticPr fontId="2" type="noConversion"/>
  </si>
  <si>
    <t>특별계획구역(공공청사4블럭)</t>
    <phoneticPr fontId="2" type="noConversion"/>
  </si>
  <si>
    <t xml:space="preserve"> · 사업량 : 부지 59,000㎡</t>
    <phoneticPr fontId="2" type="noConversion"/>
  </si>
  <si>
    <t xml:space="preserve">              연면적 96,587㎡</t>
    <phoneticPr fontId="2" type="noConversion"/>
  </si>
  <si>
    <t xml:space="preserve"> · 기  간 : 2009~2016</t>
    <phoneticPr fontId="2" type="noConversion"/>
  </si>
  <si>
    <t>2011년도 제1회 경기도 일반 및 특별회계 추가경정세입·세출 예산수정(안)</t>
    <phoneticPr fontId="2" type="noConversion"/>
  </si>
</sst>
</file>

<file path=xl/styles.xml><?xml version="1.0" encoding="utf-8"?>
<styleSheet xmlns="http://schemas.openxmlformats.org/spreadsheetml/2006/main">
  <numFmts count="13">
    <numFmt numFmtId="41" formatCode="_-* #,##0_-;\-* #,##0_-;_-* &quot;-&quot;_-;_-@_-"/>
    <numFmt numFmtId="176" formatCode="mm&quot;월&quot;\ dd&quot;일&quot;"/>
    <numFmt numFmtId="177" formatCode="#,##0;&quot;△&quot;#,##0"/>
    <numFmt numFmtId="178" formatCode="#,##0_);[Red]\(#,##0\)"/>
    <numFmt numFmtId="179" formatCode="#,##0_ "/>
    <numFmt numFmtId="180" formatCode="#,##0\ ;&quot;△&quot;#,##0\ "/>
    <numFmt numFmtId="181" formatCode="#,##0\ ;[Red]&quot;△&quot;#,##0\ "/>
    <numFmt numFmtId="182" formatCode="#,##0&quot;건&quot;"/>
    <numFmt numFmtId="183" formatCode="&quot;?#,##0;\-&quot;&quot;?&quot;#,##0"/>
    <numFmt numFmtId="184" formatCode="_ * #,##0_ ;_ * \-#,##0_ ;_ * &quot;-&quot;_ ;_ @_ "/>
    <numFmt numFmtId="185" formatCode="_ * #,##0.00_ ;_ * \-#,##0.00_ ;_ * &quot;-&quot;??_ ;_ @_ "/>
    <numFmt numFmtId="186" formatCode="&quot;?#,##0.00;\-&quot;&quot;?&quot;#,##0.00"/>
    <numFmt numFmtId="187" formatCode="&quot;RM&quot;#,##0.00_);[Red]&quot;₩&quot;\!\(&quot;RM&quot;#,##0.00&quot;₩&quot;\!\)"/>
  </numFmts>
  <fonts count="6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b/>
      <sz val="16"/>
      <name val="굴림"/>
      <family val="3"/>
      <charset val="129"/>
    </font>
    <font>
      <b/>
      <sz val="18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4"/>
      <name val="굴림"/>
      <family val="3"/>
      <charset val="129"/>
    </font>
    <font>
      <b/>
      <sz val="10"/>
      <name val="굴림"/>
      <family val="3"/>
      <charset val="129"/>
    </font>
    <font>
      <b/>
      <sz val="10"/>
      <name val="돋움"/>
      <family val="3"/>
      <charset val="129"/>
    </font>
    <font>
      <sz val="9"/>
      <color indexed="57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10"/>
      <name val="굴림체"/>
      <family val="3"/>
      <charset val="129"/>
    </font>
    <font>
      <b/>
      <sz val="11"/>
      <color indexed="57"/>
      <name val="굴림"/>
      <family val="3"/>
      <charset val="129"/>
    </font>
    <font>
      <i/>
      <sz val="11"/>
      <color indexed="23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10"/>
      <name val="굴림체"/>
      <family val="3"/>
      <charset val="129"/>
    </font>
    <font>
      <b/>
      <sz val="11"/>
      <color indexed="10"/>
      <name val="돋움"/>
      <family val="3"/>
      <charset val="129"/>
    </font>
    <font>
      <b/>
      <sz val="16"/>
      <color indexed="12"/>
      <name val="HY헤드라인M"/>
      <family val="1"/>
      <charset val="129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b/>
      <sz val="16"/>
      <color indexed="12"/>
      <name val="굴림"/>
      <family val="3"/>
      <charset val="129"/>
    </font>
    <font>
      <sz val="10"/>
      <color indexed="12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12"/>
      <name val="돋움"/>
      <family val="3"/>
      <charset val="129"/>
    </font>
    <font>
      <b/>
      <sz val="10"/>
      <color indexed="12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1"/>
      <color indexed="12"/>
      <name val="굴림"/>
      <family val="3"/>
      <charset val="129"/>
    </font>
    <font>
      <sz val="8"/>
      <color indexed="20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굴림체"/>
      <family val="3"/>
      <charset val="129"/>
    </font>
    <font>
      <sz val="10"/>
      <color indexed="60"/>
      <name val="굴림체"/>
      <family val="3"/>
      <charset val="129"/>
    </font>
    <font>
      <sz val="11"/>
      <color indexed="16"/>
      <name val="돋움"/>
      <family val="3"/>
      <charset val="129"/>
    </font>
    <font>
      <sz val="11"/>
      <color indexed="10"/>
      <name val="굴림"/>
      <family val="3"/>
      <charset val="129"/>
    </font>
    <font>
      <sz val="10"/>
      <name val="돋움"/>
      <family val="3"/>
      <charset val="129"/>
    </font>
    <font>
      <sz val="9"/>
      <color indexed="1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0"/>
      <color indexed="10"/>
      <name val="돋움"/>
      <family val="3"/>
      <charset val="129"/>
    </font>
    <font>
      <sz val="10"/>
      <color indexed="10"/>
      <name val="굴림체"/>
      <family val="3"/>
      <charset val="129"/>
    </font>
    <font>
      <sz val="11"/>
      <color indexed="10"/>
      <name val="돋움"/>
      <family val="3"/>
      <charset val="129"/>
    </font>
    <font>
      <sz val="10"/>
      <color indexed="30"/>
      <name val="굴림체"/>
      <family val="3"/>
      <charset val="129"/>
    </font>
    <font>
      <sz val="11"/>
      <color indexed="30"/>
      <name val="돋움"/>
      <family val="3"/>
      <charset val="129"/>
    </font>
    <font>
      <b/>
      <sz val="10"/>
      <color indexed="30"/>
      <name val="굴림체"/>
      <family val="3"/>
      <charset val="129"/>
    </font>
    <font>
      <sz val="11"/>
      <color indexed="53"/>
      <name val="돋움"/>
      <family val="3"/>
      <charset val="129"/>
    </font>
    <font>
      <sz val="10"/>
      <color rgb="FFFF0000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20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rgb="FFFF0000"/>
      <name val="굴림"/>
      <family val="3"/>
      <charset val="129"/>
    </font>
    <font>
      <sz val="9"/>
      <color rgb="FFFF0000"/>
      <name val="돋움"/>
      <family val="3"/>
      <charset val="129"/>
    </font>
    <font>
      <b/>
      <u/>
      <sz val="16"/>
      <color indexed="8"/>
      <name val="돋움"/>
      <family val="3"/>
      <charset val="129"/>
    </font>
    <font>
      <sz val="14"/>
      <color indexed="8"/>
      <name val="뼻뮝"/>
      <family val="3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indexed="22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6">
    <xf numFmtId="0" fontId="0" fillId="0" borderId="0"/>
    <xf numFmtId="4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9" fontId="37" fillId="0" borderId="0" applyFont="0" applyFill="0" applyAlignment="0" applyProtection="0"/>
    <xf numFmtId="0" fontId="37" fillId="0" borderId="0" applyFill="0" applyAlignment="0"/>
    <xf numFmtId="184" fontId="37" fillId="0" borderId="0" applyFont="0" applyFill="0" applyAlignment="0" applyProtection="0"/>
    <xf numFmtId="0" fontId="37" fillId="0" borderId="0" applyNumberFormat="0" applyBorder="0" applyProtection="0"/>
    <xf numFmtId="0" fontId="1" fillId="0" borderId="0"/>
    <xf numFmtId="184" fontId="1" fillId="0" borderId="0" applyFont="0" applyFill="0" applyBorder="0" applyAlignment="0" applyProtection="0"/>
    <xf numFmtId="0" fontId="63" fillId="0" borderId="0" applyNumberFormat="0" applyFont="0" applyFill="0" applyAlignment="0">
      <alignment horizontal="centerContinuous"/>
    </xf>
    <xf numFmtId="40" fontId="64" fillId="0" borderId="0" applyFont="0" applyFill="0" applyAlignment="0" applyProtection="0"/>
    <xf numFmtId="38" fontId="64" fillId="0" borderId="0" applyFont="0" applyFill="0" applyAlignment="0" applyProtection="0"/>
    <xf numFmtId="0" fontId="64" fillId="0" borderId="0" applyFont="0" applyFill="0" applyAlignment="0" applyProtection="0"/>
    <xf numFmtId="0" fontId="64" fillId="0" borderId="0" applyFont="0" applyFill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65" fillId="0" borderId="0" applyFont="0" applyFill="0" applyBorder="0" applyAlignment="0" applyProtection="0"/>
    <xf numFmtId="187" fontId="1" fillId="0" borderId="0" applyFont="0" applyFill="0" applyBorder="0" applyAlignment="0" applyProtection="0"/>
    <xf numFmtId="38" fontId="66" fillId="16" borderId="0" applyNumberFormat="0" applyBorder="0" applyAlignment="0" applyProtection="0"/>
    <xf numFmtId="0" fontId="67" fillId="0" borderId="69" applyNumberFormat="0" applyAlignment="0" applyProtection="0">
      <alignment horizontal="left" vertical="center"/>
    </xf>
    <xf numFmtId="0" fontId="67" fillId="0" borderId="31">
      <alignment horizontal="left" vertical="center"/>
    </xf>
    <xf numFmtId="10" fontId="66" fillId="11" borderId="2" applyNumberFormat="0" applyBorder="0" applyAlignment="0" applyProtection="0"/>
    <xf numFmtId="187" fontId="1" fillId="0" borderId="0"/>
    <xf numFmtId="0" fontId="68" fillId="0" borderId="0"/>
    <xf numFmtId="10" fontId="68" fillId="0" borderId="0" applyFont="0" applyFill="0" applyBorder="0" applyAlignment="0" applyProtection="0"/>
  </cellStyleXfs>
  <cellXfs count="612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1" fillId="0" borderId="0" xfId="0" applyNumberFormat="1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177" fontId="11" fillId="0" borderId="0" xfId="0" applyNumberFormat="1" applyFont="1" applyAlignment="1">
      <alignment vertical="center"/>
    </xf>
    <xf numFmtId="41" fontId="10" fillId="0" borderId="0" xfId="0" applyNumberFormat="1" applyFont="1" applyAlignment="1">
      <alignment vertical="center"/>
    </xf>
    <xf numFmtId="0" fontId="10" fillId="0" borderId="0" xfId="0" applyFont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2" xfId="1" applyFont="1" applyBorder="1" applyAlignment="1">
      <alignment vertical="center"/>
    </xf>
    <xf numFmtId="41" fontId="7" fillId="0" borderId="2" xfId="1" quotePrefix="1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7" fontId="4" fillId="2" borderId="2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right" vertical="center"/>
    </xf>
    <xf numFmtId="177" fontId="14" fillId="2" borderId="2" xfId="0" applyNumberFormat="1" applyFont="1" applyFill="1" applyBorder="1" applyAlignment="1">
      <alignment horizontal="center" vertical="center"/>
    </xf>
    <xf numFmtId="177" fontId="3" fillId="2" borderId="2" xfId="1" applyNumberFormat="1" applyFont="1" applyFill="1" applyBorder="1" applyAlignment="1">
      <alignment vertical="center"/>
    </xf>
    <xf numFmtId="177" fontId="17" fillId="0" borderId="2" xfId="1" applyNumberFormat="1" applyFont="1" applyBorder="1" applyAlignment="1">
      <alignment vertical="center"/>
    </xf>
    <xf numFmtId="177" fontId="16" fillId="0" borderId="2" xfId="1" applyNumberFormat="1" applyFont="1" applyBorder="1" applyAlignment="1">
      <alignment vertical="center"/>
    </xf>
    <xf numFmtId="177" fontId="11" fillId="0" borderId="0" xfId="0" applyNumberFormat="1" applyFont="1"/>
    <xf numFmtId="0" fontId="10" fillId="0" borderId="0" xfId="0" applyFont="1" applyAlignment="1">
      <alignment horizontal="center" wrapText="1"/>
    </xf>
    <xf numFmtId="177" fontId="3" fillId="4" borderId="2" xfId="1" applyNumberFormat="1" applyFont="1" applyFill="1" applyBorder="1" applyAlignment="1">
      <alignment vertical="center" shrinkToFit="1"/>
    </xf>
    <xf numFmtId="0" fontId="11" fillId="0" borderId="0" xfId="0" applyFont="1" applyAlignment="1">
      <alignment wrapText="1"/>
    </xf>
    <xf numFmtId="0" fontId="20" fillId="0" borderId="0" xfId="0" applyFont="1" applyAlignment="1">
      <alignment wrapText="1"/>
    </xf>
    <xf numFmtId="177" fontId="21" fillId="2" borderId="2" xfId="1" applyNumberFormat="1" applyFont="1" applyFill="1" applyBorder="1" applyAlignment="1">
      <alignment vertical="center"/>
    </xf>
    <xf numFmtId="177" fontId="3" fillId="4" borderId="2" xfId="1" applyNumberFormat="1" applyFont="1" applyFill="1" applyBorder="1" applyAlignment="1">
      <alignment horizontal="right" vertical="center"/>
    </xf>
    <xf numFmtId="177" fontId="3" fillId="4" borderId="2" xfId="1" applyNumberFormat="1" applyFont="1" applyFill="1" applyBorder="1" applyAlignment="1">
      <alignment horizontal="right" vertical="center" shrinkToFit="1"/>
    </xf>
    <xf numFmtId="177" fontId="6" fillId="0" borderId="2" xfId="0" applyNumberFormat="1" applyFont="1" applyBorder="1" applyAlignment="1">
      <alignment horizontal="center" vertical="center"/>
    </xf>
    <xf numFmtId="41" fontId="13" fillId="0" borderId="2" xfId="1" applyFont="1" applyBorder="1" applyAlignment="1">
      <alignment horizontal="right" vertical="center"/>
    </xf>
    <xf numFmtId="41" fontId="7" fillId="0" borderId="2" xfId="1" applyFont="1" applyBorder="1" applyAlignment="1">
      <alignment horizontal="right" vertical="center"/>
    </xf>
    <xf numFmtId="41" fontId="7" fillId="0" borderId="4" xfId="1" applyFont="1" applyBorder="1" applyAlignment="1">
      <alignment horizontal="right" vertical="center"/>
    </xf>
    <xf numFmtId="41" fontId="13" fillId="0" borderId="5" xfId="1" applyFont="1" applyBorder="1" applyAlignment="1">
      <alignment horizontal="right" vertical="center"/>
    </xf>
    <xf numFmtId="41" fontId="7" fillId="0" borderId="5" xfId="1" applyFont="1" applyBorder="1" applyAlignment="1">
      <alignment horizontal="right" vertical="center"/>
    </xf>
    <xf numFmtId="41" fontId="7" fillId="0" borderId="6" xfId="1" applyFont="1" applyBorder="1" applyAlignment="1">
      <alignment horizontal="right" vertical="center"/>
    </xf>
    <xf numFmtId="177" fontId="4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/>
    </xf>
    <xf numFmtId="177" fontId="0" fillId="0" borderId="2" xfId="0" applyNumberFormat="1" applyBorder="1" applyAlignment="1">
      <alignment horizontal="center" vertical="center"/>
    </xf>
    <xf numFmtId="177" fontId="0" fillId="4" borderId="2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  <xf numFmtId="177" fontId="0" fillId="4" borderId="2" xfId="0" applyNumberFormat="1" applyFill="1" applyBorder="1" applyAlignment="1">
      <alignment horizontal="right" vertical="center"/>
    </xf>
    <xf numFmtId="177" fontId="0" fillId="0" borderId="2" xfId="0" applyNumberFormat="1" applyBorder="1" applyAlignment="1">
      <alignment vertical="center"/>
    </xf>
    <xf numFmtId="177" fontId="0" fillId="2" borderId="2" xfId="0" applyNumberFormat="1" applyFill="1" applyBorder="1" applyAlignment="1">
      <alignment horizontal="center" vertical="center"/>
    </xf>
    <xf numFmtId="177" fontId="0" fillId="4" borderId="2" xfId="0" applyNumberFormat="1" applyFill="1" applyBorder="1" applyAlignment="1">
      <alignment horizontal="center" vertical="center" shrinkToFit="1"/>
    </xf>
    <xf numFmtId="177" fontId="0" fillId="0" borderId="2" xfId="0" applyNumberFormat="1" applyFill="1" applyBorder="1" applyAlignment="1">
      <alignment horizontal="center" vertical="center" shrinkToFit="1"/>
    </xf>
    <xf numFmtId="177" fontId="4" fillId="5" borderId="2" xfId="0" applyNumberFormat="1" applyFont="1" applyFill="1" applyBorder="1" applyAlignment="1">
      <alignment horizontal="right" vertical="center"/>
    </xf>
    <xf numFmtId="177" fontId="4" fillId="5" borderId="2" xfId="0" applyNumberFormat="1" applyFont="1" applyFill="1" applyBorder="1" applyAlignment="1">
      <alignment horizontal="right" vertical="center" shrinkToFit="1"/>
    </xf>
    <xf numFmtId="177" fontId="4" fillId="5" borderId="2" xfId="0" applyNumberFormat="1" applyFont="1" applyFill="1" applyBorder="1" applyAlignment="1">
      <alignment vertical="center"/>
    </xf>
    <xf numFmtId="177" fontId="0" fillId="0" borderId="2" xfId="0" applyNumberFormat="1" applyBorder="1" applyAlignment="1">
      <alignment vertical="center" shrinkToFit="1"/>
    </xf>
    <xf numFmtId="177" fontId="22" fillId="0" borderId="0" xfId="0" applyNumberFormat="1" applyFont="1" applyAlignment="1">
      <alignment vertical="center"/>
    </xf>
    <xf numFmtId="177" fontId="15" fillId="0" borderId="0" xfId="0" applyNumberFormat="1" applyFont="1" applyAlignment="1">
      <alignment vertical="center" shrinkToFit="1"/>
    </xf>
    <xf numFmtId="177" fontId="0" fillId="2" borderId="2" xfId="0" applyNumberFormat="1" applyFill="1" applyBorder="1" applyAlignment="1">
      <alignment vertical="center"/>
    </xf>
    <xf numFmtId="177" fontId="0" fillId="0" borderId="2" xfId="0" applyNumberFormat="1" applyBorder="1" applyAlignment="1">
      <alignment horizontal="right" vertical="center"/>
    </xf>
    <xf numFmtId="177" fontId="4" fillId="5" borderId="2" xfId="0" applyNumberFormat="1" applyFont="1" applyFill="1" applyBorder="1" applyAlignment="1">
      <alignment horizontal="center" vertical="center" shrinkToFit="1"/>
    </xf>
    <xf numFmtId="177" fontId="17" fillId="4" borderId="2" xfId="1" applyNumberFormat="1" applyFont="1" applyFill="1" applyBorder="1" applyAlignment="1">
      <alignment horizontal="right" vertical="center" shrinkToFit="1"/>
    </xf>
    <xf numFmtId="177" fontId="22" fillId="2" borderId="2" xfId="0" applyNumberFormat="1" applyFont="1" applyFill="1" applyBorder="1" applyAlignment="1">
      <alignment vertical="center"/>
    </xf>
    <xf numFmtId="177" fontId="11" fillId="5" borderId="2" xfId="0" applyNumberFormat="1" applyFont="1" applyFill="1" applyBorder="1" applyAlignment="1">
      <alignment horizontal="right" vertical="center"/>
    </xf>
    <xf numFmtId="177" fontId="3" fillId="0" borderId="2" xfId="1" applyNumberFormat="1" applyFont="1" applyFill="1" applyBorder="1" applyAlignment="1">
      <alignment vertical="center"/>
    </xf>
    <xf numFmtId="177" fontId="0" fillId="0" borderId="2" xfId="0" applyNumberFormat="1" applyFill="1" applyBorder="1" applyAlignment="1">
      <alignment vertical="center"/>
    </xf>
    <xf numFmtId="177" fontId="0" fillId="0" borderId="0" xfId="0" applyNumberFormat="1" applyFill="1" applyAlignment="1">
      <alignment vertical="center"/>
    </xf>
    <xf numFmtId="177" fontId="0" fillId="4" borderId="2" xfId="0" applyNumberFormat="1" applyFill="1" applyBorder="1" applyAlignment="1">
      <alignment vertical="center"/>
    </xf>
    <xf numFmtId="177" fontId="17" fillId="2" borderId="2" xfId="1" applyNumberFormat="1" applyFont="1" applyFill="1" applyBorder="1" applyAlignment="1">
      <alignment vertical="center"/>
    </xf>
    <xf numFmtId="0" fontId="23" fillId="0" borderId="0" xfId="0" applyFont="1" applyAlignment="1">
      <alignment horizontal="left"/>
    </xf>
    <xf numFmtId="181" fontId="0" fillId="0" borderId="0" xfId="0" applyNumberFormat="1" applyAlignment="1">
      <alignment horizontal="right" vertical="center"/>
    </xf>
    <xf numFmtId="181" fontId="25" fillId="0" borderId="7" xfId="1" applyNumberFormat="1" applyFont="1" applyBorder="1" applyAlignment="1">
      <alignment vertical="center" shrinkToFit="1"/>
    </xf>
    <xf numFmtId="180" fontId="7" fillId="0" borderId="7" xfId="1" applyNumberFormat="1" applyFont="1" applyBorder="1" applyAlignment="1">
      <alignment vertical="center" shrinkToFit="1"/>
    </xf>
    <xf numFmtId="180" fontId="25" fillId="0" borderId="7" xfId="1" applyNumberFormat="1" applyFont="1" applyFill="1" applyBorder="1" applyAlignment="1">
      <alignment vertical="center" shrinkToFit="1"/>
    </xf>
    <xf numFmtId="0" fontId="1" fillId="0" borderId="0" xfId="0" applyFont="1" applyFill="1" applyAlignment="1">
      <alignment vertical="center"/>
    </xf>
    <xf numFmtId="181" fontId="25" fillId="0" borderId="8" xfId="1" applyNumberFormat="1" applyFont="1" applyBorder="1" applyAlignment="1">
      <alignment vertical="center" shrinkToFit="1"/>
    </xf>
    <xf numFmtId="180" fontId="7" fillId="0" borderId="8" xfId="1" applyNumberFormat="1" applyFont="1" applyBorder="1" applyAlignment="1">
      <alignment vertical="center" shrinkToFit="1"/>
    </xf>
    <xf numFmtId="0" fontId="25" fillId="0" borderId="7" xfId="0" applyFont="1" applyBorder="1" applyAlignment="1">
      <alignment vertical="center" wrapText="1" shrinkToFit="1"/>
    </xf>
    <xf numFmtId="41" fontId="1" fillId="0" borderId="0" xfId="1" applyAlignment="1">
      <alignment vertical="center"/>
    </xf>
    <xf numFmtId="41" fontId="1" fillId="0" borderId="0" xfId="1" applyFont="1" applyAlignment="1">
      <alignment vertical="center"/>
    </xf>
    <xf numFmtId="0" fontId="25" fillId="0" borderId="9" xfId="0" applyFont="1" applyBorder="1" applyAlignment="1">
      <alignment horizontal="center" vertical="center" wrapText="1"/>
    </xf>
    <xf numFmtId="176" fontId="1" fillId="0" borderId="0" xfId="0" applyNumberFormat="1" applyFont="1" applyFill="1" applyAlignment="1">
      <alignment vertical="center"/>
    </xf>
    <xf numFmtId="0" fontId="25" fillId="0" borderId="10" xfId="0" applyFont="1" applyBorder="1" applyAlignment="1">
      <alignment horizontal="center" vertical="center" wrapText="1"/>
    </xf>
    <xf numFmtId="0" fontId="26" fillId="0" borderId="11" xfId="0" applyFont="1" applyBorder="1" applyAlignment="1">
      <alignment vertical="center" wrapText="1"/>
    </xf>
    <xf numFmtId="0" fontId="25" fillId="0" borderId="12" xfId="0" applyFont="1" applyBorder="1" applyAlignment="1">
      <alignment vertical="center" wrapText="1"/>
    </xf>
    <xf numFmtId="0" fontId="25" fillId="0" borderId="8" xfId="0" applyFont="1" applyBorder="1" applyAlignment="1">
      <alignment vertical="center" wrapText="1" shrinkToFit="1"/>
    </xf>
    <xf numFmtId="0" fontId="25" fillId="0" borderId="11" xfId="0" applyFont="1" applyBorder="1" applyAlignment="1">
      <alignment vertical="center" wrapText="1"/>
    </xf>
    <xf numFmtId="0" fontId="25" fillId="0" borderId="8" xfId="0" applyFont="1" applyBorder="1" applyAlignment="1">
      <alignment vertical="center" wrapText="1"/>
    </xf>
    <xf numFmtId="0" fontId="27" fillId="0" borderId="0" xfId="0" applyFont="1" applyAlignment="1">
      <alignment horizontal="left"/>
    </xf>
    <xf numFmtId="177" fontId="28" fillId="0" borderId="2" xfId="1" applyNumberFormat="1" applyFont="1" applyBorder="1" applyAlignment="1">
      <alignment vertical="center"/>
    </xf>
    <xf numFmtId="177" fontId="28" fillId="0" borderId="2" xfId="1" applyNumberFormat="1" applyFont="1" applyFill="1" applyBorder="1" applyAlignment="1">
      <alignment vertical="center"/>
    </xf>
    <xf numFmtId="177" fontId="17" fillId="0" borderId="2" xfId="1" applyNumberFormat="1" applyFont="1" applyFill="1" applyBorder="1" applyAlignment="1">
      <alignment vertical="center"/>
    </xf>
    <xf numFmtId="177" fontId="30" fillId="0" borderId="2" xfId="0" applyNumberFormat="1" applyFont="1" applyBorder="1" applyAlignment="1">
      <alignment vertical="center"/>
    </xf>
    <xf numFmtId="177" fontId="30" fillId="0" borderId="2" xfId="0" applyNumberFormat="1" applyFont="1" applyFill="1" applyBorder="1" applyAlignment="1">
      <alignment vertical="center"/>
    </xf>
    <xf numFmtId="177" fontId="28" fillId="2" borderId="2" xfId="1" applyNumberFormat="1" applyFont="1" applyFill="1" applyBorder="1" applyAlignment="1">
      <alignment vertical="center"/>
    </xf>
    <xf numFmtId="177" fontId="31" fillId="0" borderId="2" xfId="1" applyNumberFormat="1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0" fontId="25" fillId="0" borderId="7" xfId="0" applyFont="1" applyBorder="1" applyAlignment="1">
      <alignment vertical="center" wrapText="1"/>
    </xf>
    <xf numFmtId="0" fontId="26" fillId="0" borderId="12" xfId="0" applyFont="1" applyBorder="1" applyAlignment="1">
      <alignment vertical="center" wrapText="1"/>
    </xf>
    <xf numFmtId="0" fontId="25" fillId="0" borderId="7" xfId="0" applyFont="1" applyBorder="1" applyAlignment="1">
      <alignment horizontal="left" vertical="center" wrapText="1"/>
    </xf>
    <xf numFmtId="0" fontId="25" fillId="0" borderId="8" xfId="0" applyFont="1" applyBorder="1" applyAlignment="1">
      <alignment horizontal="left" vertical="center" wrapText="1"/>
    </xf>
    <xf numFmtId="0" fontId="25" fillId="0" borderId="12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center" vertical="center"/>
    </xf>
    <xf numFmtId="182" fontId="24" fillId="0" borderId="7" xfId="0" applyNumberFormat="1" applyFont="1" applyFill="1" applyBorder="1" applyAlignment="1">
      <alignment horizontal="center" vertical="center" shrinkToFit="1"/>
    </xf>
    <xf numFmtId="0" fontId="25" fillId="0" borderId="9" xfId="0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/>
    </xf>
    <xf numFmtId="41" fontId="1" fillId="0" borderId="0" xfId="1" applyFill="1" applyAlignment="1">
      <alignment vertical="center"/>
    </xf>
    <xf numFmtId="0" fontId="25" fillId="2" borderId="9" xfId="0" applyFont="1" applyFill="1" applyBorder="1" applyAlignment="1">
      <alignment horizontal="center" vertical="center" shrinkToFit="1"/>
    </xf>
    <xf numFmtId="182" fontId="24" fillId="2" borderId="7" xfId="0" applyNumberFormat="1" applyFont="1" applyFill="1" applyBorder="1" applyAlignment="1">
      <alignment horizontal="center" vertical="center" shrinkToFit="1"/>
    </xf>
    <xf numFmtId="0" fontId="25" fillId="2" borderId="12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left" vertical="center" wrapText="1"/>
    </xf>
    <xf numFmtId="0" fontId="11" fillId="6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180" fontId="25" fillId="2" borderId="7" xfId="1" applyNumberFormat="1" applyFont="1" applyFill="1" applyBorder="1" applyAlignment="1">
      <alignment vertical="center" shrinkToFit="1"/>
    </xf>
    <xf numFmtId="0" fontId="10" fillId="0" borderId="1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177" fontId="10" fillId="0" borderId="2" xfId="0" applyNumberFormat="1" applyFont="1" applyBorder="1" applyAlignment="1">
      <alignment vertical="center"/>
    </xf>
    <xf numFmtId="177" fontId="34" fillId="4" borderId="13" xfId="0" applyNumberFormat="1" applyFont="1" applyFill="1" applyBorder="1" applyAlignment="1">
      <alignment vertical="center"/>
    </xf>
    <xf numFmtId="41" fontId="11" fillId="0" borderId="2" xfId="1" applyFont="1" applyBorder="1" applyAlignment="1">
      <alignment vertical="center"/>
    </xf>
    <xf numFmtId="0" fontId="10" fillId="0" borderId="14" xfId="0" applyFont="1" applyBorder="1" applyAlignment="1">
      <alignment horizontal="center" vertical="center"/>
    </xf>
    <xf numFmtId="41" fontId="11" fillId="0" borderId="14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41" fontId="34" fillId="0" borderId="13" xfId="1" applyFont="1" applyBorder="1" applyAlignment="1">
      <alignment vertical="center"/>
    </xf>
    <xf numFmtId="181" fontId="25" fillId="0" borderId="15" xfId="1" applyNumberFormat="1" applyFont="1" applyBorder="1" applyAlignment="1">
      <alignment vertical="center" shrinkToFit="1"/>
    </xf>
    <xf numFmtId="181" fontId="25" fillId="0" borderId="16" xfId="1" applyNumberFormat="1" applyFont="1" applyBorder="1" applyAlignment="1">
      <alignment vertical="center" shrinkToFit="1"/>
    </xf>
    <xf numFmtId="0" fontId="32" fillId="6" borderId="7" xfId="0" applyFont="1" applyFill="1" applyBorder="1" applyAlignment="1">
      <alignment horizontal="center" vertical="center"/>
    </xf>
    <xf numFmtId="181" fontId="10" fillId="0" borderId="7" xfId="1" applyNumberFormat="1" applyFont="1" applyFill="1" applyBorder="1" applyAlignment="1">
      <alignment vertical="center" shrinkToFit="1"/>
    </xf>
    <xf numFmtId="0" fontId="33" fillId="0" borderId="7" xfId="0" applyFont="1" applyFill="1" applyBorder="1" applyAlignment="1">
      <alignment horizontal="center" vertical="center" wrapText="1"/>
    </xf>
    <xf numFmtId="181" fontId="33" fillId="0" borderId="7" xfId="1" applyNumberFormat="1" applyFont="1" applyFill="1" applyBorder="1" applyAlignment="1">
      <alignment vertical="center" shrinkToFit="1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/>
    </xf>
    <xf numFmtId="181" fontId="10" fillId="0" borderId="7" xfId="1" applyNumberFormat="1" applyFont="1" applyBorder="1" applyAlignment="1">
      <alignment horizontal="right" vertical="center"/>
    </xf>
    <xf numFmtId="181" fontId="10" fillId="0" borderId="7" xfId="0" applyNumberFormat="1" applyFont="1" applyBorder="1" applyAlignment="1">
      <alignment vertical="center"/>
    </xf>
    <xf numFmtId="0" fontId="35" fillId="5" borderId="6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right" vertical="center"/>
    </xf>
    <xf numFmtId="41" fontId="7" fillId="0" borderId="2" xfId="1" applyFont="1" applyFill="1" applyBorder="1" applyAlignment="1">
      <alignment vertical="center"/>
    </xf>
    <xf numFmtId="41" fontId="25" fillId="0" borderId="2" xfId="1" applyFont="1" applyFill="1" applyBorder="1" applyAlignment="1">
      <alignment vertical="center"/>
    </xf>
    <xf numFmtId="41" fontId="7" fillId="0" borderId="5" xfId="1" applyFont="1" applyFill="1" applyBorder="1" applyAlignment="1">
      <alignment horizontal="right" vertical="center"/>
    </xf>
    <xf numFmtId="0" fontId="10" fillId="0" borderId="0" xfId="0" applyFont="1" applyFill="1"/>
    <xf numFmtId="0" fontId="25" fillId="0" borderId="1" xfId="0" applyFont="1" applyFill="1" applyBorder="1" applyAlignment="1">
      <alignment horizontal="center" vertical="center"/>
    </xf>
    <xf numFmtId="41" fontId="25" fillId="0" borderId="2" xfId="1" applyFont="1" applyFill="1" applyBorder="1" applyAlignment="1">
      <alignment horizontal="right" vertical="center"/>
    </xf>
    <xf numFmtId="41" fontId="25" fillId="0" borderId="5" xfId="1" applyFont="1" applyFill="1" applyBorder="1" applyAlignment="1">
      <alignment horizontal="right" vertical="center"/>
    </xf>
    <xf numFmtId="0" fontId="33" fillId="0" borderId="0" xfId="0" applyFont="1" applyFill="1"/>
    <xf numFmtId="0" fontId="7" fillId="0" borderId="3" xfId="0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right" vertical="center"/>
    </xf>
    <xf numFmtId="41" fontId="7" fillId="0" borderId="4" xfId="1" applyFont="1" applyFill="1" applyBorder="1" applyAlignment="1">
      <alignment vertical="center"/>
    </xf>
    <xf numFmtId="41" fontId="7" fillId="0" borderId="6" xfId="1" applyFont="1" applyFill="1" applyBorder="1" applyAlignment="1">
      <alignment horizontal="right" vertical="center"/>
    </xf>
    <xf numFmtId="0" fontId="37" fillId="0" borderId="0" xfId="0" applyFont="1" applyAlignment="1">
      <alignment vertical="center"/>
    </xf>
    <xf numFmtId="0" fontId="37" fillId="0" borderId="0" xfId="0" applyFont="1" applyFill="1" applyAlignment="1">
      <alignment vertical="center"/>
    </xf>
    <xf numFmtId="182" fontId="32" fillId="0" borderId="9" xfId="0" applyNumberFormat="1" applyFont="1" applyFill="1" applyBorder="1" applyAlignment="1">
      <alignment horizontal="center" vertical="center" shrinkToFit="1"/>
    </xf>
    <xf numFmtId="181" fontId="32" fillId="0" borderId="7" xfId="1" applyNumberFormat="1" applyFont="1" applyFill="1" applyBorder="1" applyAlignment="1">
      <alignment vertical="center" shrinkToFit="1"/>
    </xf>
    <xf numFmtId="0" fontId="24" fillId="0" borderId="12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vertical="center" wrapText="1"/>
    </xf>
    <xf numFmtId="0" fontId="38" fillId="0" borderId="7" xfId="0" applyFont="1" applyFill="1" applyBorder="1" applyAlignment="1">
      <alignment horizontal="left" vertical="center" wrapText="1"/>
    </xf>
    <xf numFmtId="181" fontId="38" fillId="0" borderId="7" xfId="1" applyNumberFormat="1" applyFont="1" applyFill="1" applyBorder="1" applyAlignment="1">
      <alignment horizontal="right" vertical="center" shrinkToFit="1"/>
    </xf>
    <xf numFmtId="0" fontId="33" fillId="0" borderId="7" xfId="0" applyFont="1" applyFill="1" applyBorder="1" applyAlignment="1">
      <alignment horizontal="left" vertical="center" wrapText="1"/>
    </xf>
    <xf numFmtId="181" fontId="25" fillId="0" borderId="12" xfId="0" applyNumberFormat="1" applyFont="1" applyFill="1" applyBorder="1" applyAlignment="1">
      <alignment horizontal="left" vertical="center" wrapText="1"/>
    </xf>
    <xf numFmtId="180" fontId="37" fillId="0" borderId="0" xfId="0" applyNumberFormat="1" applyFont="1" applyAlignment="1">
      <alignment vertical="center"/>
    </xf>
    <xf numFmtId="41" fontId="25" fillId="0" borderId="2" xfId="1" applyFont="1" applyBorder="1" applyAlignment="1">
      <alignment horizontal="right" vertical="center"/>
    </xf>
    <xf numFmtId="177" fontId="39" fillId="4" borderId="2" xfId="1" applyNumberFormat="1" applyFont="1" applyFill="1" applyBorder="1" applyAlignment="1">
      <alignment horizontal="right" vertical="center" shrinkToFit="1"/>
    </xf>
    <xf numFmtId="0" fontId="38" fillId="0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Fill="1" applyBorder="1" applyAlignment="1">
      <alignment vertical="center" wrapText="1"/>
    </xf>
    <xf numFmtId="41" fontId="19" fillId="0" borderId="0" xfId="0" applyNumberFormat="1" applyFont="1"/>
    <xf numFmtId="0" fontId="41" fillId="0" borderId="0" xfId="0" applyFont="1"/>
    <xf numFmtId="0" fontId="10" fillId="0" borderId="17" xfId="0" applyFont="1" applyBorder="1"/>
    <xf numFmtId="0" fontId="6" fillId="0" borderId="7" xfId="0" applyFont="1" applyFill="1" applyBorder="1" applyAlignment="1">
      <alignment horizontal="center" vertical="center" wrapText="1"/>
    </xf>
    <xf numFmtId="177" fontId="42" fillId="0" borderId="0" xfId="0" applyNumberFormat="1" applyFont="1" applyAlignment="1">
      <alignment vertical="center"/>
    </xf>
    <xf numFmtId="177" fontId="43" fillId="0" borderId="0" xfId="0" applyNumberFormat="1" applyFont="1" applyAlignment="1">
      <alignment vertical="center" wrapText="1"/>
    </xf>
    <xf numFmtId="177" fontId="17" fillId="4" borderId="2" xfId="1" applyNumberFormat="1" applyFont="1" applyFill="1" applyBorder="1" applyAlignment="1">
      <alignment horizontal="right" vertical="center"/>
    </xf>
    <xf numFmtId="0" fontId="33" fillId="0" borderId="7" xfId="0" applyFont="1" applyBorder="1" applyAlignment="1">
      <alignment horizontal="left" vertical="center" wrapText="1"/>
    </xf>
    <xf numFmtId="179" fontId="38" fillId="0" borderId="7" xfId="0" applyNumberFormat="1" applyFont="1" applyFill="1" applyBorder="1" applyAlignment="1" applyProtection="1">
      <alignment horizontal="center" vertical="center" shrinkToFit="1"/>
    </xf>
    <xf numFmtId="181" fontId="38" fillId="0" borderId="7" xfId="0" applyNumberFormat="1" applyFont="1" applyFill="1" applyBorder="1" applyAlignment="1" applyProtection="1">
      <alignment horizontal="right" vertical="center" shrinkToFit="1"/>
    </xf>
    <xf numFmtId="0" fontId="7" fillId="0" borderId="12" xfId="1" applyNumberFormat="1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179" fontId="38" fillId="0" borderId="7" xfId="0" applyNumberFormat="1" applyFont="1" applyFill="1" applyBorder="1" applyAlignment="1" applyProtection="1">
      <alignment horizontal="center" vertical="center" wrapText="1" shrinkToFit="1"/>
    </xf>
    <xf numFmtId="179" fontId="38" fillId="0" borderId="7" xfId="0" applyNumberFormat="1" applyFont="1" applyFill="1" applyBorder="1" applyAlignment="1" applyProtection="1">
      <alignment horizontal="left" vertical="center" wrapText="1"/>
    </xf>
    <xf numFmtId="176" fontId="1" fillId="10" borderId="0" xfId="0" applyNumberFormat="1" applyFont="1" applyFill="1" applyAlignment="1">
      <alignment vertical="center"/>
    </xf>
    <xf numFmtId="0" fontId="1" fillId="10" borderId="0" xfId="0" applyFont="1" applyFill="1" applyAlignment="1">
      <alignment vertical="center"/>
    </xf>
    <xf numFmtId="180" fontId="41" fillId="0" borderId="3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18" xfId="0" applyFont="1" applyBorder="1" applyAlignment="1">
      <alignment horizontal="center" vertical="center"/>
    </xf>
    <xf numFmtId="177" fontId="32" fillId="9" borderId="1" xfId="0" applyNumberFormat="1" applyFont="1" applyFill="1" applyBorder="1" applyAlignment="1">
      <alignment vertical="center"/>
    </xf>
    <xf numFmtId="179" fontId="18" fillId="0" borderId="2" xfId="0" applyNumberFormat="1" applyFont="1" applyBorder="1" applyAlignment="1">
      <alignment horizontal="right" vertical="center" wrapText="1"/>
    </xf>
    <xf numFmtId="181" fontId="33" fillId="0" borderId="7" xfId="1" applyNumberFormat="1" applyFont="1" applyFill="1" applyBorder="1" applyAlignment="1">
      <alignment horizontal="right" vertical="center"/>
    </xf>
    <xf numFmtId="181" fontId="33" fillId="0" borderId="7" xfId="0" applyNumberFormat="1" applyFont="1" applyFill="1" applyBorder="1" applyAlignment="1">
      <alignment vertical="center"/>
    </xf>
    <xf numFmtId="181" fontId="10" fillId="0" borderId="7" xfId="1" applyNumberFormat="1" applyFont="1" applyFill="1" applyBorder="1" applyAlignment="1">
      <alignment horizontal="right" vertical="center"/>
    </xf>
    <xf numFmtId="181" fontId="10" fillId="0" borderId="7" xfId="0" applyNumberFormat="1" applyFont="1" applyFill="1" applyBorder="1" applyAlignment="1">
      <alignment vertical="center"/>
    </xf>
    <xf numFmtId="0" fontId="44" fillId="0" borderId="0" xfId="0" applyFont="1" applyAlignment="1">
      <alignment vertical="center"/>
    </xf>
    <xf numFmtId="0" fontId="2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38" fillId="0" borderId="9" xfId="0" applyFont="1" applyFill="1" applyBorder="1" applyAlignment="1">
      <alignment horizontal="center" vertical="center" shrinkToFit="1"/>
    </xf>
    <xf numFmtId="0" fontId="38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4" fillId="2" borderId="0" xfId="0" applyFont="1" applyFill="1" applyBorder="1" applyAlignment="1">
      <alignment horizontal="center" vertical="center"/>
    </xf>
    <xf numFmtId="180" fontId="37" fillId="0" borderId="0" xfId="0" applyNumberFormat="1" applyFont="1" applyBorder="1" applyAlignment="1">
      <alignment vertical="center"/>
    </xf>
    <xf numFmtId="0" fontId="24" fillId="0" borderId="19" xfId="0" applyFont="1" applyFill="1" applyBorder="1" applyAlignment="1">
      <alignment horizontal="center" vertical="center" shrinkToFit="1"/>
    </xf>
    <xf numFmtId="182" fontId="25" fillId="11" borderId="19" xfId="0" applyNumberFormat="1" applyFont="1" applyFill="1" applyBorder="1" applyAlignment="1">
      <alignment horizontal="center" vertical="center" shrinkToFit="1"/>
    </xf>
    <xf numFmtId="0" fontId="36" fillId="0" borderId="19" xfId="0" applyFont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6" fillId="0" borderId="20" xfId="0" applyFont="1" applyBorder="1" applyAlignment="1">
      <alignment vertical="center"/>
    </xf>
    <xf numFmtId="181" fontId="10" fillId="0" borderId="8" xfId="1" applyNumberFormat="1" applyFont="1" applyFill="1" applyBorder="1" applyAlignment="1">
      <alignment vertical="center" shrinkToFit="1"/>
    </xf>
    <xf numFmtId="181" fontId="10" fillId="0" borderId="8" xfId="1" applyNumberFormat="1" applyFont="1" applyBorder="1" applyAlignment="1">
      <alignment horizontal="right" vertical="center"/>
    </xf>
    <xf numFmtId="181" fontId="10" fillId="0" borderId="8" xfId="0" applyNumberFormat="1" applyFont="1" applyBorder="1" applyAlignment="1">
      <alignment vertical="center"/>
    </xf>
    <xf numFmtId="0" fontId="24" fillId="0" borderId="21" xfId="0" applyFont="1" applyFill="1" applyBorder="1" applyAlignment="1">
      <alignment horizontal="center" vertical="center" shrinkToFit="1"/>
    </xf>
    <xf numFmtId="0" fontId="25" fillId="11" borderId="21" xfId="0" applyFont="1" applyFill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11" borderId="21" xfId="0" applyFont="1" applyFill="1" applyBorder="1" applyAlignment="1">
      <alignment horizontal="center" vertical="center" shrinkToFit="1"/>
    </xf>
    <xf numFmtId="0" fontId="25" fillId="0" borderId="23" xfId="0" applyFont="1" applyBorder="1" applyAlignment="1">
      <alignment horizontal="center" vertical="center" wrapText="1"/>
    </xf>
    <xf numFmtId="177" fontId="0" fillId="0" borderId="2" xfId="0" applyNumberFormat="1" applyFont="1" applyBorder="1" applyAlignment="1">
      <alignment horizontal="center" vertical="center"/>
    </xf>
    <xf numFmtId="177" fontId="0" fillId="0" borderId="0" xfId="0" applyNumberFormat="1" applyFont="1" applyAlignment="1">
      <alignment horizontal="center" vertical="center"/>
    </xf>
    <xf numFmtId="177" fontId="47" fillId="0" borderId="0" xfId="0" applyNumberFormat="1" applyFont="1" applyAlignment="1">
      <alignment vertical="center"/>
    </xf>
    <xf numFmtId="177" fontId="48" fillId="0" borderId="2" xfId="1" applyNumberFormat="1" applyFont="1" applyFill="1" applyBorder="1" applyAlignment="1">
      <alignment vertical="center"/>
    </xf>
    <xf numFmtId="177" fontId="50" fillId="0" borderId="2" xfId="1" applyNumberFormat="1" applyFont="1" applyFill="1" applyBorder="1" applyAlignment="1">
      <alignment vertical="center"/>
    </xf>
    <xf numFmtId="177" fontId="51" fillId="0" borderId="2" xfId="0" applyNumberFormat="1" applyFont="1" applyBorder="1" applyAlignment="1">
      <alignment vertical="center"/>
    </xf>
    <xf numFmtId="177" fontId="52" fillId="0" borderId="2" xfId="1" applyNumberFormat="1" applyFont="1" applyFill="1" applyBorder="1" applyAlignment="1">
      <alignment vertical="center"/>
    </xf>
    <xf numFmtId="177" fontId="50" fillId="2" borderId="2" xfId="1" applyNumberFormat="1" applyFont="1" applyFill="1" applyBorder="1" applyAlignment="1">
      <alignment vertical="center"/>
    </xf>
    <xf numFmtId="177" fontId="48" fillId="4" borderId="2" xfId="1" applyNumberFormat="1" applyFont="1" applyFill="1" applyBorder="1" applyAlignment="1">
      <alignment horizontal="right" vertical="center" shrinkToFit="1"/>
    </xf>
    <xf numFmtId="177" fontId="0" fillId="6" borderId="2" xfId="0" applyNumberFormat="1" applyFont="1" applyFill="1" applyBorder="1" applyAlignment="1">
      <alignment vertical="center"/>
    </xf>
    <xf numFmtId="177" fontId="3" fillId="6" borderId="2" xfId="1" applyNumberFormat="1" applyFont="1" applyFill="1" applyBorder="1" applyAlignment="1">
      <alignment vertical="center"/>
    </xf>
    <xf numFmtId="177" fontId="16" fillId="6" borderId="2" xfId="1" applyNumberFormat="1" applyFont="1" applyFill="1" applyBorder="1" applyAlignment="1">
      <alignment vertical="center"/>
    </xf>
    <xf numFmtId="177" fontId="53" fillId="0" borderId="0" xfId="0" applyNumberFormat="1" applyFont="1" applyAlignment="1">
      <alignment vertical="center"/>
    </xf>
    <xf numFmtId="177" fontId="48" fillId="0" borderId="2" xfId="1" applyNumberFormat="1" applyFont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81" fontId="13" fillId="0" borderId="5" xfId="1" applyNumberFormat="1" applyFont="1" applyBorder="1" applyAlignment="1">
      <alignment horizontal="right" vertical="center"/>
    </xf>
    <xf numFmtId="181" fontId="7" fillId="0" borderId="5" xfId="1" applyNumberFormat="1" applyFont="1" applyBorder="1" applyAlignment="1">
      <alignment horizontal="right" vertical="center"/>
    </xf>
    <xf numFmtId="181" fontId="7" fillId="0" borderId="6" xfId="1" applyNumberFormat="1" applyFont="1" applyBorder="1" applyAlignment="1">
      <alignment horizontal="right" vertical="center"/>
    </xf>
    <xf numFmtId="181" fontId="13" fillId="0" borderId="2" xfId="1" applyNumberFormat="1" applyFont="1" applyBorder="1" applyAlignment="1">
      <alignment horizontal="right" vertical="center"/>
    </xf>
    <xf numFmtId="181" fontId="7" fillId="0" borderId="13" xfId="0" applyNumberFormat="1" applyFont="1" applyBorder="1" applyAlignment="1">
      <alignment horizontal="right" vertical="center"/>
    </xf>
    <xf numFmtId="181" fontId="7" fillId="0" borderId="2" xfId="1" applyNumberFormat="1" applyFont="1" applyBorder="1" applyAlignment="1">
      <alignment horizontal="right" vertical="center"/>
    </xf>
    <xf numFmtId="181" fontId="7" fillId="0" borderId="2" xfId="1" quotePrefix="1" applyNumberFormat="1" applyFont="1" applyBorder="1" applyAlignment="1">
      <alignment horizontal="right" vertical="center"/>
    </xf>
    <xf numFmtId="181" fontId="7" fillId="0" borderId="24" xfId="0" applyNumberFormat="1" applyFont="1" applyBorder="1" applyAlignment="1">
      <alignment horizontal="right" vertical="center"/>
    </xf>
    <xf numFmtId="181" fontId="7" fillId="0" borderId="4" xfId="1" applyNumberFormat="1" applyFont="1" applyBorder="1" applyAlignment="1">
      <alignment horizontal="right" vertical="center"/>
    </xf>
    <xf numFmtId="181" fontId="7" fillId="0" borderId="13" xfId="0" applyNumberFormat="1" applyFont="1" applyBorder="1" applyAlignment="1">
      <alignment horizontal="right" vertical="center" wrapText="1"/>
    </xf>
    <xf numFmtId="180" fontId="25" fillId="0" borderId="8" xfId="1" applyNumberFormat="1" applyFont="1" applyFill="1" applyBorder="1" applyAlignment="1">
      <alignment vertical="center" shrinkToFit="1"/>
    </xf>
    <xf numFmtId="181" fontId="6" fillId="0" borderId="7" xfId="1" applyNumberFormat="1" applyFont="1" applyFill="1" applyBorder="1" applyAlignment="1">
      <alignment horizontal="right" vertical="center"/>
    </xf>
    <xf numFmtId="182" fontId="32" fillId="9" borderId="9" xfId="0" applyNumberFormat="1" applyFont="1" applyFill="1" applyBorder="1" applyAlignment="1">
      <alignment horizontal="center" vertical="center" shrinkToFit="1"/>
    </xf>
    <xf numFmtId="0" fontId="32" fillId="9" borderId="7" xfId="0" applyFont="1" applyFill="1" applyBorder="1" applyAlignment="1">
      <alignment horizontal="center" vertical="center" wrapText="1"/>
    </xf>
    <xf numFmtId="181" fontId="32" fillId="9" borderId="7" xfId="1" applyNumberFormat="1" applyFont="1" applyFill="1" applyBorder="1" applyAlignment="1">
      <alignment vertical="center" shrinkToFit="1"/>
    </xf>
    <xf numFmtId="0" fontId="24" fillId="9" borderId="12" xfId="0" applyFont="1" applyFill="1" applyBorder="1" applyAlignment="1">
      <alignment horizontal="left" vertical="center" wrapText="1"/>
    </xf>
    <xf numFmtId="182" fontId="29" fillId="9" borderId="9" xfId="0" applyNumberFormat="1" applyFont="1" applyFill="1" applyBorder="1" applyAlignment="1">
      <alignment horizontal="center" vertical="center" shrinkToFit="1"/>
    </xf>
    <xf numFmtId="0" fontId="29" fillId="9" borderId="7" xfId="0" applyFont="1" applyFill="1" applyBorder="1" applyAlignment="1">
      <alignment horizontal="center" vertical="center" wrapText="1"/>
    </xf>
    <xf numFmtId="0" fontId="24" fillId="9" borderId="12" xfId="0" applyFont="1" applyFill="1" applyBorder="1" applyAlignment="1">
      <alignment vertical="center" wrapText="1"/>
    </xf>
    <xf numFmtId="0" fontId="33" fillId="0" borderId="9" xfId="0" applyFont="1" applyFill="1" applyBorder="1" applyAlignment="1">
      <alignment horizontal="center" vertical="center"/>
    </xf>
    <xf numFmtId="0" fontId="6" fillId="0" borderId="7" xfId="1" applyNumberFormat="1" applyFont="1" applyFill="1" applyBorder="1" applyAlignment="1">
      <alignment horizontal="left" vertical="center" wrapText="1"/>
    </xf>
    <xf numFmtId="181" fontId="6" fillId="0" borderId="7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179" fontId="25" fillId="0" borderId="12" xfId="0" applyNumberFormat="1" applyFont="1" applyFill="1" applyBorder="1" applyAlignment="1" applyProtection="1">
      <alignment horizontal="left" vertical="center" wrapText="1"/>
    </xf>
    <xf numFmtId="179" fontId="7" fillId="0" borderId="12" xfId="1" applyNumberFormat="1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81" fontId="6" fillId="0" borderId="8" xfId="1" applyNumberFormat="1" applyFont="1" applyFill="1" applyBorder="1" applyAlignment="1">
      <alignment vertical="center" shrinkToFit="1"/>
    </xf>
    <xf numFmtId="181" fontId="10" fillId="0" borderId="8" xfId="1" applyNumberFormat="1" applyFont="1" applyFill="1" applyBorder="1" applyAlignment="1">
      <alignment horizontal="right" vertical="center"/>
    </xf>
    <xf numFmtId="0" fontId="25" fillId="9" borderId="9" xfId="0" applyFont="1" applyFill="1" applyBorder="1" applyAlignment="1">
      <alignment horizontal="center" vertical="center" shrinkToFit="1"/>
    </xf>
    <xf numFmtId="181" fontId="25" fillId="9" borderId="7" xfId="1" applyNumberFormat="1" applyFont="1" applyFill="1" applyBorder="1" applyAlignment="1">
      <alignment vertical="center" shrinkToFit="1"/>
    </xf>
    <xf numFmtId="0" fontId="25" fillId="9" borderId="12" xfId="0" applyFont="1" applyFill="1" applyBorder="1" applyAlignment="1">
      <alignment horizontal="center" vertical="center" wrapText="1"/>
    </xf>
    <xf numFmtId="0" fontId="25" fillId="9" borderId="9" xfId="0" applyFont="1" applyFill="1" applyBorder="1" applyAlignment="1">
      <alignment horizontal="center" vertical="center" wrapText="1"/>
    </xf>
    <xf numFmtId="0" fontId="25" fillId="9" borderId="12" xfId="0" applyFont="1" applyFill="1" applyBorder="1" applyAlignment="1">
      <alignment vertical="center" wrapText="1"/>
    </xf>
    <xf numFmtId="0" fontId="32" fillId="4" borderId="7" xfId="0" applyFont="1" applyFill="1" applyBorder="1" applyAlignment="1">
      <alignment horizontal="center" vertical="center"/>
    </xf>
    <xf numFmtId="0" fontId="32" fillId="0" borderId="9" xfId="0" applyFont="1" applyFill="1" applyBorder="1" applyAlignment="1">
      <alignment horizontal="center" vertical="center" shrinkToFit="1"/>
    </xf>
    <xf numFmtId="0" fontId="32" fillId="0" borderId="7" xfId="0" applyFont="1" applyFill="1" applyBorder="1" applyAlignment="1">
      <alignment horizontal="center" vertical="center" shrinkToFit="1"/>
    </xf>
    <xf numFmtId="181" fontId="32" fillId="0" borderId="7" xfId="0" applyNumberFormat="1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0" fontId="33" fillId="9" borderId="9" xfId="0" applyFont="1" applyFill="1" applyBorder="1" applyAlignment="1">
      <alignment horizontal="center" vertical="center" wrapText="1"/>
    </xf>
    <xf numFmtId="0" fontId="33" fillId="9" borderId="25" xfId="0" applyFont="1" applyFill="1" applyBorder="1" applyAlignment="1">
      <alignment horizontal="center" vertical="center" wrapText="1"/>
    </xf>
    <xf numFmtId="181" fontId="33" fillId="9" borderId="7" xfId="1" applyNumberFormat="1" applyFont="1" applyFill="1" applyBorder="1" applyAlignment="1">
      <alignment vertical="center" shrinkToFit="1"/>
    </xf>
    <xf numFmtId="0" fontId="33" fillId="9" borderId="12" xfId="0" applyFont="1" applyFill="1" applyBorder="1" applyAlignment="1">
      <alignment vertical="center" wrapText="1"/>
    </xf>
    <xf numFmtId="0" fontId="33" fillId="0" borderId="26" xfId="0" applyFont="1" applyBorder="1" applyAlignment="1">
      <alignment horizontal="center" vertical="center" wrapText="1"/>
    </xf>
    <xf numFmtId="0" fontId="33" fillId="0" borderId="27" xfId="0" applyFont="1" applyBorder="1" applyAlignment="1">
      <alignment vertical="center" wrapText="1"/>
    </xf>
    <xf numFmtId="181" fontId="33" fillId="0" borderId="27" xfId="1" applyNumberFormat="1" applyFont="1" applyBorder="1" applyAlignment="1">
      <alignment vertical="center" shrinkToFit="1"/>
    </xf>
    <xf numFmtId="0" fontId="10" fillId="0" borderId="28" xfId="0" applyFont="1" applyFill="1" applyBorder="1" applyAlignment="1">
      <alignment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7" xfId="0" applyFont="1" applyBorder="1" applyAlignment="1">
      <alignment vertical="center" wrapText="1"/>
    </xf>
    <xf numFmtId="181" fontId="33" fillId="0" borderId="7" xfId="1" applyNumberFormat="1" applyFont="1" applyBorder="1" applyAlignment="1">
      <alignment vertical="center" shrinkToFit="1"/>
    </xf>
    <xf numFmtId="181" fontId="33" fillId="0" borderId="15" xfId="1" applyNumberFormat="1" applyFont="1" applyBorder="1" applyAlignment="1">
      <alignment vertical="center" shrinkToFit="1"/>
    </xf>
    <xf numFmtId="0" fontId="33" fillId="0" borderId="12" xfId="0" applyFont="1" applyBorder="1" applyAlignment="1">
      <alignment vertical="center" wrapText="1"/>
    </xf>
    <xf numFmtId="0" fontId="33" fillId="9" borderId="25" xfId="0" applyFont="1" applyFill="1" applyBorder="1" applyAlignment="1">
      <alignment horizontal="center" vertical="center" shrinkToFit="1"/>
    </xf>
    <xf numFmtId="178" fontId="36" fillId="7" borderId="27" xfId="0" applyNumberFormat="1" applyFont="1" applyFill="1" applyBorder="1" applyAlignment="1">
      <alignment horizontal="right" vertical="center" shrinkToFit="1"/>
    </xf>
    <xf numFmtId="181" fontId="32" fillId="0" borderId="7" xfId="0" applyNumberFormat="1" applyFont="1" applyFill="1" applyBorder="1" applyAlignment="1">
      <alignment horizontal="right" vertical="center" shrinkToFit="1"/>
    </xf>
    <xf numFmtId="0" fontId="33" fillId="9" borderId="9" xfId="0" applyFont="1" applyFill="1" applyBorder="1" applyAlignment="1">
      <alignment horizontal="center" vertical="center" shrinkToFit="1"/>
    </xf>
    <xf numFmtId="182" fontId="33" fillId="9" borderId="7" xfId="0" applyNumberFormat="1" applyFont="1" applyFill="1" applyBorder="1" applyAlignment="1">
      <alignment horizontal="center" vertical="center" shrinkToFit="1"/>
    </xf>
    <xf numFmtId="0" fontId="33" fillId="9" borderId="12" xfId="0" applyFont="1" applyFill="1" applyBorder="1" applyAlignment="1">
      <alignment horizontal="center" vertical="center" wrapText="1"/>
    </xf>
    <xf numFmtId="41" fontId="33" fillId="0" borderId="7" xfId="1" applyFont="1" applyBorder="1" applyAlignment="1">
      <alignment horizontal="left" vertical="center" wrapText="1"/>
    </xf>
    <xf numFmtId="181" fontId="33" fillId="0" borderId="7" xfId="1" applyNumberFormat="1" applyFont="1" applyBorder="1" applyAlignment="1">
      <alignment horizontal="right" vertical="center" shrinkToFit="1"/>
    </xf>
    <xf numFmtId="0" fontId="10" fillId="0" borderId="12" xfId="0" applyFont="1" applyBorder="1" applyAlignment="1">
      <alignment horizontal="left" vertical="center" shrinkToFit="1"/>
    </xf>
    <xf numFmtId="0" fontId="33" fillId="0" borderId="9" xfId="0" applyFont="1" applyFill="1" applyBorder="1" applyAlignment="1">
      <alignment horizontal="center" vertical="center" wrapText="1"/>
    </xf>
    <xf numFmtId="0" fontId="33" fillId="0" borderId="12" xfId="0" applyFont="1" applyFill="1" applyBorder="1" applyAlignment="1">
      <alignment vertical="center" wrapText="1"/>
    </xf>
    <xf numFmtId="0" fontId="40" fillId="0" borderId="0" xfId="0" applyFont="1" applyFill="1" applyAlignment="1">
      <alignment vertical="center"/>
    </xf>
    <xf numFmtId="41" fontId="33" fillId="0" borderId="7" xfId="1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horizontal="center" vertical="center" shrinkToFit="1"/>
    </xf>
    <xf numFmtId="177" fontId="34" fillId="4" borderId="31" xfId="0" applyNumberFormat="1" applyFont="1" applyFill="1" applyBorder="1" applyAlignment="1">
      <alignment vertical="center"/>
    </xf>
    <xf numFmtId="41" fontId="11" fillId="0" borderId="31" xfId="0" applyNumberFormat="1" applyFont="1" applyBorder="1" applyAlignment="1">
      <alignment horizontal="center" vertical="center"/>
    </xf>
    <xf numFmtId="180" fontId="41" fillId="0" borderId="0" xfId="0" applyNumberFormat="1" applyFont="1" applyBorder="1" applyAlignment="1">
      <alignment vertical="center"/>
    </xf>
    <xf numFmtId="0" fontId="35" fillId="5" borderId="0" xfId="0" applyFont="1" applyFill="1" applyBorder="1" applyAlignment="1">
      <alignment vertical="center" wrapText="1"/>
    </xf>
    <xf numFmtId="41" fontId="34" fillId="0" borderId="0" xfId="1" applyFont="1" applyBorder="1" applyAlignment="1">
      <alignment vertical="center"/>
    </xf>
    <xf numFmtId="41" fontId="11" fillId="0" borderId="37" xfId="1" applyFont="1" applyBorder="1" applyAlignment="1">
      <alignment vertical="center"/>
    </xf>
    <xf numFmtId="177" fontId="10" fillId="0" borderId="0" xfId="0" applyNumberFormat="1" applyFont="1" applyBorder="1" applyAlignment="1">
      <alignment vertical="center"/>
    </xf>
    <xf numFmtId="0" fontId="25" fillId="0" borderId="9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vertical="center" wrapText="1"/>
    </xf>
    <xf numFmtId="181" fontId="25" fillId="0" borderId="7" xfId="1" applyNumberFormat="1" applyFont="1" applyFill="1" applyBorder="1" applyAlignment="1">
      <alignment vertical="center" shrinkToFit="1"/>
    </xf>
    <xf numFmtId="181" fontId="25" fillId="0" borderId="15" xfId="1" applyNumberFormat="1" applyFont="1" applyFill="1" applyBorder="1" applyAlignment="1">
      <alignment vertical="center" shrinkToFit="1"/>
    </xf>
    <xf numFmtId="0" fontId="26" fillId="0" borderId="12" xfId="0" applyFont="1" applyFill="1" applyBorder="1" applyAlignment="1">
      <alignment vertical="center" wrapText="1"/>
    </xf>
    <xf numFmtId="177" fontId="3" fillId="12" borderId="2" xfId="1" applyNumberFormat="1" applyFont="1" applyFill="1" applyBorder="1" applyAlignment="1">
      <alignment vertical="center"/>
    </xf>
    <xf numFmtId="177" fontId="49" fillId="12" borderId="2" xfId="0" applyNumberFormat="1" applyFont="1" applyFill="1" applyBorder="1" applyAlignment="1">
      <alignment vertical="center"/>
    </xf>
    <xf numFmtId="177" fontId="28" fillId="12" borderId="2" xfId="1" applyNumberFormat="1" applyFont="1" applyFill="1" applyBorder="1" applyAlignment="1">
      <alignment vertical="center"/>
    </xf>
    <xf numFmtId="177" fontId="17" fillId="12" borderId="2" xfId="1" applyNumberFormat="1" applyFont="1" applyFill="1" applyBorder="1" applyAlignment="1">
      <alignment vertical="center"/>
    </xf>
    <xf numFmtId="177" fontId="51" fillId="12" borderId="2" xfId="0" applyNumberFormat="1" applyFont="1" applyFill="1" applyBorder="1" applyAlignment="1">
      <alignment vertical="center"/>
    </xf>
    <xf numFmtId="177" fontId="48" fillId="12" borderId="2" xfId="1" applyNumberFormat="1" applyFont="1" applyFill="1" applyBorder="1" applyAlignment="1">
      <alignment vertical="center"/>
    </xf>
    <xf numFmtId="177" fontId="16" fillId="12" borderId="2" xfId="1" applyNumberFormat="1" applyFont="1" applyFill="1" applyBorder="1" applyAlignment="1">
      <alignment vertical="center"/>
    </xf>
    <xf numFmtId="177" fontId="30" fillId="12" borderId="2" xfId="0" applyNumberFormat="1" applyFont="1" applyFill="1" applyBorder="1" applyAlignment="1">
      <alignment vertical="center"/>
    </xf>
    <xf numFmtId="177" fontId="54" fillId="4" borderId="2" xfId="1" applyNumberFormat="1" applyFont="1" applyFill="1" applyBorder="1" applyAlignment="1">
      <alignment horizontal="right" vertical="center"/>
    </xf>
    <xf numFmtId="0" fontId="38" fillId="0" borderId="9" xfId="0" applyFont="1" applyFill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32" fillId="6" borderId="7" xfId="0" applyFont="1" applyFill="1" applyBorder="1" applyAlignment="1">
      <alignment horizontal="center" vertical="center"/>
    </xf>
    <xf numFmtId="41" fontId="10" fillId="0" borderId="0" xfId="1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181" fontId="10" fillId="0" borderId="0" xfId="0" applyNumberFormat="1" applyFont="1" applyAlignment="1">
      <alignment horizontal="right" vertical="center"/>
    </xf>
    <xf numFmtId="0" fontId="33" fillId="0" borderId="0" xfId="0" applyFont="1" applyAlignment="1">
      <alignment vertical="center"/>
    </xf>
    <xf numFmtId="41" fontId="33" fillId="0" borderId="0" xfId="1" applyFont="1" applyAlignment="1">
      <alignment vertical="center"/>
    </xf>
    <xf numFmtId="0" fontId="32" fillId="0" borderId="7" xfId="0" applyFont="1" applyFill="1" applyBorder="1" applyAlignment="1">
      <alignment horizontal="left" vertical="center" shrinkToFit="1"/>
    </xf>
    <xf numFmtId="182" fontId="32" fillId="0" borderId="7" xfId="0" applyNumberFormat="1" applyFont="1" applyFill="1" applyBorder="1" applyAlignment="1">
      <alignment horizontal="center" vertical="center" shrinkToFit="1"/>
    </xf>
    <xf numFmtId="181" fontId="33" fillId="0" borderId="0" xfId="0" applyNumberFormat="1" applyFont="1" applyBorder="1" applyAlignment="1">
      <alignment vertical="center"/>
    </xf>
    <xf numFmtId="0" fontId="32" fillId="9" borderId="7" xfId="0" applyFont="1" applyFill="1" applyBorder="1" applyAlignment="1">
      <alignment horizontal="center" vertical="center"/>
    </xf>
    <xf numFmtId="182" fontId="32" fillId="9" borderId="7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vertical="center"/>
    </xf>
    <xf numFmtId="41" fontId="32" fillId="0" borderId="0" xfId="1" applyFont="1" applyAlignment="1">
      <alignment vertical="center"/>
    </xf>
    <xf numFmtId="181" fontId="32" fillId="0" borderId="0" xfId="0" applyNumberFormat="1" applyFont="1" applyBorder="1" applyAlignment="1">
      <alignment vertical="center"/>
    </xf>
    <xf numFmtId="0" fontId="33" fillId="0" borderId="9" xfId="0" applyFont="1" applyBorder="1" applyAlignment="1">
      <alignment horizontal="center" vertical="center" shrinkToFit="1"/>
    </xf>
    <xf numFmtId="0" fontId="33" fillId="0" borderId="7" xfId="0" applyFont="1" applyFill="1" applyBorder="1" applyAlignment="1">
      <alignment horizontal="center" vertical="center"/>
    </xf>
    <xf numFmtId="182" fontId="33" fillId="0" borderId="7" xfId="0" applyNumberFormat="1" applyFont="1" applyFill="1" applyBorder="1" applyAlignment="1">
      <alignment horizontal="left" vertical="center" wrapText="1"/>
    </xf>
    <xf numFmtId="181" fontId="33" fillId="0" borderId="7" xfId="1" applyNumberFormat="1" applyFont="1" applyBorder="1" applyAlignment="1">
      <alignment horizontal="right" vertical="center"/>
    </xf>
    <xf numFmtId="181" fontId="33" fillId="0" borderId="7" xfId="0" applyNumberFormat="1" applyFont="1" applyBorder="1" applyAlignment="1">
      <alignment vertical="center"/>
    </xf>
    <xf numFmtId="181" fontId="33" fillId="0" borderId="0" xfId="0" applyNumberFormat="1" applyFont="1" applyAlignment="1">
      <alignment vertical="center"/>
    </xf>
    <xf numFmtId="181" fontId="32" fillId="0" borderId="0" xfId="0" applyNumberFormat="1" applyFont="1" applyAlignment="1">
      <alignment vertical="center"/>
    </xf>
    <xf numFmtId="0" fontId="33" fillId="0" borderId="9" xfId="0" applyFont="1" applyFill="1" applyBorder="1" applyAlignment="1">
      <alignment horizontal="center" vertical="center" shrinkToFit="1"/>
    </xf>
    <xf numFmtId="0" fontId="33" fillId="0" borderId="7" xfId="0" applyFont="1" applyFill="1" applyBorder="1" applyAlignment="1">
      <alignment vertical="center" wrapText="1"/>
    </xf>
    <xf numFmtId="0" fontId="33" fillId="0" borderId="7" xfId="0" applyFont="1" applyBorder="1" applyAlignment="1">
      <alignment horizontal="center" vertical="center"/>
    </xf>
    <xf numFmtId="176" fontId="32" fillId="0" borderId="0" xfId="0" applyNumberFormat="1" applyFont="1" applyAlignment="1">
      <alignment vertical="center"/>
    </xf>
    <xf numFmtId="179" fontId="33" fillId="0" borderId="7" xfId="0" applyNumberFormat="1" applyFont="1" applyFill="1" applyBorder="1" applyAlignment="1" applyProtection="1">
      <alignment horizontal="center" vertical="center"/>
    </xf>
    <xf numFmtId="179" fontId="33" fillId="0" borderId="7" xfId="0" applyNumberFormat="1" applyFont="1" applyFill="1" applyBorder="1" applyAlignment="1" applyProtection="1">
      <alignment horizontal="left" vertical="center" wrapText="1"/>
    </xf>
    <xf numFmtId="181" fontId="33" fillId="0" borderId="7" xfId="0" applyNumberFormat="1" applyFont="1" applyFill="1" applyBorder="1" applyAlignment="1" applyProtection="1">
      <alignment horizontal="right" vertical="center" shrinkToFit="1"/>
    </xf>
    <xf numFmtId="179" fontId="25" fillId="0" borderId="12" xfId="0" applyNumberFormat="1" applyFont="1" applyFill="1" applyBorder="1" applyAlignment="1" applyProtection="1">
      <alignment horizontal="left" vertical="center" wrapText="1" shrinkToFit="1"/>
    </xf>
    <xf numFmtId="176" fontId="33" fillId="0" borderId="0" xfId="0" applyNumberFormat="1" applyFont="1" applyFill="1" applyAlignment="1">
      <alignment vertical="center"/>
    </xf>
    <xf numFmtId="0" fontId="33" fillId="0" borderId="0" xfId="0" applyFont="1" applyFill="1" applyAlignment="1">
      <alignment vertical="center"/>
    </xf>
    <xf numFmtId="41" fontId="33" fillId="0" borderId="0" xfId="1" applyFont="1" applyFill="1" applyAlignment="1">
      <alignment vertical="center"/>
    </xf>
    <xf numFmtId="179" fontId="33" fillId="0" borderId="7" xfId="0" applyNumberFormat="1" applyFont="1" applyFill="1" applyBorder="1" applyAlignment="1" applyProtection="1">
      <alignment horizontal="center" vertical="center" wrapText="1"/>
    </xf>
    <xf numFmtId="176" fontId="33" fillId="8" borderId="0" xfId="0" applyNumberFormat="1" applyFont="1" applyFill="1" applyAlignment="1">
      <alignment vertical="center"/>
    </xf>
    <xf numFmtId="0" fontId="33" fillId="8" borderId="0" xfId="0" applyFont="1" applyFill="1" applyAlignment="1">
      <alignment vertical="center"/>
    </xf>
    <xf numFmtId="41" fontId="33" fillId="8" borderId="0" xfId="1" applyFont="1" applyFill="1" applyAlignment="1">
      <alignment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vertical="center" wrapText="1"/>
    </xf>
    <xf numFmtId="179" fontId="10" fillId="0" borderId="7" xfId="1" applyNumberFormat="1" applyFont="1" applyFill="1" applyBorder="1" applyAlignment="1">
      <alignment vertical="center" shrinkToFit="1"/>
    </xf>
    <xf numFmtId="179" fontId="7" fillId="0" borderId="12" xfId="1" applyNumberFormat="1" applyFont="1" applyFill="1" applyBorder="1" applyAlignment="1">
      <alignment vertical="center" wrapText="1" shrinkToFit="1"/>
    </xf>
    <xf numFmtId="176" fontId="33" fillId="0" borderId="0" xfId="0" applyNumberFormat="1" applyFont="1" applyAlignment="1">
      <alignment vertical="center"/>
    </xf>
    <xf numFmtId="0" fontId="10" fillId="0" borderId="7" xfId="0" applyFont="1" applyFill="1" applyBorder="1" applyAlignment="1">
      <alignment horizontal="center" vertical="center"/>
    </xf>
    <xf numFmtId="181" fontId="33" fillId="0" borderId="7" xfId="1" applyNumberFormat="1" applyFont="1" applyFill="1" applyBorder="1" applyAlignment="1">
      <alignment horizontal="right" vertical="center" shrinkToFit="1"/>
    </xf>
    <xf numFmtId="0" fontId="25" fillId="7" borderId="12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41" fontId="10" fillId="0" borderId="7" xfId="1" applyFont="1" applyFill="1" applyBorder="1" applyAlignment="1">
      <alignment horizontal="right" vertical="center" shrinkToFit="1"/>
    </xf>
    <xf numFmtId="0" fontId="33" fillId="0" borderId="10" xfId="0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left" vertical="center" wrapText="1"/>
    </xf>
    <xf numFmtId="41" fontId="10" fillId="0" borderId="8" xfId="1" applyFont="1" applyFill="1" applyBorder="1" applyAlignment="1">
      <alignment horizontal="right" vertical="center" shrinkToFit="1"/>
    </xf>
    <xf numFmtId="0" fontId="7" fillId="0" borderId="1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 shrinkToFit="1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181" fontId="37" fillId="0" borderId="0" xfId="0" applyNumberFormat="1" applyFont="1" applyFill="1" applyAlignment="1">
      <alignment vertical="center"/>
    </xf>
    <xf numFmtId="181" fontId="32" fillId="0" borderId="7" xfId="1" applyNumberFormat="1" applyFont="1" applyFill="1" applyBorder="1" applyAlignment="1">
      <alignment horizontal="right" vertical="center" shrinkToFit="1"/>
    </xf>
    <xf numFmtId="181" fontId="32" fillId="9" borderId="7" xfId="1" applyNumberFormat="1" applyFont="1" applyFill="1" applyBorder="1" applyAlignment="1">
      <alignment horizontal="right" vertical="center" shrinkToFit="1"/>
    </xf>
    <xf numFmtId="181" fontId="33" fillId="0" borderId="7" xfId="0" applyNumberFormat="1" applyFont="1" applyFill="1" applyBorder="1" applyAlignment="1">
      <alignment horizontal="right" vertical="center"/>
    </xf>
    <xf numFmtId="181" fontId="29" fillId="9" borderId="7" xfId="1" applyNumberFormat="1" applyFont="1" applyFill="1" applyBorder="1" applyAlignment="1">
      <alignment horizontal="right" vertical="center" shrinkToFit="1"/>
    </xf>
    <xf numFmtId="181" fontId="10" fillId="0" borderId="7" xfId="0" applyNumberFormat="1" applyFont="1" applyFill="1" applyBorder="1" applyAlignment="1">
      <alignment horizontal="right" vertical="center"/>
    </xf>
    <xf numFmtId="181" fontId="37" fillId="0" borderId="2" xfId="0" applyNumberFormat="1" applyFont="1" applyFill="1" applyBorder="1" applyAlignment="1">
      <alignment vertical="center"/>
    </xf>
    <xf numFmtId="181" fontId="37" fillId="0" borderId="2" xfId="0" applyNumberFormat="1" applyFont="1" applyBorder="1" applyAlignment="1">
      <alignment vertical="center"/>
    </xf>
    <xf numFmtId="181" fontId="44" fillId="0" borderId="2" xfId="0" applyNumberFormat="1" applyFont="1" applyBorder="1" applyAlignment="1">
      <alignment vertical="center"/>
    </xf>
    <xf numFmtId="181" fontId="40" fillId="0" borderId="2" xfId="0" applyNumberFormat="1" applyFont="1" applyFill="1" applyBorder="1" applyAlignment="1">
      <alignment vertical="center"/>
    </xf>
    <xf numFmtId="0" fontId="38" fillId="13" borderId="9" xfId="0" applyFont="1" applyFill="1" applyBorder="1" applyAlignment="1">
      <alignment horizontal="center" vertical="center" shrinkToFit="1"/>
    </xf>
    <xf numFmtId="0" fontId="6" fillId="13" borderId="7" xfId="0" applyFont="1" applyFill="1" applyBorder="1" applyAlignment="1">
      <alignment horizontal="center" vertical="center"/>
    </xf>
    <xf numFmtId="0" fontId="6" fillId="13" borderId="7" xfId="1" applyNumberFormat="1" applyFont="1" applyFill="1" applyBorder="1" applyAlignment="1">
      <alignment horizontal="left" vertical="center" wrapText="1"/>
    </xf>
    <xf numFmtId="181" fontId="38" fillId="13" borderId="7" xfId="1" applyNumberFormat="1" applyFont="1" applyFill="1" applyBorder="1" applyAlignment="1">
      <alignment horizontal="right" vertical="center" shrinkToFit="1"/>
    </xf>
    <xf numFmtId="181" fontId="33" fillId="13" borderId="7" xfId="1" applyNumberFormat="1" applyFont="1" applyFill="1" applyBorder="1" applyAlignment="1">
      <alignment horizontal="right" vertical="center" shrinkToFit="1"/>
    </xf>
    <xf numFmtId="181" fontId="33" fillId="13" borderId="7" xfId="1" applyNumberFormat="1" applyFont="1" applyFill="1" applyBorder="1" applyAlignment="1">
      <alignment horizontal="right" vertical="center"/>
    </xf>
    <xf numFmtId="181" fontId="33" fillId="13" borderId="7" xfId="0" applyNumberFormat="1" applyFont="1" applyFill="1" applyBorder="1" applyAlignment="1">
      <alignment horizontal="right" vertical="center"/>
    </xf>
    <xf numFmtId="0" fontId="25" fillId="13" borderId="12" xfId="0" applyFont="1" applyFill="1" applyBorder="1" applyAlignment="1">
      <alignment horizontal="left" vertical="center" wrapText="1"/>
    </xf>
    <xf numFmtId="0" fontId="38" fillId="13" borderId="9" xfId="0" applyFont="1" applyFill="1" applyBorder="1" applyAlignment="1">
      <alignment horizontal="center" vertical="center"/>
    </xf>
    <xf numFmtId="181" fontId="33" fillId="14" borderId="7" xfId="1" applyNumberFormat="1" applyFont="1" applyFill="1" applyBorder="1" applyAlignment="1">
      <alignment horizontal="right" vertical="center" shrinkToFit="1"/>
    </xf>
    <xf numFmtId="181" fontId="33" fillId="14" borderId="7" xfId="1" applyNumberFormat="1" applyFont="1" applyFill="1" applyBorder="1" applyAlignment="1">
      <alignment horizontal="right" vertical="center"/>
    </xf>
    <xf numFmtId="179" fontId="38" fillId="13" borderId="7" xfId="0" applyNumberFormat="1" applyFont="1" applyFill="1" applyBorder="1" applyAlignment="1" applyProtection="1">
      <alignment horizontal="center" vertical="center" wrapText="1" shrinkToFit="1"/>
    </xf>
    <xf numFmtId="179" fontId="38" fillId="13" borderId="7" xfId="0" applyNumberFormat="1" applyFont="1" applyFill="1" applyBorder="1" applyAlignment="1" applyProtection="1">
      <alignment horizontal="left" vertical="center" wrapText="1"/>
    </xf>
    <xf numFmtId="181" fontId="38" fillId="13" borderId="7" xfId="0" applyNumberFormat="1" applyFont="1" applyFill="1" applyBorder="1" applyAlignment="1" applyProtection="1">
      <alignment horizontal="right" vertical="center" shrinkToFit="1"/>
    </xf>
    <xf numFmtId="179" fontId="25" fillId="13" borderId="12" xfId="0" applyNumberFormat="1" applyFont="1" applyFill="1" applyBorder="1" applyAlignment="1" applyProtection="1">
      <alignment horizontal="left" vertical="center" wrapText="1"/>
    </xf>
    <xf numFmtId="0" fontId="33" fillId="14" borderId="7" xfId="0" applyFont="1" applyFill="1" applyBorder="1" applyAlignment="1">
      <alignment horizontal="left" vertical="center" wrapText="1"/>
    </xf>
    <xf numFmtId="0" fontId="33" fillId="14" borderId="9" xfId="0" applyFont="1" applyFill="1" applyBorder="1" applyAlignment="1">
      <alignment horizontal="center" vertical="center" shrinkToFit="1"/>
    </xf>
    <xf numFmtId="0" fontId="33" fillId="14" borderId="7" xfId="0" applyFont="1" applyFill="1" applyBorder="1" applyAlignment="1">
      <alignment horizontal="center" vertical="center"/>
    </xf>
    <xf numFmtId="181" fontId="33" fillId="14" borderId="7" xfId="1" applyNumberFormat="1" applyFont="1" applyFill="1" applyBorder="1" applyAlignment="1">
      <alignment vertical="center" shrinkToFit="1"/>
    </xf>
    <xf numFmtId="181" fontId="33" fillId="14" borderId="7" xfId="0" applyNumberFormat="1" applyFont="1" applyFill="1" applyBorder="1" applyAlignment="1">
      <alignment vertical="center"/>
    </xf>
    <xf numFmtId="0" fontId="25" fillId="14" borderId="44" xfId="0" applyFont="1" applyFill="1" applyBorder="1" applyAlignment="1">
      <alignment horizontal="left" vertical="center" wrapText="1"/>
    </xf>
    <xf numFmtId="0" fontId="38" fillId="15" borderId="9" xfId="0" applyFont="1" applyFill="1" applyBorder="1" applyAlignment="1">
      <alignment horizontal="center" vertical="center" shrinkToFit="1"/>
    </xf>
    <xf numFmtId="0" fontId="6" fillId="15" borderId="7" xfId="0" applyFont="1" applyFill="1" applyBorder="1" applyAlignment="1">
      <alignment horizontal="center" vertical="center"/>
    </xf>
    <xf numFmtId="181" fontId="33" fillId="15" borderId="7" xfId="1" applyNumberFormat="1" applyFont="1" applyFill="1" applyBorder="1" applyAlignment="1">
      <alignment horizontal="right" vertical="center" shrinkToFit="1"/>
    </xf>
    <xf numFmtId="181" fontId="33" fillId="15" borderId="7" xfId="1" applyNumberFormat="1" applyFont="1" applyFill="1" applyBorder="1" applyAlignment="1">
      <alignment horizontal="right" vertical="center"/>
    </xf>
    <xf numFmtId="181" fontId="33" fillId="15" borderId="7" xfId="0" applyNumberFormat="1" applyFont="1" applyFill="1" applyBorder="1" applyAlignment="1">
      <alignment horizontal="right" vertical="center"/>
    </xf>
    <xf numFmtId="0" fontId="6" fillId="15" borderId="7" xfId="0" applyFont="1" applyFill="1" applyBorder="1" applyAlignment="1">
      <alignment horizontal="left" vertical="center" wrapText="1"/>
    </xf>
    <xf numFmtId="181" fontId="6" fillId="15" borderId="7" xfId="1" applyNumberFormat="1" applyFont="1" applyFill="1" applyBorder="1" applyAlignment="1">
      <alignment horizontal="right" vertical="center" shrinkToFit="1"/>
    </xf>
    <xf numFmtId="0" fontId="7" fillId="15" borderId="12" xfId="0" applyFont="1" applyFill="1" applyBorder="1" applyAlignment="1">
      <alignment horizontal="left" vertical="center" wrapText="1"/>
    </xf>
    <xf numFmtId="0" fontId="38" fillId="13" borderId="9" xfId="0" applyFont="1" applyFill="1" applyBorder="1" applyAlignment="1">
      <alignment horizontal="center" vertical="center" wrapText="1" shrinkToFit="1"/>
    </xf>
    <xf numFmtId="0" fontId="25" fillId="0" borderId="44" xfId="0" applyFont="1" applyFill="1" applyBorder="1" applyAlignment="1">
      <alignment horizontal="left" vertical="center" wrapText="1"/>
    </xf>
    <xf numFmtId="3" fontId="25" fillId="0" borderId="12" xfId="0" applyNumberFormat="1" applyFont="1" applyFill="1" applyBorder="1" applyAlignment="1">
      <alignment horizontal="left" vertical="center" wrapText="1"/>
    </xf>
    <xf numFmtId="0" fontId="38" fillId="0" borderId="7" xfId="0" applyFont="1" applyFill="1" applyBorder="1" applyAlignment="1">
      <alignment horizontal="center" vertical="center"/>
    </xf>
    <xf numFmtId="0" fontId="38" fillId="0" borderId="7" xfId="0" applyFont="1" applyFill="1" applyBorder="1" applyAlignment="1">
      <alignment vertical="center" wrapText="1"/>
    </xf>
    <xf numFmtId="181" fontId="38" fillId="0" borderId="7" xfId="1" applyNumberFormat="1" applyFont="1" applyFill="1" applyBorder="1" applyAlignment="1">
      <alignment horizontal="right" vertical="center"/>
    </xf>
    <xf numFmtId="179" fontId="6" fillId="0" borderId="7" xfId="1" applyNumberFormat="1" applyFont="1" applyFill="1" applyBorder="1" applyAlignment="1">
      <alignment horizontal="left" vertical="center" wrapText="1"/>
    </xf>
    <xf numFmtId="0" fontId="33" fillId="0" borderId="29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right" vertical="center"/>
    </xf>
    <xf numFmtId="0" fontId="10" fillId="0" borderId="29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4" borderId="40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41" xfId="0" applyFont="1" applyFill="1" applyBorder="1" applyAlignment="1">
      <alignment horizontal="center" vertical="center" shrinkToFit="1"/>
    </xf>
    <xf numFmtId="0" fontId="11" fillId="4" borderId="2" xfId="0" applyFont="1" applyFill="1" applyBorder="1" applyAlignment="1">
      <alignment horizontal="center" vertical="center" shrinkToFit="1"/>
    </xf>
    <xf numFmtId="0" fontId="11" fillId="4" borderId="41" xfId="0" applyFont="1" applyFill="1" applyBorder="1" applyAlignment="1">
      <alignment horizontal="center" vertical="center"/>
    </xf>
    <xf numFmtId="0" fontId="11" fillId="4" borderId="42" xfId="0" applyFont="1" applyFill="1" applyBorder="1" applyAlignment="1">
      <alignment horizontal="center" vertical="center" wrapText="1" shrinkToFit="1"/>
    </xf>
    <xf numFmtId="0" fontId="11" fillId="4" borderId="43" xfId="0" applyFont="1" applyFill="1" applyBorder="1" applyAlignment="1">
      <alignment horizontal="center" vertical="center" wrapText="1" shrinkToFit="1"/>
    </xf>
    <xf numFmtId="0" fontId="25" fillId="0" borderId="28" xfId="0" applyFont="1" applyFill="1" applyBorder="1" applyAlignment="1">
      <alignment horizontal="left" vertical="center" wrapText="1"/>
    </xf>
    <xf numFmtId="0" fontId="25" fillId="0" borderId="59" xfId="0" applyFont="1" applyFill="1" applyBorder="1" applyAlignment="1">
      <alignment horizontal="left" vertical="center" wrapText="1"/>
    </xf>
    <xf numFmtId="0" fontId="25" fillId="0" borderId="44" xfId="0" applyFont="1" applyFill="1" applyBorder="1" applyAlignment="1">
      <alignment horizontal="left" vertical="center" wrapText="1"/>
    </xf>
    <xf numFmtId="179" fontId="25" fillId="0" borderId="28" xfId="0" applyNumberFormat="1" applyFont="1" applyFill="1" applyBorder="1" applyAlignment="1" applyProtection="1">
      <alignment horizontal="left" vertical="center" wrapText="1" shrinkToFit="1"/>
    </xf>
    <xf numFmtId="179" fontId="25" fillId="0" borderId="44" xfId="0" applyNumberFormat="1" applyFont="1" applyFill="1" applyBorder="1" applyAlignment="1" applyProtection="1">
      <alignment horizontal="left" vertical="center" wrapText="1" shrinkToFit="1"/>
    </xf>
    <xf numFmtId="0" fontId="32" fillId="6" borderId="45" xfId="0" applyFont="1" applyFill="1" applyBorder="1" applyAlignment="1">
      <alignment horizontal="center" vertical="center" shrinkToFit="1"/>
    </xf>
    <xf numFmtId="0" fontId="32" fillId="6" borderId="9" xfId="0" applyFont="1" applyFill="1" applyBorder="1" applyAlignment="1">
      <alignment horizontal="center" vertical="center" shrinkToFit="1"/>
    </xf>
    <xf numFmtId="0" fontId="24" fillId="2" borderId="0" xfId="0" applyFont="1" applyFill="1" applyBorder="1" applyAlignment="1">
      <alignment horizontal="center" vertical="center" wrapText="1"/>
    </xf>
    <xf numFmtId="0" fontId="32" fillId="6" borderId="46" xfId="0" applyFont="1" applyFill="1" applyBorder="1" applyAlignment="1">
      <alignment horizontal="center" vertical="center" wrapText="1" shrinkToFit="1"/>
    </xf>
    <xf numFmtId="0" fontId="32" fillId="6" borderId="7" xfId="0" applyFont="1" applyFill="1" applyBorder="1" applyAlignment="1">
      <alignment horizontal="center" vertical="center" shrinkToFit="1"/>
    </xf>
    <xf numFmtId="0" fontId="32" fillId="6" borderId="46" xfId="0" applyFont="1" applyFill="1" applyBorder="1" applyAlignment="1">
      <alignment horizontal="center" vertical="center" wrapText="1"/>
    </xf>
    <xf numFmtId="0" fontId="32" fillId="6" borderId="7" xfId="0" applyFont="1" applyFill="1" applyBorder="1" applyAlignment="1">
      <alignment horizontal="center" vertical="center"/>
    </xf>
    <xf numFmtId="0" fontId="32" fillId="6" borderId="47" xfId="0" applyFont="1" applyFill="1" applyBorder="1" applyAlignment="1">
      <alignment horizontal="center" vertical="center" wrapText="1"/>
    </xf>
    <xf numFmtId="0" fontId="32" fillId="6" borderId="12" xfId="0" applyFont="1" applyFill="1" applyBorder="1" applyAlignment="1">
      <alignment horizontal="center" vertical="center"/>
    </xf>
    <xf numFmtId="0" fontId="32" fillId="6" borderId="46" xfId="0" applyFont="1" applyFill="1" applyBorder="1" applyAlignment="1">
      <alignment horizontal="center" vertical="center" shrinkToFit="1"/>
    </xf>
    <xf numFmtId="0" fontId="33" fillId="6" borderId="7" xfId="0" applyFont="1" applyFill="1" applyBorder="1" applyAlignment="1">
      <alignment horizontal="center" vertical="center" shrinkToFit="1"/>
    </xf>
    <xf numFmtId="0" fontId="7" fillId="0" borderId="28" xfId="0" applyFont="1" applyFill="1" applyBorder="1" applyAlignment="1">
      <alignment horizontal="left" vertical="center" wrapText="1"/>
    </xf>
    <xf numFmtId="0" fontId="7" fillId="0" borderId="44" xfId="0" applyFont="1" applyFill="1" applyBorder="1" applyAlignment="1">
      <alignment horizontal="left" vertical="center" wrapText="1"/>
    </xf>
    <xf numFmtId="0" fontId="11" fillId="6" borderId="48" xfId="0" applyFont="1" applyFill="1" applyBorder="1" applyAlignment="1">
      <alignment horizontal="center" vertical="center" wrapText="1"/>
    </xf>
    <xf numFmtId="0" fontId="0" fillId="0" borderId="49" xfId="0" applyBorder="1"/>
    <xf numFmtId="0" fontId="11" fillId="6" borderId="52" xfId="0" applyFont="1" applyFill="1" applyBorder="1" applyAlignment="1">
      <alignment horizontal="center" vertical="center" wrapText="1"/>
    </xf>
    <xf numFmtId="0" fontId="11" fillId="6" borderId="53" xfId="0" applyFont="1" applyFill="1" applyBorder="1" applyAlignment="1">
      <alignment horizontal="center" vertical="center" wrapText="1"/>
    </xf>
    <xf numFmtId="0" fontId="11" fillId="6" borderId="54" xfId="0" applyFont="1" applyFill="1" applyBorder="1" applyAlignment="1">
      <alignment horizontal="center" vertical="center" wrapText="1"/>
    </xf>
    <xf numFmtId="0" fontId="13" fillId="6" borderId="55" xfId="0" applyFont="1" applyFill="1" applyBorder="1" applyAlignment="1">
      <alignment horizontal="center" vertical="center"/>
    </xf>
    <xf numFmtId="0" fontId="0" fillId="0" borderId="44" xfId="0" applyBorder="1" applyAlignment="1"/>
    <xf numFmtId="0" fontId="11" fillId="6" borderId="48" xfId="0" applyFont="1" applyFill="1" applyBorder="1" applyAlignment="1">
      <alignment horizontal="center" vertical="center" wrapText="1" shrinkToFit="1"/>
    </xf>
    <xf numFmtId="0" fontId="11" fillId="6" borderId="50" xfId="0" applyFont="1" applyFill="1" applyBorder="1" applyAlignment="1">
      <alignment horizontal="center" vertical="center" wrapText="1" shrinkToFit="1"/>
    </xf>
    <xf numFmtId="0" fontId="0" fillId="0" borderId="51" xfId="0" applyBorder="1"/>
    <xf numFmtId="179" fontId="25" fillId="0" borderId="28" xfId="0" applyNumberFormat="1" applyFont="1" applyFill="1" applyBorder="1" applyAlignment="1" applyProtection="1">
      <alignment horizontal="left" vertical="center" wrapText="1"/>
    </xf>
    <xf numFmtId="179" fontId="25" fillId="0" borderId="44" xfId="0" applyNumberFormat="1" applyFont="1" applyFill="1" applyBorder="1" applyAlignment="1" applyProtection="1">
      <alignment horizontal="left" vertical="center" wrapText="1"/>
    </xf>
    <xf numFmtId="0" fontId="24" fillId="4" borderId="56" xfId="0" applyFont="1" applyFill="1" applyBorder="1" applyAlignment="1">
      <alignment horizontal="center" vertical="center" wrapText="1" shrinkToFit="1"/>
    </xf>
    <xf numFmtId="0" fontId="24" fillId="4" borderId="57" xfId="0" applyFont="1" applyFill="1" applyBorder="1" applyAlignment="1">
      <alignment horizontal="center" vertical="center" wrapText="1" shrinkToFit="1"/>
    </xf>
    <xf numFmtId="0" fontId="32" fillId="4" borderId="45" xfId="0" applyFont="1" applyFill="1" applyBorder="1" applyAlignment="1">
      <alignment horizontal="center" vertical="center" wrapText="1" shrinkToFit="1"/>
    </xf>
    <xf numFmtId="0" fontId="32" fillId="4" borderId="9" xfId="0" applyFont="1" applyFill="1" applyBorder="1" applyAlignment="1">
      <alignment horizontal="center" vertical="center" shrinkToFit="1"/>
    </xf>
    <xf numFmtId="0" fontId="32" fillId="4" borderId="46" xfId="0" applyFont="1" applyFill="1" applyBorder="1" applyAlignment="1">
      <alignment horizontal="center" vertical="center" shrinkToFit="1"/>
    </xf>
    <xf numFmtId="0" fontId="32" fillId="4" borderId="7" xfId="0" applyFont="1" applyFill="1" applyBorder="1" applyAlignment="1">
      <alignment horizontal="center" vertical="center" shrinkToFit="1"/>
    </xf>
    <xf numFmtId="0" fontId="32" fillId="4" borderId="46" xfId="0" applyFont="1" applyFill="1" applyBorder="1" applyAlignment="1">
      <alignment horizontal="center" vertical="center" wrapText="1"/>
    </xf>
    <xf numFmtId="0" fontId="32" fillId="4" borderId="7" xfId="0" applyFont="1" applyFill="1" applyBorder="1" applyAlignment="1">
      <alignment horizontal="center" vertical="center"/>
    </xf>
    <xf numFmtId="0" fontId="32" fillId="4" borderId="47" xfId="0" applyFont="1" applyFill="1" applyBorder="1" applyAlignment="1">
      <alignment horizontal="center" vertical="center" wrapText="1"/>
    </xf>
    <xf numFmtId="0" fontId="32" fillId="4" borderId="12" xfId="0" applyFont="1" applyFill="1" applyBorder="1" applyAlignment="1">
      <alignment horizontal="center" vertical="center"/>
    </xf>
    <xf numFmtId="0" fontId="32" fillId="4" borderId="52" xfId="0" applyFont="1" applyFill="1" applyBorder="1" applyAlignment="1">
      <alignment horizontal="center" vertical="center" wrapText="1"/>
    </xf>
    <xf numFmtId="0" fontId="32" fillId="4" borderId="53" xfId="0" applyFont="1" applyFill="1" applyBorder="1" applyAlignment="1">
      <alignment horizontal="center" vertical="center" wrapText="1"/>
    </xf>
    <xf numFmtId="0" fontId="32" fillId="4" borderId="54" xfId="0" applyFont="1" applyFill="1" applyBorder="1" applyAlignment="1">
      <alignment horizontal="center" vertical="center" wrapText="1"/>
    </xf>
    <xf numFmtId="0" fontId="32" fillId="6" borderId="52" xfId="0" applyFont="1" applyFill="1" applyBorder="1" applyAlignment="1">
      <alignment horizontal="center" vertical="center" wrapText="1"/>
    </xf>
    <xf numFmtId="0" fontId="32" fillId="6" borderId="53" xfId="0" applyFont="1" applyFill="1" applyBorder="1" applyAlignment="1">
      <alignment horizontal="center" vertical="center" wrapText="1"/>
    </xf>
    <xf numFmtId="0" fontId="32" fillId="6" borderId="54" xfId="0" applyFont="1" applyFill="1" applyBorder="1" applyAlignment="1">
      <alignment horizontal="center" vertical="center" wrapText="1"/>
    </xf>
    <xf numFmtId="0" fontId="4" fillId="6" borderId="58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32" fillId="6" borderId="45" xfId="0" applyFont="1" applyFill="1" applyBorder="1" applyAlignment="1">
      <alignment horizontal="center" vertical="center" wrapText="1" shrinkToFit="1"/>
    </xf>
    <xf numFmtId="0" fontId="11" fillId="6" borderId="40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41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1" fillId="6" borderId="42" xfId="0" applyFont="1" applyFill="1" applyBorder="1" applyAlignment="1">
      <alignment horizontal="center" vertical="center" wrapText="1"/>
    </xf>
    <xf numFmtId="0" fontId="11" fillId="6" borderId="43" xfId="0" applyFont="1" applyFill="1" applyBorder="1" applyAlignment="1">
      <alignment horizontal="center" vertical="center"/>
    </xf>
    <xf numFmtId="0" fontId="11" fillId="4" borderId="42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/>
    </xf>
    <xf numFmtId="0" fontId="24" fillId="4" borderId="50" xfId="0" applyFont="1" applyFill="1" applyBorder="1" applyAlignment="1">
      <alignment horizontal="center" vertical="center" wrapText="1" shrinkToFit="1"/>
    </xf>
    <xf numFmtId="0" fontId="24" fillId="4" borderId="51" xfId="0" applyFont="1" applyFill="1" applyBorder="1" applyAlignment="1">
      <alignment horizontal="center" vertical="center" wrapText="1" shrinkToFit="1"/>
    </xf>
    <xf numFmtId="0" fontId="24" fillId="4" borderId="46" xfId="0" applyFont="1" applyFill="1" applyBorder="1" applyAlignment="1">
      <alignment horizontal="center" vertical="center" shrinkToFit="1"/>
    </xf>
    <xf numFmtId="0" fontId="24" fillId="4" borderId="7" xfId="0" applyFont="1" applyFill="1" applyBorder="1" applyAlignment="1">
      <alignment horizontal="center" vertical="center" shrinkToFit="1"/>
    </xf>
    <xf numFmtId="0" fontId="24" fillId="4" borderId="46" xfId="0" applyFont="1" applyFill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 wrapText="1"/>
    </xf>
    <xf numFmtId="0" fontId="24" fillId="4" borderId="12" xfId="0" applyFont="1" applyFill="1" applyBorder="1" applyAlignment="1">
      <alignment horizontal="center" vertical="center"/>
    </xf>
    <xf numFmtId="0" fontId="24" fillId="4" borderId="52" xfId="0" applyFont="1" applyFill="1" applyBorder="1" applyAlignment="1">
      <alignment horizontal="center" vertical="center" wrapText="1"/>
    </xf>
    <xf numFmtId="0" fontId="24" fillId="4" borderId="53" xfId="0" applyFont="1" applyFill="1" applyBorder="1" applyAlignment="1">
      <alignment horizontal="center" vertical="center" wrapText="1"/>
    </xf>
    <xf numFmtId="0" fontId="24" fillId="4" borderId="54" xfId="0" applyFont="1" applyFill="1" applyBorder="1" applyAlignment="1">
      <alignment horizontal="center" vertical="center" wrapText="1"/>
    </xf>
    <xf numFmtId="0" fontId="24" fillId="4" borderId="45" xfId="0" applyFont="1" applyFill="1" applyBorder="1" applyAlignment="1">
      <alignment horizontal="center" vertical="center" wrapText="1" shrinkToFit="1"/>
    </xf>
    <xf numFmtId="0" fontId="24" fillId="4" borderId="9" xfId="0" applyFont="1" applyFill="1" applyBorder="1" applyAlignment="1">
      <alignment horizontal="center" vertical="center" shrinkToFit="1"/>
    </xf>
    <xf numFmtId="0" fontId="56" fillId="0" borderId="0" xfId="4" applyFont="1" applyFill="1" applyAlignment="1">
      <alignment horizontal="center"/>
    </xf>
    <xf numFmtId="0" fontId="37" fillId="0" borderId="0" xfId="4" applyFont="1" applyFill="1" applyAlignment="1"/>
    <xf numFmtId="184" fontId="57" fillId="0" borderId="0" xfId="5" applyFont="1" applyFill="1" applyAlignment="1"/>
    <xf numFmtId="0" fontId="57" fillId="0" borderId="0" xfId="4" applyFont="1" applyFill="1" applyAlignment="1">
      <alignment horizontal="right"/>
    </xf>
    <xf numFmtId="0" fontId="26" fillId="0" borderId="50" xfId="4" applyFont="1" applyFill="1" applyBorder="1" applyAlignment="1">
      <alignment horizontal="center" vertical="center"/>
    </xf>
    <xf numFmtId="0" fontId="26" fillId="0" borderId="48" xfId="4" applyFont="1" applyFill="1" applyBorder="1" applyAlignment="1">
      <alignment horizontal="center" vertical="center" wrapText="1"/>
    </xf>
    <xf numFmtId="0" fontId="26" fillId="0" borderId="48" xfId="4" applyFont="1" applyFill="1" applyBorder="1" applyAlignment="1">
      <alignment horizontal="center" vertical="center"/>
    </xf>
    <xf numFmtId="0" fontId="26" fillId="0" borderId="52" xfId="4" applyFont="1" applyFill="1" applyBorder="1" applyAlignment="1">
      <alignment horizontal="center" vertical="center"/>
    </xf>
    <xf numFmtId="0" fontId="26" fillId="0" borderId="53" xfId="4" applyFont="1" applyFill="1" applyBorder="1" applyAlignment="1">
      <alignment horizontal="center" vertical="center"/>
    </xf>
    <xf numFmtId="0" fontId="26" fillId="0" borderId="54" xfId="4" applyFont="1" applyFill="1" applyBorder="1" applyAlignment="1">
      <alignment horizontal="center" vertical="center"/>
    </xf>
    <xf numFmtId="0" fontId="26" fillId="0" borderId="37" xfId="4" applyFont="1" applyFill="1" applyBorder="1" applyAlignment="1">
      <alignment horizontal="center" vertical="center"/>
    </xf>
    <xf numFmtId="0" fontId="57" fillId="0" borderId="0" xfId="4" applyFont="1" applyFill="1" applyAlignment="1"/>
    <xf numFmtId="0" fontId="26" fillId="0" borderId="60" xfId="4" applyFont="1" applyFill="1" applyBorder="1" applyAlignment="1">
      <alignment horizontal="center" vertical="center"/>
    </xf>
    <xf numFmtId="0" fontId="26" fillId="0" borderId="61" xfId="4" applyFont="1" applyFill="1" applyBorder="1" applyAlignment="1">
      <alignment vertical="center"/>
    </xf>
    <xf numFmtId="0" fontId="26" fillId="0" borderId="61" xfId="4" applyFont="1" applyFill="1" applyBorder="1" applyAlignment="1">
      <alignment horizontal="center" vertical="center"/>
    </xf>
    <xf numFmtId="0" fontId="26" fillId="0" borderId="61" xfId="4" applyFont="1" applyFill="1" applyBorder="1" applyAlignment="1">
      <alignment horizontal="center" vertical="center" wrapText="1"/>
    </xf>
    <xf numFmtId="0" fontId="26" fillId="0" borderId="62" xfId="4" applyFont="1" applyFill="1" applyBorder="1" applyAlignment="1">
      <alignment vertical="center"/>
    </xf>
    <xf numFmtId="179" fontId="37" fillId="0" borderId="0" xfId="4" applyNumberFormat="1" applyFont="1" applyFill="1" applyAlignment="1"/>
    <xf numFmtId="177" fontId="37" fillId="0" borderId="0" xfId="4" applyNumberFormat="1" applyFont="1" applyFill="1" applyAlignment="1"/>
    <xf numFmtId="0" fontId="58" fillId="0" borderId="36" xfId="4" applyFont="1" applyFill="1" applyBorder="1" applyAlignment="1">
      <alignment vertical="center"/>
    </xf>
    <xf numFmtId="0" fontId="58" fillId="0" borderId="46" xfId="4" applyFont="1" applyFill="1" applyBorder="1" applyAlignment="1">
      <alignment horizontal="center" vertical="center" shrinkToFit="1"/>
    </xf>
    <xf numFmtId="177" fontId="58" fillId="0" borderId="53" xfId="6" applyNumberFormat="1" applyFont="1" applyFill="1" applyBorder="1" applyAlignment="1">
      <alignment vertical="center" shrinkToFit="1"/>
    </xf>
    <xf numFmtId="177" fontId="58" fillId="0" borderId="52" xfId="6" applyNumberFormat="1" applyFont="1" applyFill="1" applyBorder="1" applyAlignment="1">
      <alignment vertical="center" shrinkToFit="1"/>
    </xf>
    <xf numFmtId="177" fontId="58" fillId="0" borderId="46" xfId="6" applyNumberFormat="1" applyFont="1" applyFill="1" applyBorder="1" applyAlignment="1">
      <alignment vertical="center" shrinkToFit="1"/>
    </xf>
    <xf numFmtId="177" fontId="58" fillId="0" borderId="54" xfId="6" applyNumberFormat="1" applyFont="1" applyFill="1" applyBorder="1" applyAlignment="1">
      <alignment vertical="center" shrinkToFit="1"/>
    </xf>
    <xf numFmtId="177" fontId="58" fillId="7" borderId="55" xfId="6" applyNumberFormat="1" applyFont="1" applyFill="1" applyBorder="1" applyAlignment="1">
      <alignment vertical="center" shrinkToFit="1"/>
    </xf>
    <xf numFmtId="179" fontId="59" fillId="0" borderId="0" xfId="4" applyNumberFormat="1" applyFont="1" applyFill="1"/>
    <xf numFmtId="177" fontId="59" fillId="0" borderId="0" xfId="4" applyNumberFormat="1" applyFont="1" applyFill="1"/>
    <xf numFmtId="0" fontId="59" fillId="0" borderId="0" xfId="4" applyFont="1" applyFill="1"/>
    <xf numFmtId="0" fontId="58" fillId="0" borderId="38" xfId="4" applyFont="1" applyFill="1" applyBorder="1" applyAlignment="1">
      <alignment vertical="center"/>
    </xf>
    <xf numFmtId="0" fontId="58" fillId="0" borderId="63" xfId="4" applyFont="1" applyFill="1" applyBorder="1" applyAlignment="1">
      <alignment horizontal="center" vertical="center" shrinkToFit="1"/>
    </xf>
    <xf numFmtId="177" fontId="60" fillId="0" borderId="63" xfId="4" applyNumberFormat="1" applyFont="1" applyFill="1" applyBorder="1" applyAlignment="1" applyProtection="1">
      <alignment vertical="center" shrinkToFit="1"/>
      <protection locked="0"/>
    </xf>
    <xf numFmtId="177" fontId="60" fillId="0" borderId="0" xfId="6" applyNumberFormat="1" applyFont="1" applyFill="1" applyBorder="1" applyAlignment="1" applyProtection="1">
      <alignment vertical="center" shrinkToFit="1"/>
      <protection locked="0"/>
    </xf>
    <xf numFmtId="177" fontId="60" fillId="0" borderId="63" xfId="6" applyNumberFormat="1" applyFont="1" applyFill="1" applyBorder="1" applyAlignment="1" applyProtection="1">
      <alignment vertical="center" shrinkToFit="1"/>
      <protection locked="0"/>
    </xf>
    <xf numFmtId="177" fontId="60" fillId="0" borderId="63" xfId="6" applyNumberFormat="1" applyFont="1" applyFill="1" applyBorder="1" applyAlignment="1">
      <alignment vertical="center" shrinkToFit="1"/>
    </xf>
    <xf numFmtId="177" fontId="60" fillId="0" borderId="0" xfId="6" applyNumberFormat="1" applyFont="1" applyFill="1" applyBorder="1" applyAlignment="1">
      <alignment vertical="center" shrinkToFit="1"/>
    </xf>
    <xf numFmtId="177" fontId="60" fillId="0" borderId="64" xfId="6" applyNumberFormat="1" applyFont="1" applyFill="1" applyBorder="1" applyAlignment="1">
      <alignment vertical="center" shrinkToFit="1"/>
    </xf>
    <xf numFmtId="177" fontId="60" fillId="0" borderId="63" xfId="3" applyNumberFormat="1" applyFont="1" applyFill="1" applyBorder="1" applyAlignment="1">
      <alignment horizontal="right" vertical="center" shrinkToFit="1"/>
    </xf>
    <xf numFmtId="177" fontId="58" fillId="7" borderId="59" xfId="6" applyNumberFormat="1" applyFont="1" applyFill="1" applyBorder="1" applyAlignment="1">
      <alignment vertical="center" shrinkToFit="1"/>
    </xf>
    <xf numFmtId="177" fontId="60" fillId="0" borderId="64" xfId="6" applyNumberFormat="1" applyFont="1" applyFill="1" applyBorder="1" applyAlignment="1" applyProtection="1">
      <alignment vertical="center" shrinkToFit="1"/>
      <protection locked="0"/>
    </xf>
    <xf numFmtId="0" fontId="58" fillId="0" borderId="7" xfId="4" applyFont="1" applyFill="1" applyBorder="1" applyAlignment="1">
      <alignment horizontal="center" vertical="center" shrinkToFit="1"/>
    </xf>
    <xf numFmtId="177" fontId="58" fillId="0" borderId="7" xfId="6" applyNumberFormat="1" applyFont="1" applyFill="1" applyBorder="1" applyAlignment="1">
      <alignment vertical="center" shrinkToFit="1"/>
    </xf>
    <xf numFmtId="177" fontId="58" fillId="0" borderId="15" xfId="6" applyNumberFormat="1" applyFont="1" applyFill="1" applyBorder="1" applyAlignment="1">
      <alignment vertical="center" shrinkToFit="1"/>
    </xf>
    <xf numFmtId="177" fontId="58" fillId="0" borderId="21" xfId="6" applyNumberFormat="1" applyFont="1" applyFill="1" applyBorder="1" applyAlignment="1">
      <alignment vertical="center" shrinkToFit="1"/>
    </xf>
    <xf numFmtId="177" fontId="58" fillId="0" borderId="25" xfId="6" applyNumberFormat="1" applyFont="1" applyFill="1" applyBorder="1" applyAlignment="1">
      <alignment vertical="center" shrinkToFit="1"/>
    </xf>
    <xf numFmtId="177" fontId="58" fillId="0" borderId="63" xfId="6" applyNumberFormat="1" applyFont="1" applyFill="1" applyBorder="1" applyAlignment="1">
      <alignment vertical="center" shrinkToFit="1"/>
    </xf>
    <xf numFmtId="177" fontId="61" fillId="0" borderId="0" xfId="6" applyNumberFormat="1" applyFont="1" applyFill="1" applyBorder="1" applyAlignment="1">
      <alignment vertical="center" shrinkToFit="1"/>
    </xf>
    <xf numFmtId="177" fontId="62" fillId="0" borderId="65" xfId="3" applyNumberFormat="1" applyFont="1" applyFill="1" applyBorder="1" applyAlignment="1" applyProtection="1">
      <alignment horizontal="right" vertical="center" shrinkToFit="1"/>
    </xf>
    <xf numFmtId="177" fontId="58" fillId="0" borderId="0" xfId="6" applyNumberFormat="1" applyFont="1" applyFill="1" applyBorder="1" applyAlignment="1">
      <alignment vertical="center" shrinkToFit="1"/>
    </xf>
    <xf numFmtId="177" fontId="60" fillId="0" borderId="65" xfId="3" applyNumberFormat="1" applyFont="1" applyFill="1" applyBorder="1" applyAlignment="1" applyProtection="1">
      <alignment horizontal="right" vertical="center" shrinkToFit="1"/>
    </xf>
    <xf numFmtId="0" fontId="58" fillId="0" borderId="49" xfId="4" applyFont="1" applyFill="1" applyBorder="1" applyAlignment="1">
      <alignment horizontal="center" vertical="center" shrinkToFit="1"/>
    </xf>
    <xf numFmtId="0" fontId="58" fillId="0" borderId="66" xfId="4" applyFont="1" applyFill="1" applyBorder="1" applyAlignment="1">
      <alignment vertical="center"/>
    </xf>
    <xf numFmtId="0" fontId="58" fillId="0" borderId="61" xfId="4" applyFont="1" applyFill="1" applyBorder="1" applyAlignment="1">
      <alignment horizontal="center" vertical="center" shrinkToFit="1"/>
    </xf>
    <xf numFmtId="177" fontId="58" fillId="0" borderId="8" xfId="6" applyNumberFormat="1" applyFont="1" applyFill="1" applyBorder="1" applyAlignment="1">
      <alignment vertical="center" shrinkToFit="1"/>
    </xf>
    <xf numFmtId="177" fontId="58" fillId="0" borderId="16" xfId="6" applyNumberFormat="1" applyFont="1" applyFill="1" applyBorder="1" applyAlignment="1">
      <alignment vertical="center" shrinkToFit="1"/>
    </xf>
    <xf numFmtId="177" fontId="58" fillId="0" borderId="23" xfId="6" applyNumberFormat="1" applyFont="1" applyFill="1" applyBorder="1" applyAlignment="1">
      <alignment vertical="center" shrinkToFit="1"/>
    </xf>
    <xf numFmtId="177" fontId="58" fillId="7" borderId="67" xfId="6" applyNumberFormat="1" applyFont="1" applyFill="1" applyBorder="1" applyAlignment="1">
      <alignment vertical="center" shrinkToFit="1"/>
    </xf>
    <xf numFmtId="0" fontId="59" fillId="0" borderId="50" xfId="7" applyFont="1" applyFill="1" applyBorder="1" applyAlignment="1">
      <alignment horizontal="left" vertical="center" shrinkToFit="1"/>
    </xf>
    <xf numFmtId="0" fontId="59" fillId="0" borderId="46" xfId="7" applyFont="1" applyFill="1" applyBorder="1" applyAlignment="1">
      <alignment horizontal="center" vertical="center" shrinkToFit="1"/>
    </xf>
    <xf numFmtId="177" fontId="59" fillId="0" borderId="46" xfId="8" applyNumberFormat="1" applyFont="1" applyFill="1" applyBorder="1" applyAlignment="1">
      <alignment horizontal="right" vertical="center" shrinkToFit="1"/>
    </xf>
    <xf numFmtId="0" fontId="59" fillId="0" borderId="55" xfId="7" quotePrefix="1" applyFont="1" applyFill="1" applyBorder="1" applyAlignment="1">
      <alignment vertical="center" shrinkToFit="1"/>
    </xf>
    <xf numFmtId="0" fontId="59" fillId="0" borderId="68" xfId="7" applyFont="1" applyFill="1" applyBorder="1" applyAlignment="1">
      <alignment horizontal="left" vertical="center" shrinkToFit="1"/>
    </xf>
    <xf numFmtId="0" fontId="59" fillId="0" borderId="63" xfId="7" applyFont="1" applyFill="1" applyBorder="1" applyAlignment="1">
      <alignment horizontal="center" vertical="center" shrinkToFit="1"/>
    </xf>
    <xf numFmtId="177" fontId="59" fillId="0" borderId="63" xfId="8" applyNumberFormat="1" applyFont="1" applyFill="1" applyBorder="1" applyAlignment="1">
      <alignment horizontal="right" vertical="center" shrinkToFit="1"/>
    </xf>
    <xf numFmtId="0" fontId="62" fillId="0" borderId="59" xfId="7" quotePrefix="1" applyFont="1" applyFill="1" applyBorder="1" applyAlignment="1">
      <alignment vertical="center" shrinkToFit="1"/>
    </xf>
    <xf numFmtId="0" fontId="59" fillId="0" borderId="59" xfId="7" applyFont="1" applyFill="1" applyBorder="1" applyAlignment="1">
      <alignment vertical="center" shrinkToFit="1"/>
    </xf>
    <xf numFmtId="177" fontId="59" fillId="0" borderId="49" xfId="8" applyNumberFormat="1" applyFont="1" applyFill="1" applyBorder="1" applyAlignment="1">
      <alignment horizontal="right" vertical="center" shrinkToFit="1"/>
    </xf>
    <xf numFmtId="0" fontId="59" fillId="0" borderId="68" xfId="7" applyFont="1" applyFill="1" applyBorder="1" applyAlignment="1">
      <alignment horizontal="left" vertical="center" wrapText="1" shrinkToFit="1"/>
    </xf>
    <xf numFmtId="0" fontId="60" fillId="0" borderId="7" xfId="7" applyFont="1" applyFill="1" applyBorder="1" applyAlignment="1">
      <alignment horizontal="center" vertical="center" shrinkToFit="1"/>
    </xf>
    <xf numFmtId="177" fontId="60" fillId="0" borderId="7" xfId="8" applyNumberFormat="1" applyFont="1" applyFill="1" applyBorder="1" applyAlignment="1">
      <alignment horizontal="right" vertical="center" shrinkToFit="1"/>
    </xf>
    <xf numFmtId="177" fontId="60" fillId="0" borderId="49" xfId="8" applyNumberFormat="1" applyFont="1" applyFill="1" applyBorder="1" applyAlignment="1">
      <alignment horizontal="right" vertical="center" shrinkToFit="1"/>
    </xf>
    <xf numFmtId="177" fontId="62" fillId="0" borderId="7" xfId="8" applyNumberFormat="1" applyFont="1" applyFill="1" applyBorder="1" applyAlignment="1">
      <alignment horizontal="right" vertical="center" shrinkToFit="1"/>
    </xf>
    <xf numFmtId="0" fontId="60" fillId="0" borderId="59" xfId="7" applyFont="1" applyFill="1" applyBorder="1" applyAlignment="1">
      <alignment vertical="center" shrinkToFit="1"/>
    </xf>
    <xf numFmtId="179" fontId="60" fillId="0" borderId="0" xfId="4" applyNumberFormat="1" applyFont="1" applyFill="1"/>
    <xf numFmtId="177" fontId="60" fillId="0" borderId="0" xfId="4" applyNumberFormat="1" applyFont="1" applyFill="1"/>
    <xf numFmtId="0" fontId="60" fillId="0" borderId="0" xfId="4" applyFont="1" applyFill="1"/>
    <xf numFmtId="0" fontId="60" fillId="0" borderId="63" xfId="7" applyFont="1" applyFill="1" applyBorder="1" applyAlignment="1">
      <alignment horizontal="center" vertical="center" shrinkToFit="1"/>
    </xf>
    <xf numFmtId="177" fontId="60" fillId="0" borderId="63" xfId="8" applyNumberFormat="1" applyFont="1" applyFill="1" applyBorder="1" applyAlignment="1">
      <alignment horizontal="right" vertical="center" shrinkToFit="1"/>
    </xf>
    <xf numFmtId="177" fontId="62" fillId="0" borderId="63" xfId="8" applyNumberFormat="1" applyFont="1" applyFill="1" applyBorder="1" applyAlignment="1">
      <alignment horizontal="right" vertical="center" shrinkToFit="1"/>
    </xf>
    <xf numFmtId="0" fontId="59" fillId="0" borderId="68" xfId="7" applyFont="1" applyFill="1" applyBorder="1" applyAlignment="1">
      <alignment shrinkToFit="1"/>
    </xf>
    <xf numFmtId="0" fontId="60" fillId="0" borderId="49" xfId="7" applyFont="1" applyFill="1" applyBorder="1" applyAlignment="1">
      <alignment horizontal="center" vertical="center" shrinkToFit="1"/>
    </xf>
    <xf numFmtId="177" fontId="62" fillId="0" borderId="49" xfId="8" applyNumberFormat="1" applyFont="1" applyFill="1" applyBorder="1" applyAlignment="1">
      <alignment horizontal="right" vertical="center" shrinkToFit="1"/>
    </xf>
    <xf numFmtId="0" fontId="59" fillId="0" borderId="60" xfId="7" applyFont="1" applyFill="1" applyBorder="1" applyAlignment="1">
      <alignment horizontal="left" vertical="center" shrinkToFit="1"/>
    </xf>
    <xf numFmtId="0" fontId="60" fillId="0" borderId="61" xfId="7" applyFont="1" applyFill="1" applyBorder="1" applyAlignment="1">
      <alignment horizontal="center" vertical="center" shrinkToFit="1"/>
    </xf>
    <xf numFmtId="177" fontId="60" fillId="0" borderId="8" xfId="8" applyNumberFormat="1" applyFont="1" applyFill="1" applyBorder="1" applyAlignment="1">
      <alignment horizontal="right" vertical="center" shrinkToFit="1"/>
    </xf>
    <xf numFmtId="177" fontId="62" fillId="0" borderId="8" xfId="8" applyNumberFormat="1" applyFont="1" applyFill="1" applyBorder="1" applyAlignment="1">
      <alignment horizontal="right" vertical="center" shrinkToFit="1"/>
    </xf>
    <xf numFmtId="0" fontId="60" fillId="0" borderId="67" xfId="7" applyFont="1" applyFill="1" applyBorder="1" applyAlignment="1">
      <alignment vertical="center" shrinkToFit="1"/>
    </xf>
    <xf numFmtId="0" fontId="37" fillId="0" borderId="0" xfId="4" applyFont="1" applyFill="1" applyAlignment="1">
      <alignment shrinkToFi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6">
    <cellStyle name="김덕호" xfId="9"/>
    <cellStyle name="똿뗦먛귟 [0.00]_PRODUCT DETAIL Q1" xfId="10"/>
    <cellStyle name="똿뗦먛귟_PRODUCT DETAIL Q1" xfId="11"/>
    <cellStyle name="믅됞 [0.00]_PRODUCT DETAIL Q1" xfId="12"/>
    <cellStyle name="믅됞_PRODUCT DETAIL Q1" xfId="13"/>
    <cellStyle name="백분율 2" xfId="3"/>
    <cellStyle name="뷭?_BOOKSHIP" xfId="5"/>
    <cellStyle name="쉼표 [0]" xfId="1" builtinId="6"/>
    <cellStyle name="쉼표 [0] 2" xfId="6"/>
    <cellStyle name="쉼표 [0] 2 2" xfId="8"/>
    <cellStyle name="콤마 [0]_05계속비조서" xfId="14"/>
    <cellStyle name="콤마_05계속비조서" xfId="15"/>
    <cellStyle name="표준" xfId="0" builtinId="0"/>
    <cellStyle name="표준 2" xfId="4"/>
    <cellStyle name="표준 2 2" xfId="7"/>
    <cellStyle name="Comma [0]_ SG&amp;A Bridge " xfId="2"/>
    <cellStyle name="Comma_ SG&amp;A Bridge " xfId="16"/>
    <cellStyle name="Currency [0]_ SG&amp;A Bridge " xfId="17"/>
    <cellStyle name="Currency_ SG&amp;A Bridge " xfId="18"/>
    <cellStyle name="Grey" xfId="19"/>
    <cellStyle name="Header1" xfId="20"/>
    <cellStyle name="Header2" xfId="21"/>
    <cellStyle name="Input [yellow]" xfId="22"/>
    <cellStyle name="Normal - Style1" xfId="23"/>
    <cellStyle name="Normal_ SG&amp;A Bridge " xfId="24"/>
    <cellStyle name="Percent [2]" xfId="25"/>
  </cellStyles>
  <dxfs count="0"/>
  <tableStyles count="0" defaultTableStyle="TableStyleMedium9" defaultPivotStyle="PivotStyleLight16"/>
  <colors>
    <mruColors>
      <color rgb="FFFFFF66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4"/>
  <sheetViews>
    <sheetView tabSelected="1" view="pageBreakPreview" zoomScale="85" workbookViewId="0">
      <pane xSplit="1" ySplit="5" topLeftCell="B6" activePane="bottomRight" state="frozen"/>
      <selection activeCell="A14" sqref="A14"/>
      <selection pane="topRight" activeCell="A14" sqref="A14"/>
      <selection pane="bottomLeft" activeCell="A14" sqref="A14"/>
      <selection pane="bottomRight" activeCell="C16" sqref="C16"/>
    </sheetView>
  </sheetViews>
  <sheetFormatPr defaultRowHeight="13.5"/>
  <cols>
    <col min="1" max="1" width="0.6640625" style="6" customWidth="1"/>
    <col min="2" max="2" width="11.5546875" style="6" customWidth="1"/>
    <col min="3" max="3" width="15.33203125" style="6" customWidth="1"/>
    <col min="4" max="7" width="12.6640625" style="6" customWidth="1"/>
    <col min="8" max="8" width="15.33203125" style="6" customWidth="1"/>
    <col min="9" max="10" width="12.77734375" style="6" hidden="1" customWidth="1"/>
    <col min="11" max="11" width="10.88671875" style="6" hidden="1" customWidth="1"/>
    <col min="12" max="12" width="18.109375" style="6" hidden="1" customWidth="1"/>
    <col min="13" max="14" width="13.109375" style="6" hidden="1" customWidth="1"/>
    <col min="15" max="15" width="10.88671875" style="6" hidden="1" customWidth="1"/>
    <col min="16" max="16" width="9.88671875" style="6" hidden="1" customWidth="1"/>
    <col min="17" max="17" width="0" style="6" hidden="1" customWidth="1"/>
    <col min="18" max="16384" width="8.88671875" style="6"/>
  </cols>
  <sheetData>
    <row r="1" spans="2:16" ht="36.75" customHeight="1">
      <c r="B1" s="610" t="s">
        <v>738</v>
      </c>
      <c r="C1" s="611"/>
      <c r="D1" s="611"/>
      <c r="E1" s="611"/>
      <c r="F1" s="611"/>
      <c r="G1" s="611"/>
      <c r="H1" s="611"/>
    </row>
    <row r="2" spans="2:16" ht="23.25" customHeight="1">
      <c r="B2" s="8" t="s">
        <v>70</v>
      </c>
      <c r="C2" s="9"/>
      <c r="D2" s="10"/>
      <c r="E2" s="10"/>
      <c r="F2" s="11"/>
      <c r="G2" s="11"/>
      <c r="H2" s="11"/>
    </row>
    <row r="3" spans="2:16" s="7" customFormat="1" ht="24" customHeight="1" thickBot="1">
      <c r="B3" s="12"/>
      <c r="F3" s="13"/>
      <c r="H3" s="15" t="s">
        <v>21</v>
      </c>
      <c r="I3" s="14"/>
      <c r="N3" s="429" t="s">
        <v>101</v>
      </c>
      <c r="O3" s="429"/>
      <c r="P3" s="429"/>
    </row>
    <row r="4" spans="2:16" ht="24" customHeight="1">
      <c r="B4" s="443" t="s">
        <v>245</v>
      </c>
      <c r="C4" s="445" t="s">
        <v>26</v>
      </c>
      <c r="D4" s="447" t="s">
        <v>27</v>
      </c>
      <c r="E4" s="447"/>
      <c r="F4" s="447" t="s">
        <v>28</v>
      </c>
      <c r="G4" s="447"/>
      <c r="H4" s="427" t="s">
        <v>29</v>
      </c>
      <c r="I4" s="430" t="s">
        <v>130</v>
      </c>
      <c r="J4" s="431"/>
      <c r="K4" s="432" t="s">
        <v>96</v>
      </c>
      <c r="L4" s="434" t="s">
        <v>97</v>
      </c>
      <c r="M4" s="431" t="s">
        <v>133</v>
      </c>
      <c r="N4" s="436"/>
      <c r="O4" s="437" t="s">
        <v>100</v>
      </c>
      <c r="P4" s="438"/>
    </row>
    <row r="5" spans="2:16" ht="24" customHeight="1">
      <c r="B5" s="444"/>
      <c r="C5" s="446"/>
      <c r="D5" s="114" t="s">
        <v>60</v>
      </c>
      <c r="E5" s="114" t="s">
        <v>61</v>
      </c>
      <c r="F5" s="114" t="s">
        <v>60</v>
      </c>
      <c r="G5" s="114" t="s">
        <v>61</v>
      </c>
      <c r="H5" s="428"/>
      <c r="I5" s="116" t="s">
        <v>98</v>
      </c>
      <c r="J5" s="121" t="s">
        <v>99</v>
      </c>
      <c r="K5" s="433"/>
      <c r="L5" s="435"/>
      <c r="M5" s="123" t="s">
        <v>98</v>
      </c>
      <c r="N5" s="117" t="s">
        <v>99</v>
      </c>
      <c r="O5" s="439"/>
      <c r="P5" s="440"/>
    </row>
    <row r="6" spans="2:16" ht="37.5" customHeight="1" thickBot="1">
      <c r="B6" s="16" t="s">
        <v>246</v>
      </c>
      <c r="C6" s="38">
        <f>SUM(C7:C17)</f>
        <v>14632012290</v>
      </c>
      <c r="D6" s="38">
        <f t="shared" ref="D6:G6" si="0">SUM(D7:D17)</f>
        <v>14601197</v>
      </c>
      <c r="E6" s="38">
        <f t="shared" si="0"/>
        <v>42195278</v>
      </c>
      <c r="F6" s="38">
        <f t="shared" si="0"/>
        <v>44465639</v>
      </c>
      <c r="G6" s="38">
        <f t="shared" si="0"/>
        <v>72059720</v>
      </c>
      <c r="H6" s="41">
        <f>SUM(H7:H17)</f>
        <v>14659606371</v>
      </c>
      <c r="I6" s="119">
        <f>E24-D24</f>
        <v>27594081</v>
      </c>
      <c r="J6" s="122">
        <f>+G24-F24</f>
        <v>27594081</v>
      </c>
      <c r="K6" s="185">
        <f>+I6-J6</f>
        <v>0</v>
      </c>
      <c r="L6" s="137" t="s">
        <v>121</v>
      </c>
      <c r="M6" s="124">
        <f>(세입_일반!H6-세입_일반!G6)+(세입_특별!G6-세입_특별!F6)+(세입_기금!F6-세입_기금!E6)</f>
        <v>27594081</v>
      </c>
      <c r="N6" s="120">
        <f>+(세출_일반!H6-세출_일반!G6)+(세출_특별!G6-세출_특별!F6)+(세출_기금!F6-세출_기금!E6)</f>
        <v>27594081</v>
      </c>
      <c r="O6" s="118">
        <f>+M6-I6</f>
        <v>0</v>
      </c>
      <c r="P6" s="118">
        <f>+N6-J6</f>
        <v>0</v>
      </c>
    </row>
    <row r="7" spans="2:16" ht="37.5" hidden="1" customHeight="1">
      <c r="B7" s="234" t="s">
        <v>247</v>
      </c>
      <c r="C7" s="39"/>
      <c r="D7" s="18"/>
      <c r="E7" s="18"/>
      <c r="F7" s="18"/>
      <c r="G7" s="18"/>
      <c r="H7" s="236">
        <f>C7-F7+G7</f>
        <v>0</v>
      </c>
      <c r="I7" s="301"/>
      <c r="J7" s="302"/>
      <c r="K7" s="303"/>
      <c r="L7" s="304"/>
      <c r="M7" s="305"/>
      <c r="N7" s="306"/>
      <c r="O7" s="307"/>
      <c r="P7" s="307"/>
    </row>
    <row r="8" spans="2:16" ht="37.5" customHeight="1">
      <c r="B8" s="17" t="s">
        <v>154</v>
      </c>
      <c r="C8" s="163">
        <f>위원회총괄!B5</f>
        <v>28336711</v>
      </c>
      <c r="D8" s="18">
        <f>SUMIF(세입_일반!A7:A73,"=의회운영위원회",세입_일반!G7:G73)</f>
        <v>0</v>
      </c>
      <c r="E8" s="18">
        <f>SUMIF(세입_일반!A7:A73,"=의회운영위원회",세입_일반!H7:H73)</f>
        <v>0</v>
      </c>
      <c r="F8" s="18">
        <f>SUMIF(세출_일반!A9:A199,"=의회운영위원회",세출_일반!G9:G199)</f>
        <v>0</v>
      </c>
      <c r="G8" s="18">
        <f>SUMIF(세출_일반!A9:A199,"=의회운영위원회",세출_일반!H9:H199)</f>
        <v>93100</v>
      </c>
      <c r="H8" s="42">
        <f>C8-F8+G8</f>
        <v>28429811</v>
      </c>
      <c r="I8" s="425" t="s">
        <v>132</v>
      </c>
      <c r="J8" s="426"/>
      <c r="K8" s="7"/>
      <c r="N8" s="188" t="s">
        <v>131</v>
      </c>
    </row>
    <row r="9" spans="2:16" ht="37.5" customHeight="1">
      <c r="B9" s="17" t="s">
        <v>155</v>
      </c>
      <c r="C9" s="39">
        <f>위원회총괄!B6</f>
        <v>4502968711</v>
      </c>
      <c r="D9" s="18">
        <f>SUMIF(세입_일반!A7:A73,"=기획위원회",세입_일반!G7:G73)+세입_특별!F25</f>
        <v>0</v>
      </c>
      <c r="E9" s="18">
        <f>SUMIF(세입_일반!A7:A73,"=기획위원회",세입_일반!H7:H73)+세입_특별!G25</f>
        <v>387500</v>
      </c>
      <c r="F9" s="19">
        <f>SUMIF(세출_일반!A9:A199,"=기획위원회",세출_일반!G9:G199)+세출_특별!F25</f>
        <v>22318566</v>
      </c>
      <c r="G9" s="19">
        <f>SUMIF(세출_일반!A9:A199,"=기획위원회",세출_일반!H9:H199)+세출_특별!G25</f>
        <v>909500</v>
      </c>
      <c r="H9" s="42">
        <f t="shared" ref="H9:H17" si="1">C9-F9+G9</f>
        <v>4481559645</v>
      </c>
      <c r="I9" s="190">
        <f>세입_일반!F6</f>
        <v>27594081</v>
      </c>
      <c r="J9" s="190">
        <f>세출_일반!F6</f>
        <v>27594081</v>
      </c>
      <c r="K9" s="7"/>
      <c r="N9" s="189">
        <f>+H6-C6</f>
        <v>27594081</v>
      </c>
    </row>
    <row r="10" spans="2:16" ht="37.5" customHeight="1">
      <c r="B10" s="17" t="s">
        <v>156</v>
      </c>
      <c r="C10" s="39">
        <f>위원회총괄!B7</f>
        <v>477663616</v>
      </c>
      <c r="D10" s="18">
        <f>SUMIF(세입_일반!A7:A73,"=경제투자위원회",세입_일반!G7:G73)+세입_특별!F28</f>
        <v>261000</v>
      </c>
      <c r="E10" s="18">
        <f>SUMIF(세입_일반!A7:A73,"=경제투자위원회",세입_일반!H7:H73)+세입_특별!G28</f>
        <v>3600000</v>
      </c>
      <c r="F10" s="18">
        <f>SUMIF(세출_일반!A9:A199,"=경제투자위원회",세출_일반!G9:G199)+세출_특별!F28</f>
        <v>1364575</v>
      </c>
      <c r="G10" s="18">
        <f>SUMIF(세출_일반!A9:A199,"=경제투자위원회",세출_일반!H9:H199)+세출_특별!G28</f>
        <v>6195000</v>
      </c>
      <c r="H10" s="42">
        <f t="shared" si="1"/>
        <v>482494041</v>
      </c>
      <c r="I10" s="29"/>
      <c r="J10" s="30"/>
      <c r="K10" s="32"/>
    </row>
    <row r="11" spans="2:16" ht="37.5" customHeight="1">
      <c r="B11" s="17" t="s">
        <v>94</v>
      </c>
      <c r="C11" s="39">
        <f>위원회총괄!B8</f>
        <v>980650927</v>
      </c>
      <c r="D11" s="18">
        <f>SUMIF(세입_일반!A7:A73,"=행정자치위원회",세입_일반!G7:G73)</f>
        <v>0</v>
      </c>
      <c r="E11" s="18">
        <f>SUMIF(세입_일반!A7:A73,"=행정자치위원회",세입_일반!H7:H73)</f>
        <v>230526</v>
      </c>
      <c r="F11" s="18">
        <f>SUMIF(세출_일반!A9:A199,"=행정자치위원회",세출_일반!G9:G199)</f>
        <v>186000</v>
      </c>
      <c r="G11" s="18">
        <f>SUMIF(세출_일반!A9:A199,"=행정자치위원회",세출_일반!H9:H199)</f>
        <v>238654</v>
      </c>
      <c r="H11" s="42">
        <f t="shared" si="1"/>
        <v>980703581</v>
      </c>
      <c r="I11" s="29"/>
      <c r="J11" s="169"/>
      <c r="L11" s="33"/>
      <c r="M11" s="33"/>
    </row>
    <row r="12" spans="2:16" ht="37.5" customHeight="1">
      <c r="B12" s="17" t="s">
        <v>164</v>
      </c>
      <c r="C12" s="39">
        <f>위원회총괄!B9</f>
        <v>358464003</v>
      </c>
      <c r="D12" s="18">
        <f>SUMIF(세입_일반!A7:A73,"=문화관광위원회",세입_일반!G7:G73)+세입_특별!F31</f>
        <v>0</v>
      </c>
      <c r="E12" s="18">
        <f>SUMIF(세입_일반!A7:A73,"=문화관광위원회",세입_일반!H7:H73)+세입_특별!G31</f>
        <v>805000</v>
      </c>
      <c r="F12" s="18">
        <f>SUMIF(세출_일반!A9:A199,"=문화관광위원회",세출_일반!G9:G199)+세출_특별!F31</f>
        <v>750000</v>
      </c>
      <c r="G12" s="19">
        <f>SUMIF(세출_일반!A9:A199,"=문화관광위원회",세출_일반!H9:H199)+세출_특별!G31</f>
        <v>1305000</v>
      </c>
      <c r="H12" s="42">
        <f t="shared" si="1"/>
        <v>359019003</v>
      </c>
    </row>
    <row r="13" spans="2:16" s="143" customFormat="1" ht="37.5" customHeight="1">
      <c r="B13" s="138" t="s">
        <v>165</v>
      </c>
      <c r="C13" s="139">
        <f>위원회총괄!B10</f>
        <v>525806798</v>
      </c>
      <c r="D13" s="140">
        <f>SUMIF(세입_일반!A7:A73,"=농림수산위원회",세입_일반!G7:G73)</f>
        <v>18000</v>
      </c>
      <c r="E13" s="140">
        <f>SUMIF(세입_일반!A7:A73,"=농림수산위원회",세입_일반!H7:H73)</f>
        <v>244650</v>
      </c>
      <c r="F13" s="140">
        <f>SUMIF(세출_일반!A9:A199,"=농림수산위원회",세출_일반!G9:G199)</f>
        <v>18000</v>
      </c>
      <c r="G13" s="141">
        <f>SUMIF(세출_일반!A9:A199,"=농림수산위원회",세출_일반!H9:H199)</f>
        <v>304850</v>
      </c>
      <c r="H13" s="142">
        <f t="shared" si="1"/>
        <v>526093648</v>
      </c>
    </row>
    <row r="14" spans="2:16" s="143" customFormat="1" ht="37.5" customHeight="1">
      <c r="B14" s="138" t="s">
        <v>166</v>
      </c>
      <c r="C14" s="139">
        <f>위원회총괄!B11</f>
        <v>2491616162</v>
      </c>
      <c r="D14" s="140">
        <f>SUMIF(세입_일반!A7:A73,"=보건복지위원회",세입_일반!G7:G73)+세입_특별!F7</f>
        <v>1125666</v>
      </c>
      <c r="E14" s="140">
        <f>SUMIF(세입_일반!A7:A73,"=보건복지위원회",세입_일반!H7:H73)+세입_특별!G7</f>
        <v>8003787</v>
      </c>
      <c r="F14" s="140">
        <f>SUMIF(세출_일반!A9:A199,"=보건복지위원회",세출_일반!G9:G199)+세출_특별!F7</f>
        <v>2050721</v>
      </c>
      <c r="G14" s="140">
        <f>SUMIF(세출_일반!A9:A199,"=보건복지위원회",세출_일반!H9:H199)+세출_특별!G7</f>
        <v>9492526</v>
      </c>
      <c r="H14" s="142">
        <f t="shared" si="1"/>
        <v>2499057967</v>
      </c>
    </row>
    <row r="15" spans="2:16" s="143" customFormat="1" ht="37.5" customHeight="1">
      <c r="B15" s="138" t="s">
        <v>167</v>
      </c>
      <c r="C15" s="139">
        <f>위원회총괄!B12</f>
        <v>1272777529</v>
      </c>
      <c r="D15" s="140">
        <f>SUMIF(세입_일반!A7:A73,"=건설교통위원회",세입_일반!G7:G73)+세입_특별!F13+세입_특별!F19+세입_특별!F22</f>
        <v>0</v>
      </c>
      <c r="E15" s="140">
        <f>SUMIF(세입_일반!A7:A73,"=건설교통위원회",세입_일반!H7:H73)+세입_특별!G13+세입_특별!G19+세입_특별!G22</f>
        <v>0</v>
      </c>
      <c r="F15" s="140">
        <f>SUMIF(세출_일반!A9:A199,"=건설교통위원회",세출_일반!G9:G199)+세출_특별!F13+세출_특별!F19+세출_특별!F22</f>
        <v>1860000</v>
      </c>
      <c r="G15" s="140">
        <f>SUMIF(세출_일반!A9:A199,"=건설교통위원회",세출_일반!H9:H199)+세출_특별!G13+세출_특별!G19+세출_특별!G22</f>
        <v>5981832</v>
      </c>
      <c r="H15" s="142">
        <f t="shared" si="1"/>
        <v>1276899361</v>
      </c>
    </row>
    <row r="16" spans="2:16" s="147" customFormat="1" ht="37.5" customHeight="1">
      <c r="B16" s="144" t="s">
        <v>168</v>
      </c>
      <c r="C16" s="145">
        <f>위원회총괄!B13</f>
        <v>882907760</v>
      </c>
      <c r="D16" s="141">
        <f>SUMIF(세입_일반!A7:A73,"=도시환경위원회",세입_일반!G7:G73)+세입_특별!F10+세입_특별!F34</f>
        <v>13196531</v>
      </c>
      <c r="E16" s="141">
        <f>SUMIF(세입_일반!A7:A73,"=도시환경위원회",세입_일반!H7:H73)+세입_특별!G10+세입_특별!G34</f>
        <v>28763000</v>
      </c>
      <c r="F16" s="141">
        <f>SUMIF(세출_일반!A9:A199,"=도시환경위원회",세출_일반!G9:G199)+세출_특별!F10+세출_특별!F34</f>
        <v>15769206</v>
      </c>
      <c r="G16" s="141">
        <f>SUMIF(세출_일반!A9:A199,"=도시환경위원회",세출_일반!H9:H199)+세출_특별!G10+세출_특별!G34</f>
        <v>45577128</v>
      </c>
      <c r="H16" s="146">
        <f t="shared" si="1"/>
        <v>912715682</v>
      </c>
    </row>
    <row r="17" spans="2:11" s="143" customFormat="1" ht="37.5" customHeight="1" thickBot="1">
      <c r="B17" s="148" t="s">
        <v>244</v>
      </c>
      <c r="C17" s="149">
        <f>위원회총괄!B14</f>
        <v>3110820073</v>
      </c>
      <c r="D17" s="150">
        <f>SUMIF(세입_일반!A7:A73,"=여성가족평생교육위원회",세입_일반!G7:G73)+세입_특별!F16</f>
        <v>0</v>
      </c>
      <c r="E17" s="150">
        <f>SUMIF(세입_일반!A7:A73,"=여성가족평생교육위원회",세입_일반!H7:H73)+세입_특별!G16</f>
        <v>160815</v>
      </c>
      <c r="F17" s="150">
        <f>SUMIF(세출_일반!A9:A199,"=여성가족평생교육위원회",세출_일반!G9:G199)+세출_특별!F16</f>
        <v>148571</v>
      </c>
      <c r="G17" s="150">
        <f>SUMIF(세출_일반!A9:A199,"=여성가족평생교육위원회",세출_일반!H9:H199)+세출_특별!G16</f>
        <v>1962130</v>
      </c>
      <c r="H17" s="151">
        <f t="shared" si="1"/>
        <v>3112633632</v>
      </c>
    </row>
    <row r="18" spans="2:11" ht="30.75" customHeight="1">
      <c r="B18" s="7"/>
      <c r="C18" s="7"/>
      <c r="D18" s="7"/>
      <c r="E18" s="7"/>
      <c r="F18" s="7"/>
      <c r="G18" s="7"/>
      <c r="H18" s="7"/>
    </row>
    <row r="19" spans="2:11" ht="20.25">
      <c r="B19" s="21" t="s">
        <v>31</v>
      </c>
      <c r="C19" s="8"/>
      <c r="D19" s="8"/>
      <c r="E19" s="8"/>
      <c r="F19" s="8"/>
      <c r="G19" s="8"/>
      <c r="H19" s="22"/>
    </row>
    <row r="20" spans="2:11" ht="19.5" thickBot="1">
      <c r="B20" s="12"/>
      <c r="C20" s="7"/>
      <c r="D20" s="7"/>
      <c r="E20" s="7"/>
      <c r="F20" s="7"/>
      <c r="G20" s="7"/>
      <c r="H20" s="15" t="s">
        <v>32</v>
      </c>
    </row>
    <row r="21" spans="2:11" ht="24.75" customHeight="1">
      <c r="B21" s="443" t="s">
        <v>33</v>
      </c>
      <c r="C21" s="448" t="s">
        <v>95</v>
      </c>
      <c r="D21" s="447" t="s">
        <v>27</v>
      </c>
      <c r="E21" s="447"/>
      <c r="F21" s="447" t="s">
        <v>28</v>
      </c>
      <c r="G21" s="447"/>
      <c r="H21" s="427" t="s">
        <v>29</v>
      </c>
    </row>
    <row r="22" spans="2:11" ht="24.75" customHeight="1">
      <c r="B22" s="444"/>
      <c r="C22" s="449"/>
      <c r="D22" s="114" t="s">
        <v>30</v>
      </c>
      <c r="E22" s="114" t="s">
        <v>62</v>
      </c>
      <c r="F22" s="114" t="s">
        <v>30</v>
      </c>
      <c r="G22" s="114" t="s">
        <v>63</v>
      </c>
      <c r="H22" s="428"/>
      <c r="I22" s="6" t="s">
        <v>126</v>
      </c>
    </row>
    <row r="23" spans="2:11" ht="37.5" customHeight="1">
      <c r="B23" s="16" t="s">
        <v>34</v>
      </c>
      <c r="C23" s="38">
        <f t="shared" ref="C23:H23" si="2">SUM(C24:C25)</f>
        <v>14632012290</v>
      </c>
      <c r="D23" s="38">
        <f t="shared" si="2"/>
        <v>14601197</v>
      </c>
      <c r="E23" s="38">
        <f t="shared" si="2"/>
        <v>42195278</v>
      </c>
      <c r="F23" s="38">
        <f t="shared" si="2"/>
        <v>44465639</v>
      </c>
      <c r="G23" s="38">
        <f t="shared" si="2"/>
        <v>72059720</v>
      </c>
      <c r="H23" s="38">
        <f t="shared" si="2"/>
        <v>14659606371</v>
      </c>
      <c r="I23" s="14">
        <f>+C23+E23-D23</f>
        <v>14659606371</v>
      </c>
      <c r="J23" s="186">
        <f>I23-H23</f>
        <v>0</v>
      </c>
      <c r="K23" s="187" t="s">
        <v>127</v>
      </c>
    </row>
    <row r="24" spans="2:11" ht="37.5" customHeight="1">
      <c r="B24" s="17" t="s">
        <v>35</v>
      </c>
      <c r="C24" s="39">
        <f>위원회총괄!C4</f>
        <v>11848206729</v>
      </c>
      <c r="D24" s="39">
        <f>+세입_일반!G6</f>
        <v>14601197</v>
      </c>
      <c r="E24" s="39">
        <f>+세입_일반!H6</f>
        <v>42195278</v>
      </c>
      <c r="F24" s="39">
        <f>+세출_일반!G6</f>
        <v>44465639</v>
      </c>
      <c r="G24" s="39">
        <f>+세출_일반!H6</f>
        <v>72059720</v>
      </c>
      <c r="H24" s="42">
        <f>+C24+G24-F24</f>
        <v>11875800810</v>
      </c>
      <c r="I24" s="14">
        <f>+C24+E24-D24</f>
        <v>11875800810</v>
      </c>
      <c r="J24" s="186">
        <f>I24-H24</f>
        <v>0</v>
      </c>
      <c r="K24" s="187" t="s">
        <v>128</v>
      </c>
    </row>
    <row r="25" spans="2:11" ht="37.5" customHeight="1" thickBot="1">
      <c r="B25" s="20" t="s">
        <v>36</v>
      </c>
      <c r="C25" s="40">
        <f>위원회총괄!O4</f>
        <v>2783805561</v>
      </c>
      <c r="D25" s="40">
        <f>세입_특별!F6</f>
        <v>0</v>
      </c>
      <c r="E25" s="40">
        <f>세입_특별!G6</f>
        <v>0</v>
      </c>
      <c r="F25" s="40">
        <f>세출_특별!F6</f>
        <v>0</v>
      </c>
      <c r="G25" s="40">
        <f>세출_특별!G6</f>
        <v>0</v>
      </c>
      <c r="H25" s="43">
        <f>+C25+G25-F25</f>
        <v>2783805561</v>
      </c>
      <c r="I25" s="14">
        <f>+C25+E25-D25</f>
        <v>2783805561</v>
      </c>
      <c r="J25" s="186">
        <f>I25-H25</f>
        <v>0</v>
      </c>
      <c r="K25" s="187" t="s">
        <v>128</v>
      </c>
    </row>
    <row r="26" spans="2:11">
      <c r="B26" s="7"/>
      <c r="C26" s="7"/>
      <c r="D26" s="7"/>
      <c r="E26" s="7"/>
      <c r="F26" s="7"/>
      <c r="G26" s="7"/>
      <c r="H26" s="7"/>
    </row>
    <row r="27" spans="2:11">
      <c r="B27" s="7"/>
      <c r="C27" s="7"/>
      <c r="D27" s="7"/>
      <c r="E27" s="7"/>
      <c r="F27" s="7"/>
      <c r="G27" s="7"/>
      <c r="H27" s="7"/>
    </row>
    <row r="28" spans="2:11">
      <c r="B28" s="7"/>
      <c r="C28" s="7"/>
      <c r="D28" s="7"/>
      <c r="E28" s="7"/>
      <c r="F28" s="7"/>
      <c r="G28" s="7"/>
      <c r="H28" s="7"/>
    </row>
    <row r="29" spans="2:11">
      <c r="B29" s="7"/>
      <c r="C29" s="7"/>
      <c r="D29" s="7"/>
      <c r="E29" s="7"/>
      <c r="F29" s="7"/>
      <c r="G29" s="7"/>
      <c r="H29" s="7"/>
    </row>
    <row r="76" spans="1:6">
      <c r="A76" s="170" t="s">
        <v>120</v>
      </c>
    </row>
    <row r="78" spans="1:6">
      <c r="F78" s="6">
        <v>0</v>
      </c>
    </row>
    <row r="94" spans="1:16">
      <c r="A94" s="171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71"/>
      <c r="O94" s="171"/>
      <c r="P94" s="171"/>
    </row>
  </sheetData>
  <mergeCells count="18">
    <mergeCell ref="B21:B22"/>
    <mergeCell ref="D21:E21"/>
    <mergeCell ref="F21:G21"/>
    <mergeCell ref="H21:H22"/>
    <mergeCell ref="C21:C22"/>
    <mergeCell ref="B1:H1"/>
    <mergeCell ref="B4:B5"/>
    <mergeCell ref="C4:C5"/>
    <mergeCell ref="D4:E4"/>
    <mergeCell ref="F4:G4"/>
    <mergeCell ref="I8:J8"/>
    <mergeCell ref="H4:H5"/>
    <mergeCell ref="N3:P3"/>
    <mergeCell ref="I4:J4"/>
    <mergeCell ref="K4:K5"/>
    <mergeCell ref="L4:L5"/>
    <mergeCell ref="M4:N4"/>
    <mergeCell ref="O4:P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85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N122"/>
  <sheetViews>
    <sheetView showGridLines="0" showZeros="0" view="pageBreakPreview" zoomScale="85" zoomScaleSheetLayoutView="85" workbookViewId="0">
      <pane xSplit="1" ySplit="5" topLeftCell="B6" activePane="bottomRight" state="frozen"/>
      <selection activeCell="J14" sqref="J14"/>
      <selection pane="topRight" activeCell="J14" sqref="J14"/>
      <selection pane="bottomLeft" activeCell="J14" sqref="J14"/>
      <selection pane="bottomRight" activeCell="A2" sqref="A2"/>
    </sheetView>
  </sheetViews>
  <sheetFormatPr defaultRowHeight="13.5"/>
  <cols>
    <col min="1" max="1" width="15.21875" style="327" customWidth="1"/>
    <col min="2" max="2" width="7.5546875" style="7" customWidth="1"/>
    <col min="3" max="3" width="31.33203125" style="7" customWidth="1"/>
    <col min="4" max="4" width="11.77734375" style="7" customWidth="1"/>
    <col min="5" max="5" width="11.77734375" style="7" hidden="1" customWidth="1"/>
    <col min="6" max="6" width="10.77734375" style="7" hidden="1" customWidth="1"/>
    <col min="7" max="8" width="11.77734375" style="7" customWidth="1"/>
    <col min="9" max="9" width="23.21875" style="7" customWidth="1"/>
    <col min="10" max="10" width="9.77734375" style="7" customWidth="1"/>
    <col min="11" max="11" width="8.33203125" style="7" customWidth="1"/>
    <col min="12" max="12" width="8.33203125" style="325" customWidth="1"/>
    <col min="13" max="14" width="12.109375" style="7" customWidth="1"/>
    <col min="15" max="16384" width="8.88671875" style="7"/>
  </cols>
  <sheetData>
    <row r="1" spans="1:14" ht="44.25" customHeight="1">
      <c r="A1" s="441" t="s">
        <v>236</v>
      </c>
      <c r="B1" s="441"/>
      <c r="C1" s="441"/>
      <c r="D1" s="441"/>
      <c r="E1" s="441"/>
      <c r="F1" s="441"/>
      <c r="G1" s="441"/>
      <c r="H1" s="441"/>
      <c r="I1" s="441"/>
      <c r="J1" s="441"/>
    </row>
    <row r="2" spans="1:14" ht="20.25" customHeight="1">
      <c r="A2" s="196"/>
      <c r="B2" s="90" t="s">
        <v>71</v>
      </c>
      <c r="C2" s="90"/>
      <c r="D2" s="323"/>
      <c r="E2" s="323"/>
      <c r="F2" s="323"/>
      <c r="G2" s="323"/>
      <c r="H2" s="323"/>
      <c r="I2" s="323"/>
      <c r="M2" s="326"/>
      <c r="N2" s="326"/>
    </row>
    <row r="3" spans="1:14">
      <c r="I3" s="328" t="s">
        <v>32</v>
      </c>
      <c r="M3" s="326"/>
      <c r="N3" s="326"/>
    </row>
    <row r="4" spans="1:14" s="329" customFormat="1" ht="24.95" customHeight="1">
      <c r="A4" s="455" t="s">
        <v>160</v>
      </c>
      <c r="B4" s="458" t="s">
        <v>1</v>
      </c>
      <c r="C4" s="464" t="s">
        <v>162</v>
      </c>
      <c r="D4" s="460" t="s">
        <v>80</v>
      </c>
      <c r="E4" s="460" t="s">
        <v>157</v>
      </c>
      <c r="F4" s="460" t="s">
        <v>2</v>
      </c>
      <c r="G4" s="460"/>
      <c r="H4" s="460"/>
      <c r="I4" s="462" t="s">
        <v>163</v>
      </c>
      <c r="L4" s="330"/>
      <c r="M4" s="457"/>
      <c r="N4" s="457"/>
    </row>
    <row r="5" spans="1:14" s="329" customFormat="1" ht="24.95" customHeight="1">
      <c r="A5" s="456"/>
      <c r="B5" s="459"/>
      <c r="C5" s="465"/>
      <c r="D5" s="461"/>
      <c r="E5" s="461"/>
      <c r="F5" s="324" t="s">
        <v>25</v>
      </c>
      <c r="G5" s="324" t="s">
        <v>4</v>
      </c>
      <c r="H5" s="324" t="s">
        <v>5</v>
      </c>
      <c r="I5" s="463"/>
      <c r="L5" s="330"/>
      <c r="M5" s="203"/>
      <c r="N5" s="203"/>
    </row>
    <row r="6" spans="1:14" s="329" customFormat="1" ht="35.1" customHeight="1">
      <c r="A6" s="154" t="s">
        <v>25</v>
      </c>
      <c r="B6" s="331"/>
      <c r="C6" s="332"/>
      <c r="D6" s="155">
        <f>SUM(D7:D71)/2</f>
        <v>121457442</v>
      </c>
      <c r="E6" s="155">
        <f>SUM(E7:E71)/2</f>
        <v>149051523</v>
      </c>
      <c r="F6" s="155">
        <f>SUM(F7:F71)/2</f>
        <v>27594081</v>
      </c>
      <c r="G6" s="155">
        <f>SUM(G7:G71)/2</f>
        <v>14601197</v>
      </c>
      <c r="H6" s="155">
        <f>SUM(H7:H71)/2</f>
        <v>42195278</v>
      </c>
      <c r="I6" s="156"/>
      <c r="L6" s="330"/>
      <c r="M6" s="333"/>
      <c r="N6" s="333"/>
    </row>
    <row r="7" spans="1:14" s="336" customFormat="1" ht="37.5" hidden="1" customHeight="1">
      <c r="A7" s="247" t="s">
        <v>89</v>
      </c>
      <c r="B7" s="334"/>
      <c r="C7" s="335" t="s">
        <v>89</v>
      </c>
      <c r="D7" s="249">
        <f>SUM(D8:D9)</f>
        <v>0</v>
      </c>
      <c r="E7" s="249">
        <f t="shared" ref="E7:H7" si="0">SUM(E8:E9)</f>
        <v>0</v>
      </c>
      <c r="F7" s="249">
        <f t="shared" si="0"/>
        <v>0</v>
      </c>
      <c r="G7" s="249">
        <f t="shared" si="0"/>
        <v>0</v>
      </c>
      <c r="H7" s="249">
        <f t="shared" si="0"/>
        <v>0</v>
      </c>
      <c r="I7" s="253"/>
      <c r="L7" s="337"/>
      <c r="M7" s="338"/>
      <c r="N7" s="338"/>
    </row>
    <row r="8" spans="1:14" s="329" customFormat="1" ht="42.75" hidden="1" customHeight="1">
      <c r="A8" s="339"/>
      <c r="B8" s="340"/>
      <c r="C8" s="341"/>
      <c r="D8" s="130"/>
      <c r="E8" s="130">
        <f>D8+F8</f>
        <v>0</v>
      </c>
      <c r="F8" s="130">
        <f>H8-G8</f>
        <v>0</v>
      </c>
      <c r="G8" s="342"/>
      <c r="H8" s="343"/>
      <c r="I8" s="157"/>
      <c r="L8" s="330"/>
      <c r="M8" s="344"/>
      <c r="N8" s="344"/>
    </row>
    <row r="9" spans="1:14" s="329" customFormat="1" ht="42.75" hidden="1" customHeight="1">
      <c r="A9" s="339"/>
      <c r="B9" s="129"/>
      <c r="C9" s="341"/>
      <c r="D9" s="130"/>
      <c r="E9" s="130">
        <f t="shared" ref="E9:E71" si="1">D9+F9</f>
        <v>0</v>
      </c>
      <c r="F9" s="130">
        <f t="shared" ref="F9:F71" si="2">H9-G9</f>
        <v>0</v>
      </c>
      <c r="G9" s="342"/>
      <c r="H9" s="343"/>
      <c r="I9" s="103"/>
      <c r="L9" s="330"/>
    </row>
    <row r="10" spans="1:14" s="336" customFormat="1" ht="37.5" customHeight="1">
      <c r="A10" s="247" t="s">
        <v>103</v>
      </c>
      <c r="B10" s="334"/>
      <c r="C10" s="335" t="s">
        <v>103</v>
      </c>
      <c r="D10" s="249">
        <f>SUM(D11:D12)</f>
        <v>0</v>
      </c>
      <c r="E10" s="249">
        <f t="shared" ref="E10:H10" si="3">SUM(E11:E12)</f>
        <v>387500</v>
      </c>
      <c r="F10" s="249">
        <f t="shared" si="3"/>
        <v>387500</v>
      </c>
      <c r="G10" s="249">
        <f t="shared" si="3"/>
        <v>0</v>
      </c>
      <c r="H10" s="249">
        <f t="shared" si="3"/>
        <v>387500</v>
      </c>
      <c r="I10" s="253"/>
      <c r="L10" s="337"/>
      <c r="M10" s="345"/>
      <c r="N10" s="345"/>
    </row>
    <row r="11" spans="1:14" s="329" customFormat="1" ht="42.75" customHeight="1">
      <c r="A11" s="339" t="s">
        <v>254</v>
      </c>
      <c r="B11" s="340" t="s">
        <v>250</v>
      </c>
      <c r="C11" s="341" t="s">
        <v>255</v>
      </c>
      <c r="D11" s="130"/>
      <c r="E11" s="130">
        <f t="shared" si="1"/>
        <v>200000</v>
      </c>
      <c r="F11" s="130">
        <f t="shared" si="2"/>
        <v>200000</v>
      </c>
      <c r="G11" s="342"/>
      <c r="H11" s="343">
        <v>200000</v>
      </c>
      <c r="I11" s="157" t="s">
        <v>279</v>
      </c>
      <c r="L11" s="330"/>
      <c r="M11" s="344"/>
      <c r="N11" s="344"/>
    </row>
    <row r="12" spans="1:14" s="329" customFormat="1" ht="42.75" customHeight="1">
      <c r="A12" s="346" t="s">
        <v>529</v>
      </c>
      <c r="B12" s="129" t="s">
        <v>530</v>
      </c>
      <c r="C12" s="341" t="s">
        <v>531</v>
      </c>
      <c r="D12" s="130"/>
      <c r="E12" s="130">
        <f t="shared" si="1"/>
        <v>187500</v>
      </c>
      <c r="F12" s="130">
        <f t="shared" si="2"/>
        <v>187500</v>
      </c>
      <c r="G12" s="191"/>
      <c r="H12" s="192">
        <v>187500</v>
      </c>
      <c r="I12" s="103" t="s">
        <v>538</v>
      </c>
      <c r="L12" s="330"/>
    </row>
    <row r="13" spans="1:14" s="336" customFormat="1" ht="37.5" customHeight="1">
      <c r="A13" s="247" t="s">
        <v>104</v>
      </c>
      <c r="B13" s="334"/>
      <c r="C13" s="335" t="s">
        <v>104</v>
      </c>
      <c r="D13" s="249">
        <f>SUM(D14:D17)</f>
        <v>7189000</v>
      </c>
      <c r="E13" s="249">
        <f>SUM(E14:E17)</f>
        <v>10528000</v>
      </c>
      <c r="F13" s="249">
        <f>SUM(F14:F17)</f>
        <v>3339000</v>
      </c>
      <c r="G13" s="249">
        <f>SUM(G14:G17)</f>
        <v>261000</v>
      </c>
      <c r="H13" s="249">
        <f>SUM(H14:H17)</f>
        <v>3600000</v>
      </c>
      <c r="I13" s="253"/>
      <c r="L13" s="337"/>
      <c r="M13" s="345"/>
      <c r="N13" s="345"/>
    </row>
    <row r="14" spans="1:14" s="329" customFormat="1" ht="42.75" customHeight="1">
      <c r="A14" s="346" t="s">
        <v>273</v>
      </c>
      <c r="B14" s="129" t="s">
        <v>274</v>
      </c>
      <c r="C14" s="347" t="s">
        <v>275</v>
      </c>
      <c r="D14" s="130">
        <v>4945000</v>
      </c>
      <c r="E14" s="130">
        <f t="shared" si="1"/>
        <v>4931000</v>
      </c>
      <c r="F14" s="130">
        <f t="shared" si="2"/>
        <v>-14000</v>
      </c>
      <c r="G14" s="191">
        <v>14000</v>
      </c>
      <c r="H14" s="192"/>
      <c r="I14" s="157" t="s">
        <v>276</v>
      </c>
      <c r="L14" s="330"/>
      <c r="M14" s="344"/>
      <c r="N14" s="344"/>
    </row>
    <row r="15" spans="1:14" s="329" customFormat="1" ht="42.75" customHeight="1">
      <c r="A15" s="346" t="s">
        <v>306</v>
      </c>
      <c r="B15" s="129" t="s">
        <v>274</v>
      </c>
      <c r="C15" s="341" t="s">
        <v>277</v>
      </c>
      <c r="D15" s="130">
        <v>2244000</v>
      </c>
      <c r="E15" s="130">
        <f t="shared" ref="E15" si="4">D15+F15</f>
        <v>1997000</v>
      </c>
      <c r="F15" s="130">
        <f t="shared" ref="F15" si="5">H15-G15</f>
        <v>-247000</v>
      </c>
      <c r="G15" s="191">
        <v>247000</v>
      </c>
      <c r="H15" s="192"/>
      <c r="I15" s="157" t="s">
        <v>276</v>
      </c>
      <c r="L15" s="330"/>
    </row>
    <row r="16" spans="1:14" s="329" customFormat="1" ht="42.75" customHeight="1">
      <c r="A16" s="346" t="s">
        <v>306</v>
      </c>
      <c r="B16" s="129" t="s">
        <v>278</v>
      </c>
      <c r="C16" s="341" t="s">
        <v>258</v>
      </c>
      <c r="D16" s="130"/>
      <c r="E16" s="130">
        <f t="shared" si="1"/>
        <v>100000</v>
      </c>
      <c r="F16" s="130">
        <f t="shared" si="2"/>
        <v>100000</v>
      </c>
      <c r="G16" s="191"/>
      <c r="H16" s="192">
        <v>100000</v>
      </c>
      <c r="I16" s="157" t="s">
        <v>280</v>
      </c>
      <c r="L16" s="330"/>
    </row>
    <row r="17" spans="1:14" s="329" customFormat="1" ht="42.75" customHeight="1">
      <c r="A17" s="346" t="s">
        <v>306</v>
      </c>
      <c r="B17" s="129" t="s">
        <v>250</v>
      </c>
      <c r="C17" s="341" t="s">
        <v>536</v>
      </c>
      <c r="D17" s="130"/>
      <c r="E17" s="130">
        <f t="shared" ref="E17" si="6">D17+F17</f>
        <v>3500000</v>
      </c>
      <c r="F17" s="130">
        <f t="shared" ref="F17" si="7">H17-G17</f>
        <v>3500000</v>
      </c>
      <c r="G17" s="191"/>
      <c r="H17" s="192">
        <v>3500000</v>
      </c>
      <c r="I17" s="103" t="s">
        <v>537</v>
      </c>
      <c r="L17" s="330"/>
    </row>
    <row r="18" spans="1:14" s="336" customFormat="1" ht="37.5" customHeight="1">
      <c r="A18" s="247" t="s">
        <v>86</v>
      </c>
      <c r="B18" s="334"/>
      <c r="C18" s="335" t="s">
        <v>86</v>
      </c>
      <c r="D18" s="249">
        <f>SUM(D19:D20)</f>
        <v>0</v>
      </c>
      <c r="E18" s="249">
        <f>SUM(E19:E20)</f>
        <v>230526</v>
      </c>
      <c r="F18" s="249">
        <f>SUM(F19:F20)</f>
        <v>230526</v>
      </c>
      <c r="G18" s="249">
        <f>SUM(G19:G20)</f>
        <v>0</v>
      </c>
      <c r="H18" s="249">
        <f>SUM(H19:H20)</f>
        <v>230526</v>
      </c>
      <c r="I18" s="253"/>
      <c r="L18" s="337"/>
      <c r="M18" s="345"/>
      <c r="N18" s="345"/>
    </row>
    <row r="19" spans="1:14" s="329" customFormat="1" ht="42.75" customHeight="1">
      <c r="A19" s="346" t="s">
        <v>539</v>
      </c>
      <c r="B19" s="129" t="s">
        <v>532</v>
      </c>
      <c r="C19" s="341" t="s">
        <v>540</v>
      </c>
      <c r="D19" s="130"/>
      <c r="E19" s="130">
        <f t="shared" si="1"/>
        <v>222398</v>
      </c>
      <c r="F19" s="130">
        <f t="shared" si="2"/>
        <v>222398</v>
      </c>
      <c r="G19" s="191"/>
      <c r="H19" s="192">
        <v>222398</v>
      </c>
      <c r="I19" s="157" t="s">
        <v>543</v>
      </c>
      <c r="L19" s="330"/>
      <c r="M19" s="344"/>
      <c r="N19" s="344"/>
    </row>
    <row r="20" spans="1:14" s="329" customFormat="1" ht="42.75" customHeight="1">
      <c r="A20" s="346" t="s">
        <v>534</v>
      </c>
      <c r="B20" s="129" t="s">
        <v>542</v>
      </c>
      <c r="C20" s="341" t="s">
        <v>541</v>
      </c>
      <c r="D20" s="130"/>
      <c r="E20" s="130">
        <f t="shared" si="1"/>
        <v>8128</v>
      </c>
      <c r="F20" s="130">
        <f t="shared" si="2"/>
        <v>8128</v>
      </c>
      <c r="G20" s="191"/>
      <c r="H20" s="192">
        <v>8128</v>
      </c>
      <c r="I20" s="157" t="s">
        <v>543</v>
      </c>
      <c r="L20" s="330"/>
      <c r="M20" s="344"/>
      <c r="N20" s="344"/>
    </row>
    <row r="21" spans="1:14" s="336" customFormat="1" ht="37.5" customHeight="1">
      <c r="A21" s="247" t="s">
        <v>158</v>
      </c>
      <c r="B21" s="334"/>
      <c r="C21" s="335" t="s">
        <v>158</v>
      </c>
      <c r="D21" s="249">
        <f>SUM(D22:D23)</f>
        <v>0</v>
      </c>
      <c r="E21" s="249">
        <f>SUM(E22:E23)</f>
        <v>805000</v>
      </c>
      <c r="F21" s="249">
        <f>SUM(F22:F23)</f>
        <v>805000</v>
      </c>
      <c r="G21" s="249">
        <f>SUM(G22:G23)</f>
        <v>0</v>
      </c>
      <c r="H21" s="249">
        <f>SUM(H22:H23)</f>
        <v>805000</v>
      </c>
      <c r="I21" s="253"/>
      <c r="L21" s="337"/>
      <c r="M21" s="345"/>
      <c r="N21" s="345"/>
    </row>
    <row r="22" spans="1:14" s="329" customFormat="1" ht="42.75" customHeight="1">
      <c r="A22" s="339" t="s">
        <v>283</v>
      </c>
      <c r="B22" s="348" t="s">
        <v>278</v>
      </c>
      <c r="C22" s="283" t="s">
        <v>259</v>
      </c>
      <c r="D22" s="342"/>
      <c r="E22" s="130">
        <f t="shared" si="1"/>
        <v>700000</v>
      </c>
      <c r="F22" s="130">
        <f t="shared" si="2"/>
        <v>700000</v>
      </c>
      <c r="G22" s="342"/>
      <c r="H22" s="343">
        <v>700000</v>
      </c>
      <c r="I22" s="157" t="s">
        <v>281</v>
      </c>
      <c r="L22" s="330"/>
      <c r="M22" s="344"/>
      <c r="N22" s="344"/>
    </row>
    <row r="23" spans="1:14" s="329" customFormat="1" ht="42.75" customHeight="1">
      <c r="A23" s="339" t="s">
        <v>306</v>
      </c>
      <c r="B23" s="348" t="s">
        <v>278</v>
      </c>
      <c r="C23" s="283" t="s">
        <v>689</v>
      </c>
      <c r="D23" s="342"/>
      <c r="E23" s="130">
        <f t="shared" si="1"/>
        <v>105000</v>
      </c>
      <c r="F23" s="130">
        <f t="shared" si="2"/>
        <v>105000</v>
      </c>
      <c r="G23" s="342"/>
      <c r="H23" s="343">
        <v>105000</v>
      </c>
      <c r="I23" s="157" t="s">
        <v>282</v>
      </c>
      <c r="L23" s="330"/>
      <c r="M23" s="344"/>
      <c r="N23" s="344"/>
    </row>
    <row r="24" spans="1:14" s="336" customFormat="1" ht="37.5" customHeight="1">
      <c r="A24" s="247" t="s">
        <v>105</v>
      </c>
      <c r="B24" s="334"/>
      <c r="C24" s="335" t="s">
        <v>105</v>
      </c>
      <c r="D24" s="249">
        <f>SUM(D25:D29)</f>
        <v>5069625</v>
      </c>
      <c r="E24" s="249">
        <f>SUM(E25:E29)</f>
        <v>5296275</v>
      </c>
      <c r="F24" s="249">
        <f>SUM(F25:F29)</f>
        <v>226650</v>
      </c>
      <c r="G24" s="249">
        <f>SUM(G25:G29)</f>
        <v>18000</v>
      </c>
      <c r="H24" s="249">
        <f>SUM(H25:H29)</f>
        <v>244650</v>
      </c>
      <c r="I24" s="253"/>
      <c r="J24" s="349"/>
      <c r="L24" s="337"/>
    </row>
    <row r="25" spans="1:14" s="355" customFormat="1" ht="42.75" customHeight="1">
      <c r="A25" s="346" t="s">
        <v>284</v>
      </c>
      <c r="B25" s="350">
        <v>354</v>
      </c>
      <c r="C25" s="351" t="s">
        <v>251</v>
      </c>
      <c r="D25" s="352">
        <v>45000</v>
      </c>
      <c r="E25" s="130">
        <f t="shared" si="1"/>
        <v>35000</v>
      </c>
      <c r="F25" s="130">
        <f t="shared" si="2"/>
        <v>-10000</v>
      </c>
      <c r="G25" s="191">
        <v>10000</v>
      </c>
      <c r="H25" s="192"/>
      <c r="I25" s="353" t="s">
        <v>285</v>
      </c>
      <c r="J25" s="354"/>
      <c r="L25" s="356"/>
    </row>
    <row r="26" spans="1:14" s="359" customFormat="1" ht="42.75" customHeight="1">
      <c r="A26" s="346" t="s">
        <v>306</v>
      </c>
      <c r="B26" s="357" t="s">
        <v>249</v>
      </c>
      <c r="C26" s="351" t="s">
        <v>260</v>
      </c>
      <c r="D26" s="352">
        <v>0</v>
      </c>
      <c r="E26" s="130">
        <f t="shared" si="1"/>
        <v>92900</v>
      </c>
      <c r="F26" s="130">
        <f t="shared" si="2"/>
        <v>92900</v>
      </c>
      <c r="G26" s="191"/>
      <c r="H26" s="192">
        <v>92900</v>
      </c>
      <c r="I26" s="353" t="s">
        <v>286</v>
      </c>
      <c r="J26" s="358"/>
      <c r="L26" s="360"/>
    </row>
    <row r="27" spans="1:14" s="359" customFormat="1" ht="42.75" customHeight="1">
      <c r="A27" s="346" t="s">
        <v>306</v>
      </c>
      <c r="B27" s="357" t="s">
        <v>261</v>
      </c>
      <c r="C27" s="351" t="s">
        <v>288</v>
      </c>
      <c r="D27" s="352">
        <v>5024625</v>
      </c>
      <c r="E27" s="130">
        <f t="shared" ref="E27" si="8">D27+F27</f>
        <v>5016625</v>
      </c>
      <c r="F27" s="130">
        <f t="shared" ref="F27" si="9">H27-G27</f>
        <v>-8000</v>
      </c>
      <c r="G27" s="191">
        <v>8000</v>
      </c>
      <c r="H27" s="192"/>
      <c r="I27" s="453" t="s">
        <v>287</v>
      </c>
      <c r="J27" s="358"/>
      <c r="L27" s="360"/>
    </row>
    <row r="28" spans="1:14" s="359" customFormat="1" ht="42.75" customHeight="1">
      <c r="A28" s="346" t="s">
        <v>306</v>
      </c>
      <c r="B28" s="357" t="s">
        <v>249</v>
      </c>
      <c r="C28" s="351" t="s">
        <v>252</v>
      </c>
      <c r="D28" s="352">
        <v>0</v>
      </c>
      <c r="E28" s="130">
        <f t="shared" ref="E28" si="10">D28+F28</f>
        <v>8000</v>
      </c>
      <c r="F28" s="130">
        <f t="shared" ref="F28" si="11">H28-G28</f>
        <v>8000</v>
      </c>
      <c r="G28" s="191"/>
      <c r="H28" s="192">
        <v>8000</v>
      </c>
      <c r="I28" s="454"/>
      <c r="J28" s="358"/>
      <c r="L28" s="360"/>
    </row>
    <row r="29" spans="1:14" s="359" customFormat="1" ht="42.75" customHeight="1">
      <c r="A29" s="346" t="s">
        <v>306</v>
      </c>
      <c r="B29" s="357" t="s">
        <v>249</v>
      </c>
      <c r="C29" s="351" t="s">
        <v>253</v>
      </c>
      <c r="D29" s="352">
        <v>0</v>
      </c>
      <c r="E29" s="130">
        <f t="shared" si="1"/>
        <v>143750</v>
      </c>
      <c r="F29" s="130">
        <f t="shared" si="2"/>
        <v>143750</v>
      </c>
      <c r="G29" s="191"/>
      <c r="H29" s="192">
        <v>143750</v>
      </c>
      <c r="I29" s="353" t="s">
        <v>286</v>
      </c>
      <c r="J29" s="358"/>
      <c r="L29" s="360"/>
    </row>
    <row r="30" spans="1:14" s="336" customFormat="1" ht="37.5" customHeight="1">
      <c r="A30" s="247" t="s">
        <v>159</v>
      </c>
      <c r="B30" s="334"/>
      <c r="C30" s="335" t="s">
        <v>159</v>
      </c>
      <c r="D30" s="249">
        <f>SUM(D31:D46)</f>
        <v>24015503</v>
      </c>
      <c r="E30" s="249">
        <f>SUM(E31:E46)</f>
        <v>30893624</v>
      </c>
      <c r="F30" s="249">
        <f>SUM(F31:F46)</f>
        <v>6878121</v>
      </c>
      <c r="G30" s="249">
        <f>SUM(G31:G46)</f>
        <v>1125666</v>
      </c>
      <c r="H30" s="249">
        <f>SUM(H31:H46)</f>
        <v>8003787</v>
      </c>
      <c r="I30" s="253"/>
      <c r="J30" s="349"/>
      <c r="L30" s="337"/>
    </row>
    <row r="31" spans="1:14" s="329" customFormat="1" ht="42.75" customHeight="1">
      <c r="A31" s="346" t="s">
        <v>305</v>
      </c>
      <c r="B31" s="361" t="s">
        <v>289</v>
      </c>
      <c r="C31" s="362" t="s">
        <v>262</v>
      </c>
      <c r="D31" s="363">
        <v>18482000</v>
      </c>
      <c r="E31" s="130">
        <f t="shared" si="1"/>
        <v>17498376</v>
      </c>
      <c r="F31" s="130">
        <f t="shared" si="2"/>
        <v>-983624</v>
      </c>
      <c r="G31" s="191">
        <v>983624</v>
      </c>
      <c r="H31" s="192"/>
      <c r="I31" s="364" t="s">
        <v>290</v>
      </c>
      <c r="J31" s="365"/>
    </row>
    <row r="32" spans="1:14" s="329" customFormat="1" ht="42.75" customHeight="1">
      <c r="A32" s="346" t="s">
        <v>306</v>
      </c>
      <c r="B32" s="366" t="s">
        <v>249</v>
      </c>
      <c r="C32" s="362" t="s">
        <v>291</v>
      </c>
      <c r="D32" s="363"/>
      <c r="E32" s="130">
        <f t="shared" si="1"/>
        <v>4218000</v>
      </c>
      <c r="F32" s="130">
        <f t="shared" si="2"/>
        <v>4218000</v>
      </c>
      <c r="G32" s="191"/>
      <c r="H32" s="192">
        <v>4218000</v>
      </c>
      <c r="I32" s="364" t="s">
        <v>292</v>
      </c>
      <c r="J32" s="365"/>
    </row>
    <row r="33" spans="1:12" s="329" customFormat="1" ht="42.75" customHeight="1">
      <c r="A33" s="346" t="s">
        <v>306</v>
      </c>
      <c r="B33" s="129" t="s">
        <v>293</v>
      </c>
      <c r="C33" s="160" t="s">
        <v>263</v>
      </c>
      <c r="D33" s="367">
        <v>188000</v>
      </c>
      <c r="E33" s="130">
        <f t="shared" si="1"/>
        <v>337000</v>
      </c>
      <c r="F33" s="130">
        <f t="shared" si="2"/>
        <v>149000</v>
      </c>
      <c r="G33" s="191"/>
      <c r="H33" s="192">
        <v>149000</v>
      </c>
      <c r="I33" s="103" t="s">
        <v>295</v>
      </c>
      <c r="J33" s="365"/>
      <c r="L33" s="330"/>
    </row>
    <row r="34" spans="1:12" s="329" customFormat="1" ht="42.75" customHeight="1">
      <c r="A34" s="346" t="s">
        <v>306</v>
      </c>
      <c r="B34" s="340">
        <v>419</v>
      </c>
      <c r="C34" s="160" t="s">
        <v>264</v>
      </c>
      <c r="D34" s="367">
        <v>515560</v>
      </c>
      <c r="E34" s="130">
        <f>D34+F34</f>
        <v>1040309</v>
      </c>
      <c r="F34" s="130">
        <f>H34-G34</f>
        <v>524749</v>
      </c>
      <c r="G34" s="191"/>
      <c r="H34" s="192">
        <v>524749</v>
      </c>
      <c r="I34" s="103" t="s">
        <v>296</v>
      </c>
      <c r="J34" s="365"/>
      <c r="L34" s="330"/>
    </row>
    <row r="35" spans="1:12" s="329" customFormat="1" ht="42.75" customHeight="1">
      <c r="A35" s="346" t="s">
        <v>306</v>
      </c>
      <c r="B35" s="361" t="s">
        <v>293</v>
      </c>
      <c r="C35" s="362" t="s">
        <v>265</v>
      </c>
      <c r="D35" s="363">
        <v>55800</v>
      </c>
      <c r="E35" s="130">
        <f t="shared" ref="E35:E37" si="12">D35+F35</f>
        <v>30100</v>
      </c>
      <c r="F35" s="130">
        <f t="shared" ref="F35:F37" si="13">H35-G35</f>
        <v>-25700</v>
      </c>
      <c r="G35" s="191">
        <v>25700</v>
      </c>
      <c r="H35" s="192"/>
      <c r="I35" s="364" t="s">
        <v>296</v>
      </c>
      <c r="J35" s="365"/>
    </row>
    <row r="36" spans="1:12" s="329" customFormat="1" ht="42.75" customHeight="1">
      <c r="A36" s="346" t="s">
        <v>306</v>
      </c>
      <c r="B36" s="361" t="s">
        <v>294</v>
      </c>
      <c r="C36" s="362" t="s">
        <v>266</v>
      </c>
      <c r="D36" s="363">
        <v>821405</v>
      </c>
      <c r="E36" s="130">
        <f t="shared" si="12"/>
        <v>724233</v>
      </c>
      <c r="F36" s="130">
        <f t="shared" si="13"/>
        <v>-97172</v>
      </c>
      <c r="G36" s="191">
        <v>97172</v>
      </c>
      <c r="H36" s="192"/>
      <c r="I36" s="364" t="s">
        <v>297</v>
      </c>
      <c r="J36" s="365"/>
    </row>
    <row r="37" spans="1:12" s="329" customFormat="1" ht="42.75" customHeight="1">
      <c r="A37" s="346" t="s">
        <v>306</v>
      </c>
      <c r="B37" s="129" t="s">
        <v>294</v>
      </c>
      <c r="C37" s="160" t="s">
        <v>267</v>
      </c>
      <c r="D37" s="367">
        <v>40000</v>
      </c>
      <c r="E37" s="130">
        <f t="shared" si="12"/>
        <v>60000</v>
      </c>
      <c r="F37" s="130">
        <f t="shared" si="13"/>
        <v>20000</v>
      </c>
      <c r="G37" s="191"/>
      <c r="H37" s="192">
        <v>20000</v>
      </c>
      <c r="I37" s="103" t="s">
        <v>298</v>
      </c>
      <c r="J37" s="365"/>
      <c r="L37" s="330"/>
    </row>
    <row r="38" spans="1:12" s="329" customFormat="1" ht="42.75" customHeight="1">
      <c r="A38" s="346" t="s">
        <v>306</v>
      </c>
      <c r="B38" s="129" t="s">
        <v>294</v>
      </c>
      <c r="C38" s="160" t="s">
        <v>268</v>
      </c>
      <c r="D38" s="367">
        <v>645000</v>
      </c>
      <c r="E38" s="130">
        <f>D38+F38</f>
        <v>2751000</v>
      </c>
      <c r="F38" s="130">
        <f>H38-G38</f>
        <v>2106000</v>
      </c>
      <c r="G38" s="191"/>
      <c r="H38" s="192">
        <v>2106000</v>
      </c>
      <c r="I38" s="103" t="s">
        <v>300</v>
      </c>
      <c r="J38" s="365"/>
      <c r="L38" s="330"/>
    </row>
    <row r="39" spans="1:12" s="329" customFormat="1" ht="42.75" customHeight="1">
      <c r="A39" s="346" t="s">
        <v>306</v>
      </c>
      <c r="B39" s="366" t="s">
        <v>249</v>
      </c>
      <c r="C39" s="362" t="s">
        <v>269</v>
      </c>
      <c r="D39" s="363"/>
      <c r="E39" s="130">
        <f t="shared" ref="E39" si="14">D39+F39</f>
        <v>47250</v>
      </c>
      <c r="F39" s="130">
        <f t="shared" ref="F39" si="15">H39-G39</f>
        <v>47250</v>
      </c>
      <c r="G39" s="191"/>
      <c r="H39" s="192">
        <v>47250</v>
      </c>
      <c r="I39" s="364" t="s">
        <v>301</v>
      </c>
      <c r="J39" s="365"/>
    </row>
    <row r="40" spans="1:12" s="329" customFormat="1" ht="42.75" customHeight="1">
      <c r="A40" s="346" t="s">
        <v>306</v>
      </c>
      <c r="B40" s="366" t="s">
        <v>249</v>
      </c>
      <c r="C40" s="362" t="s">
        <v>302</v>
      </c>
      <c r="D40" s="363"/>
      <c r="E40" s="130">
        <f t="shared" ref="E40:E41" si="16">D40+F40</f>
        <v>134617</v>
      </c>
      <c r="F40" s="130">
        <f t="shared" ref="F40:F41" si="17">H40-G40</f>
        <v>134617</v>
      </c>
      <c r="G40" s="191"/>
      <c r="H40" s="192">
        <v>134617</v>
      </c>
      <c r="I40" s="364" t="s">
        <v>301</v>
      </c>
      <c r="J40" s="365"/>
    </row>
    <row r="41" spans="1:12" s="329" customFormat="1" ht="42.75" customHeight="1">
      <c r="A41" s="346" t="s">
        <v>306</v>
      </c>
      <c r="B41" s="340">
        <v>420</v>
      </c>
      <c r="C41" s="160" t="s">
        <v>270</v>
      </c>
      <c r="D41" s="367">
        <v>798188</v>
      </c>
      <c r="E41" s="130">
        <f t="shared" si="16"/>
        <v>785688</v>
      </c>
      <c r="F41" s="130">
        <f t="shared" si="17"/>
        <v>-12500</v>
      </c>
      <c r="G41" s="191">
        <v>12500</v>
      </c>
      <c r="H41" s="192"/>
      <c r="I41" s="103" t="s">
        <v>303</v>
      </c>
      <c r="J41" s="365"/>
      <c r="L41" s="330"/>
    </row>
    <row r="42" spans="1:12" s="329" customFormat="1" ht="42.75" customHeight="1">
      <c r="A42" s="346" t="s">
        <v>306</v>
      </c>
      <c r="B42" s="340">
        <v>420</v>
      </c>
      <c r="C42" s="160" t="s">
        <v>271</v>
      </c>
      <c r="D42" s="367">
        <v>2423750</v>
      </c>
      <c r="E42" s="130">
        <f>D42+F42</f>
        <v>2439500</v>
      </c>
      <c r="F42" s="130">
        <f>H42-G42</f>
        <v>15750</v>
      </c>
      <c r="G42" s="191"/>
      <c r="H42" s="192">
        <v>15750</v>
      </c>
      <c r="I42" s="103" t="s">
        <v>303</v>
      </c>
      <c r="J42" s="365"/>
      <c r="L42" s="330"/>
    </row>
    <row r="43" spans="1:12" s="329" customFormat="1" ht="42.75" customHeight="1">
      <c r="A43" s="346" t="s">
        <v>307</v>
      </c>
      <c r="B43" s="366" t="s">
        <v>249</v>
      </c>
      <c r="C43" s="362" t="s">
        <v>272</v>
      </c>
      <c r="D43" s="363"/>
      <c r="E43" s="130">
        <f t="shared" ref="E43:E44" si="18">D43+F43</f>
        <v>12500</v>
      </c>
      <c r="F43" s="130">
        <f t="shared" ref="F43:F44" si="19">H43-G43</f>
        <v>12500</v>
      </c>
      <c r="G43" s="191"/>
      <c r="H43" s="192">
        <v>12500</v>
      </c>
      <c r="I43" s="364" t="s">
        <v>303</v>
      </c>
      <c r="J43" s="365"/>
    </row>
    <row r="44" spans="1:12" s="329" customFormat="1" ht="42.75" customHeight="1">
      <c r="A44" s="346" t="s">
        <v>306</v>
      </c>
      <c r="B44" s="366" t="s">
        <v>249</v>
      </c>
      <c r="C44" s="362" t="s">
        <v>684</v>
      </c>
      <c r="D44" s="363"/>
      <c r="E44" s="130">
        <f t="shared" si="18"/>
        <v>387128</v>
      </c>
      <c r="F44" s="130">
        <f t="shared" si="19"/>
        <v>387128</v>
      </c>
      <c r="G44" s="191"/>
      <c r="H44" s="192">
        <v>387128</v>
      </c>
      <c r="I44" s="364" t="s">
        <v>304</v>
      </c>
      <c r="J44" s="365"/>
    </row>
    <row r="45" spans="1:12" s="329" customFormat="1" ht="42.75" customHeight="1">
      <c r="A45" s="346" t="s">
        <v>544</v>
      </c>
      <c r="B45" s="340" t="s">
        <v>249</v>
      </c>
      <c r="C45" s="160" t="s">
        <v>546</v>
      </c>
      <c r="D45" s="367"/>
      <c r="E45" s="130">
        <f>D45+F45</f>
        <v>388793</v>
      </c>
      <c r="F45" s="130">
        <f>H45-G45</f>
        <v>388793</v>
      </c>
      <c r="G45" s="191"/>
      <c r="H45" s="192">
        <v>388793</v>
      </c>
      <c r="I45" s="103" t="s">
        <v>548</v>
      </c>
      <c r="J45" s="365"/>
      <c r="L45" s="330"/>
    </row>
    <row r="46" spans="1:12" s="329" customFormat="1" ht="42.75" customHeight="1">
      <c r="A46" s="346" t="s">
        <v>534</v>
      </c>
      <c r="B46" s="361" t="s">
        <v>545</v>
      </c>
      <c r="C46" s="362" t="s">
        <v>547</v>
      </c>
      <c r="D46" s="363">
        <v>45800</v>
      </c>
      <c r="E46" s="130">
        <f t="shared" si="1"/>
        <v>39130</v>
      </c>
      <c r="F46" s="130">
        <f t="shared" si="2"/>
        <v>-6670</v>
      </c>
      <c r="G46" s="191">
        <v>6670</v>
      </c>
      <c r="H46" s="192"/>
      <c r="I46" s="364" t="s">
        <v>549</v>
      </c>
      <c r="J46" s="365"/>
    </row>
    <row r="47" spans="1:12" s="336" customFormat="1" ht="37.5" hidden="1" customHeight="1">
      <c r="A47" s="247" t="s">
        <v>106</v>
      </c>
      <c r="B47" s="334"/>
      <c r="C47" s="335" t="s">
        <v>106</v>
      </c>
      <c r="D47" s="249">
        <f>SUM(D48:D50)</f>
        <v>0</v>
      </c>
      <c r="E47" s="249">
        <f t="shared" ref="E47:H47" si="20">SUM(E48:E50)</f>
        <v>0</v>
      </c>
      <c r="F47" s="249">
        <f t="shared" si="20"/>
        <v>0</v>
      </c>
      <c r="G47" s="249">
        <f t="shared" si="20"/>
        <v>0</v>
      </c>
      <c r="H47" s="249">
        <f t="shared" si="20"/>
        <v>0</v>
      </c>
      <c r="I47" s="253"/>
      <c r="J47" s="349"/>
      <c r="L47" s="337"/>
    </row>
    <row r="48" spans="1:12" s="329" customFormat="1" ht="42.75" hidden="1" customHeight="1">
      <c r="A48" s="346"/>
      <c r="B48" s="340"/>
      <c r="C48" s="160"/>
      <c r="D48" s="367"/>
      <c r="E48" s="130">
        <f t="shared" si="1"/>
        <v>0</v>
      </c>
      <c r="F48" s="130">
        <f t="shared" si="2"/>
        <v>0</v>
      </c>
      <c r="G48" s="342"/>
      <c r="H48" s="343"/>
      <c r="I48" s="368"/>
      <c r="J48" s="365"/>
      <c r="L48" s="330"/>
    </row>
    <row r="49" spans="1:12" s="329" customFormat="1" ht="42.75" hidden="1" customHeight="1">
      <c r="A49" s="346"/>
      <c r="B49" s="340"/>
      <c r="C49" s="160"/>
      <c r="D49" s="367"/>
      <c r="E49" s="130">
        <f t="shared" si="1"/>
        <v>0</v>
      </c>
      <c r="F49" s="130">
        <f t="shared" si="2"/>
        <v>0</v>
      </c>
      <c r="G49" s="342"/>
      <c r="H49" s="343"/>
      <c r="I49" s="368"/>
      <c r="J49" s="365"/>
      <c r="L49" s="330"/>
    </row>
    <row r="50" spans="1:12" s="329" customFormat="1" ht="42.75" hidden="1" customHeight="1">
      <c r="A50" s="346"/>
      <c r="B50" s="340"/>
      <c r="C50" s="160"/>
      <c r="D50" s="367"/>
      <c r="E50" s="130">
        <f t="shared" si="1"/>
        <v>0</v>
      </c>
      <c r="F50" s="130">
        <f t="shared" si="2"/>
        <v>0</v>
      </c>
      <c r="G50" s="342"/>
      <c r="H50" s="343"/>
      <c r="I50" s="103"/>
      <c r="J50" s="365"/>
      <c r="L50" s="330"/>
    </row>
    <row r="51" spans="1:12" s="336" customFormat="1" ht="37.5" customHeight="1">
      <c r="A51" s="247" t="s">
        <v>85</v>
      </c>
      <c r="B51" s="334"/>
      <c r="C51" s="335" t="s">
        <v>85</v>
      </c>
      <c r="D51" s="249">
        <f>SUM(D52:D62)</f>
        <v>81645531</v>
      </c>
      <c r="E51" s="249">
        <f t="shared" ref="E51:H51" si="21">SUM(E52:E62)</f>
        <v>97212000</v>
      </c>
      <c r="F51" s="249">
        <f t="shared" si="21"/>
        <v>15566469</v>
      </c>
      <c r="G51" s="249">
        <f t="shared" si="21"/>
        <v>13196531</v>
      </c>
      <c r="H51" s="249">
        <f t="shared" si="21"/>
        <v>28763000</v>
      </c>
      <c r="I51" s="253"/>
      <c r="J51" s="349"/>
      <c r="L51" s="337"/>
    </row>
    <row r="52" spans="1:12" s="329" customFormat="1" ht="42.75" customHeight="1">
      <c r="A52" s="346" t="s">
        <v>550</v>
      </c>
      <c r="B52" s="340" t="s">
        <v>249</v>
      </c>
      <c r="C52" s="160" t="s">
        <v>553</v>
      </c>
      <c r="D52" s="367">
        <v>0</v>
      </c>
      <c r="E52" s="130">
        <f t="shared" ref="E52:E55" si="22">D52+F52</f>
        <v>30000</v>
      </c>
      <c r="F52" s="130">
        <f t="shared" ref="F52:F55" si="23">H52-G52</f>
        <v>30000</v>
      </c>
      <c r="G52" s="191"/>
      <c r="H52" s="192">
        <v>30000</v>
      </c>
      <c r="I52" s="103" t="s">
        <v>561</v>
      </c>
      <c r="J52" s="365"/>
      <c r="L52" s="330"/>
    </row>
    <row r="53" spans="1:12" s="329" customFormat="1" ht="42.75" customHeight="1">
      <c r="A53" s="346" t="s">
        <v>534</v>
      </c>
      <c r="B53" s="340" t="s">
        <v>249</v>
      </c>
      <c r="C53" s="160" t="s">
        <v>554</v>
      </c>
      <c r="D53" s="367">
        <v>0</v>
      </c>
      <c r="E53" s="130">
        <f t="shared" si="22"/>
        <v>5353000</v>
      </c>
      <c r="F53" s="130">
        <f t="shared" si="23"/>
        <v>5353000</v>
      </c>
      <c r="G53" s="191"/>
      <c r="H53" s="192">
        <v>5353000</v>
      </c>
      <c r="I53" s="103" t="s">
        <v>562</v>
      </c>
      <c r="J53" s="365"/>
      <c r="L53" s="330"/>
    </row>
    <row r="54" spans="1:12" s="329" customFormat="1" ht="42.75" customHeight="1">
      <c r="A54" s="346" t="s">
        <v>534</v>
      </c>
      <c r="B54" s="340" t="s">
        <v>249</v>
      </c>
      <c r="C54" s="160" t="s">
        <v>555</v>
      </c>
      <c r="D54" s="367">
        <v>0</v>
      </c>
      <c r="E54" s="130">
        <f t="shared" si="22"/>
        <v>4373000</v>
      </c>
      <c r="F54" s="130">
        <f t="shared" si="23"/>
        <v>4373000</v>
      </c>
      <c r="G54" s="191"/>
      <c r="H54" s="192">
        <v>4373000</v>
      </c>
      <c r="I54" s="103" t="s">
        <v>563</v>
      </c>
      <c r="J54" s="365"/>
      <c r="L54" s="330"/>
    </row>
    <row r="55" spans="1:12" s="329" customFormat="1" ht="42.75" customHeight="1">
      <c r="A55" s="346" t="s">
        <v>551</v>
      </c>
      <c r="B55" s="340">
        <v>532</v>
      </c>
      <c r="C55" s="160" t="s">
        <v>556</v>
      </c>
      <c r="D55" s="367">
        <v>619531</v>
      </c>
      <c r="E55" s="130">
        <f t="shared" si="22"/>
        <v>0</v>
      </c>
      <c r="F55" s="130">
        <f t="shared" si="23"/>
        <v>-619531</v>
      </c>
      <c r="G55" s="191">
        <v>619531</v>
      </c>
      <c r="H55" s="192"/>
      <c r="I55" s="103" t="s">
        <v>562</v>
      </c>
      <c r="J55" s="365"/>
      <c r="L55" s="330"/>
    </row>
    <row r="56" spans="1:12" s="329" customFormat="1" ht="42.75" customHeight="1">
      <c r="A56" s="346" t="s">
        <v>534</v>
      </c>
      <c r="B56" s="340" t="s">
        <v>249</v>
      </c>
      <c r="C56" s="160" t="s">
        <v>557</v>
      </c>
      <c r="D56" s="367">
        <v>0</v>
      </c>
      <c r="E56" s="130">
        <f t="shared" si="1"/>
        <v>6144000</v>
      </c>
      <c r="F56" s="130">
        <f t="shared" si="2"/>
        <v>6144000</v>
      </c>
      <c r="G56" s="191"/>
      <c r="H56" s="192">
        <v>6144000</v>
      </c>
      <c r="I56" s="103" t="s">
        <v>564</v>
      </c>
      <c r="J56" s="365"/>
      <c r="L56" s="330"/>
    </row>
    <row r="57" spans="1:12" s="329" customFormat="1" ht="42.75" customHeight="1">
      <c r="A57" s="346" t="s">
        <v>534</v>
      </c>
      <c r="B57" s="129" t="s">
        <v>552</v>
      </c>
      <c r="C57" s="160" t="s">
        <v>558</v>
      </c>
      <c r="D57" s="367">
        <v>14153000</v>
      </c>
      <c r="E57" s="130">
        <f t="shared" ref="E57" si="24">D57+F57</f>
        <v>2866000</v>
      </c>
      <c r="F57" s="130">
        <f t="shared" ref="F57" si="25">H57-G57</f>
        <v>-11287000</v>
      </c>
      <c r="G57" s="191">
        <v>11287000</v>
      </c>
      <c r="H57" s="192"/>
      <c r="I57" s="450" t="s">
        <v>565</v>
      </c>
      <c r="J57" s="365"/>
      <c r="L57" s="330"/>
    </row>
    <row r="58" spans="1:12" s="329" customFormat="1" ht="42.75" customHeight="1">
      <c r="A58" s="346" t="s">
        <v>534</v>
      </c>
      <c r="B58" s="129" t="s">
        <v>552</v>
      </c>
      <c r="C58" s="160" t="s">
        <v>559</v>
      </c>
      <c r="D58" s="367">
        <v>2690000</v>
      </c>
      <c r="E58" s="130">
        <f t="shared" ref="E58" si="26">D58+F58</f>
        <v>2114000</v>
      </c>
      <c r="F58" s="130">
        <f t="shared" ref="F58" si="27">H58-G58</f>
        <v>-576000</v>
      </c>
      <c r="G58" s="191">
        <v>576000</v>
      </c>
      <c r="H58" s="192"/>
      <c r="I58" s="451"/>
      <c r="J58" s="365"/>
      <c r="L58" s="330"/>
    </row>
    <row r="59" spans="1:12" s="329" customFormat="1" ht="42.75" customHeight="1">
      <c r="A59" s="346" t="s">
        <v>534</v>
      </c>
      <c r="B59" s="340" t="s">
        <v>249</v>
      </c>
      <c r="C59" s="160" t="s">
        <v>560</v>
      </c>
      <c r="D59" s="367">
        <v>0</v>
      </c>
      <c r="E59" s="130">
        <f t="shared" si="1"/>
        <v>11863000</v>
      </c>
      <c r="F59" s="130">
        <f t="shared" si="2"/>
        <v>11863000</v>
      </c>
      <c r="G59" s="191"/>
      <c r="H59" s="192">
        <v>11863000</v>
      </c>
      <c r="I59" s="452"/>
      <c r="J59" s="365"/>
      <c r="L59" s="330"/>
    </row>
    <row r="60" spans="1:12" s="329" customFormat="1" ht="42.75" customHeight="1">
      <c r="A60" s="346" t="s">
        <v>664</v>
      </c>
      <c r="B60" s="340" t="s">
        <v>665</v>
      </c>
      <c r="C60" s="160" t="s">
        <v>666</v>
      </c>
      <c r="D60" s="367">
        <v>0</v>
      </c>
      <c r="E60" s="130">
        <f t="shared" ref="E60" si="28">D60+F60</f>
        <v>1000000</v>
      </c>
      <c r="F60" s="130">
        <f t="shared" ref="F60" si="29">H60-G60</f>
        <v>1000000</v>
      </c>
      <c r="G60" s="191"/>
      <c r="H60" s="192">
        <v>1000000</v>
      </c>
      <c r="I60" s="419" t="s">
        <v>668</v>
      </c>
      <c r="J60" s="365"/>
      <c r="L60" s="330"/>
    </row>
    <row r="61" spans="1:12" s="329" customFormat="1" ht="42.75" customHeight="1">
      <c r="A61" s="346" t="s">
        <v>609</v>
      </c>
      <c r="B61" s="340">
        <v>532</v>
      </c>
      <c r="C61" s="160" t="s">
        <v>610</v>
      </c>
      <c r="D61" s="367">
        <v>64183000</v>
      </c>
      <c r="E61" s="130">
        <f t="shared" si="1"/>
        <v>63469000</v>
      </c>
      <c r="F61" s="130">
        <f t="shared" si="2"/>
        <v>-714000</v>
      </c>
      <c r="G61" s="191">
        <v>714000</v>
      </c>
      <c r="H61" s="192"/>
      <c r="I61" s="419"/>
      <c r="J61" s="365"/>
      <c r="L61" s="330"/>
    </row>
    <row r="62" spans="1:12" s="329" customFormat="1" ht="42.75" hidden="1" customHeight="1">
      <c r="A62" s="405" t="s">
        <v>609</v>
      </c>
      <c r="B62" s="406">
        <v>532</v>
      </c>
      <c r="C62" s="404" t="s">
        <v>611</v>
      </c>
      <c r="D62" s="398"/>
      <c r="E62" s="407">
        <f t="shared" ref="E62" si="30">D62+F62</f>
        <v>0</v>
      </c>
      <c r="F62" s="407">
        <f t="shared" ref="F62" si="31">H62-G62</f>
        <v>0</v>
      </c>
      <c r="G62" s="399"/>
      <c r="H62" s="408"/>
      <c r="I62" s="409"/>
      <c r="J62" s="365"/>
      <c r="L62" s="330"/>
    </row>
    <row r="63" spans="1:12" s="336" customFormat="1" ht="37.5" customHeight="1">
      <c r="A63" s="247" t="s">
        <v>248</v>
      </c>
      <c r="B63" s="334"/>
      <c r="C63" s="335" t="s">
        <v>248</v>
      </c>
      <c r="D63" s="249">
        <f>SUM(D64:D71)</f>
        <v>3537783</v>
      </c>
      <c r="E63" s="249">
        <f>SUM(E64:E71)</f>
        <v>3698598</v>
      </c>
      <c r="F63" s="249">
        <f>SUM(F64:F71)</f>
        <v>160815</v>
      </c>
      <c r="G63" s="249">
        <f>SUM(G64:G71)</f>
        <v>0</v>
      </c>
      <c r="H63" s="249">
        <f>SUM(H64:H71)</f>
        <v>160815</v>
      </c>
      <c r="I63" s="253"/>
      <c r="J63" s="349"/>
      <c r="L63" s="337"/>
    </row>
    <row r="64" spans="1:12" s="329" customFormat="1" ht="42.75" customHeight="1">
      <c r="A64" s="346" t="s">
        <v>318</v>
      </c>
      <c r="B64" s="361" t="s">
        <v>294</v>
      </c>
      <c r="C64" s="369" t="s">
        <v>310</v>
      </c>
      <c r="D64" s="370">
        <v>1089058</v>
      </c>
      <c r="E64" s="130">
        <f t="shared" si="1"/>
        <v>1120018</v>
      </c>
      <c r="F64" s="130">
        <f t="shared" si="2"/>
        <v>30960</v>
      </c>
      <c r="G64" s="191"/>
      <c r="H64" s="192">
        <v>30960</v>
      </c>
      <c r="I64" s="180" t="s">
        <v>300</v>
      </c>
      <c r="J64" s="365"/>
      <c r="L64" s="330"/>
    </row>
    <row r="65" spans="1:12" s="329" customFormat="1" ht="42.75" customHeight="1">
      <c r="A65" s="346" t="s">
        <v>306</v>
      </c>
      <c r="B65" s="361" t="s">
        <v>308</v>
      </c>
      <c r="C65" s="369" t="s">
        <v>311</v>
      </c>
      <c r="D65" s="370">
        <v>270858</v>
      </c>
      <c r="E65" s="130">
        <f t="shared" ref="E65:E68" si="32">D65+F65</f>
        <v>271074</v>
      </c>
      <c r="F65" s="130">
        <f t="shared" ref="F65:F68" si="33">H65-G65</f>
        <v>216</v>
      </c>
      <c r="G65" s="191"/>
      <c r="H65" s="192">
        <v>216</v>
      </c>
      <c r="I65" s="180" t="s">
        <v>300</v>
      </c>
      <c r="J65" s="365"/>
      <c r="L65" s="330"/>
    </row>
    <row r="66" spans="1:12" s="329" customFormat="1" ht="42.75" customHeight="1">
      <c r="A66" s="346" t="s">
        <v>306</v>
      </c>
      <c r="B66" s="361" t="s">
        <v>308</v>
      </c>
      <c r="C66" s="369" t="s">
        <v>312</v>
      </c>
      <c r="D66" s="370">
        <v>432600</v>
      </c>
      <c r="E66" s="130">
        <f t="shared" si="32"/>
        <v>460600</v>
      </c>
      <c r="F66" s="130">
        <f t="shared" si="33"/>
        <v>28000</v>
      </c>
      <c r="G66" s="191"/>
      <c r="H66" s="192">
        <v>28000</v>
      </c>
      <c r="I66" s="180" t="s">
        <v>299</v>
      </c>
      <c r="J66" s="365"/>
      <c r="L66" s="330"/>
    </row>
    <row r="67" spans="1:12" s="329" customFormat="1" ht="42.75" customHeight="1">
      <c r="A67" s="346" t="s">
        <v>306</v>
      </c>
      <c r="B67" s="361" t="s">
        <v>308</v>
      </c>
      <c r="C67" s="369" t="s">
        <v>313</v>
      </c>
      <c r="D67" s="370">
        <v>608863</v>
      </c>
      <c r="E67" s="130">
        <f t="shared" si="32"/>
        <v>615863</v>
      </c>
      <c r="F67" s="130">
        <f t="shared" si="33"/>
        <v>7000</v>
      </c>
      <c r="G67" s="191"/>
      <c r="H67" s="192">
        <v>7000</v>
      </c>
      <c r="I67" s="180" t="s">
        <v>299</v>
      </c>
      <c r="J67" s="365"/>
      <c r="L67" s="330"/>
    </row>
    <row r="68" spans="1:12" s="329" customFormat="1" ht="42.75" customHeight="1">
      <c r="A68" s="346" t="s">
        <v>306</v>
      </c>
      <c r="B68" s="361">
        <v>577</v>
      </c>
      <c r="C68" s="369" t="s">
        <v>314</v>
      </c>
      <c r="D68" s="370">
        <v>1074604</v>
      </c>
      <c r="E68" s="130">
        <f t="shared" si="32"/>
        <v>1078243</v>
      </c>
      <c r="F68" s="130">
        <f t="shared" si="33"/>
        <v>3639</v>
      </c>
      <c r="G68" s="191"/>
      <c r="H68" s="192">
        <v>3639</v>
      </c>
      <c r="I68" s="180" t="s">
        <v>316</v>
      </c>
      <c r="J68" s="365"/>
      <c r="L68" s="330"/>
    </row>
    <row r="69" spans="1:12" s="329" customFormat="1" ht="42.75" customHeight="1">
      <c r="A69" s="346" t="s">
        <v>306</v>
      </c>
      <c r="B69" s="361" t="s">
        <v>309</v>
      </c>
      <c r="C69" s="369" t="s">
        <v>315</v>
      </c>
      <c r="D69" s="370">
        <v>61800</v>
      </c>
      <c r="E69" s="130">
        <f t="shared" si="1"/>
        <v>152800</v>
      </c>
      <c r="F69" s="130">
        <f t="shared" si="2"/>
        <v>91000</v>
      </c>
      <c r="G69" s="191"/>
      <c r="H69" s="192">
        <v>91000</v>
      </c>
      <c r="I69" s="180" t="s">
        <v>317</v>
      </c>
      <c r="J69" s="365"/>
      <c r="L69" s="330"/>
    </row>
    <row r="70" spans="1:12" s="359" customFormat="1" ht="42.75" customHeight="1">
      <c r="A70" s="346"/>
      <c r="B70" s="366"/>
      <c r="C70" s="369"/>
      <c r="D70" s="370"/>
      <c r="E70" s="130">
        <f t="shared" si="1"/>
        <v>0</v>
      </c>
      <c r="F70" s="130">
        <f t="shared" si="2"/>
        <v>0</v>
      </c>
      <c r="G70" s="191"/>
      <c r="H70" s="192"/>
      <c r="I70" s="180"/>
      <c r="J70" s="358"/>
      <c r="L70" s="360"/>
    </row>
    <row r="71" spans="1:12" s="329" customFormat="1" ht="42.75" hidden="1" customHeight="1">
      <c r="A71" s="371"/>
      <c r="B71" s="372"/>
      <c r="C71" s="373"/>
      <c r="D71" s="374"/>
      <c r="E71" s="130">
        <f t="shared" si="1"/>
        <v>0</v>
      </c>
      <c r="F71" s="130">
        <f t="shared" si="2"/>
        <v>0</v>
      </c>
      <c r="G71" s="191"/>
      <c r="H71" s="192"/>
      <c r="I71" s="375"/>
      <c r="J71" s="365"/>
      <c r="L71" s="330"/>
    </row>
    <row r="72" spans="1:12">
      <c r="A72" s="376"/>
    </row>
    <row r="73" spans="1:12">
      <c r="F73" s="7">
        <v>0</v>
      </c>
    </row>
    <row r="89" spans="1:10">
      <c r="A89" s="377"/>
      <c r="B89" s="378"/>
      <c r="C89" s="378"/>
      <c r="D89" s="378"/>
      <c r="E89" s="378"/>
      <c r="F89" s="378"/>
      <c r="G89" s="378"/>
      <c r="H89" s="378"/>
      <c r="I89" s="378"/>
      <c r="J89" s="378"/>
    </row>
    <row r="122" spans="8:8">
      <c r="H122" s="7">
        <v>45743</v>
      </c>
    </row>
  </sheetData>
  <mergeCells count="11">
    <mergeCell ref="I57:I59"/>
    <mergeCell ref="I27:I28"/>
    <mergeCell ref="A4:A5"/>
    <mergeCell ref="A1:J1"/>
    <mergeCell ref="M4:N4"/>
    <mergeCell ref="B4:B5"/>
    <mergeCell ref="D4:D5"/>
    <mergeCell ref="I4:I5"/>
    <mergeCell ref="C4:C5"/>
    <mergeCell ref="F4:H4"/>
    <mergeCell ref="E4:E5"/>
  </mergeCells>
  <phoneticPr fontId="2" type="noConversion"/>
  <printOptions horizontalCentered="1"/>
  <pageMargins left="0.23622047244094491" right="0.27559055118110237" top="0.74803149606299213" bottom="0.78740157480314965" header="0.51181102362204722" footer="0.43307086614173229"/>
  <pageSetup paperSize="9" scale="76" firstPageNumber="2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M267"/>
  <sheetViews>
    <sheetView showGridLines="0" showZeros="0" view="pageBreakPreview" zoomScale="85" zoomScaleNormal="70" zoomScaleSheetLayoutView="85" workbookViewId="0">
      <pane xSplit="1" ySplit="5" topLeftCell="B6" activePane="bottomRight" state="frozen"/>
      <selection activeCell="J14" sqref="J14"/>
      <selection pane="topRight" activeCell="J14" sqref="J14"/>
      <selection pane="bottomLeft" activeCell="J14" sqref="J14"/>
      <selection pane="bottomRight" activeCell="J1" sqref="J1:L1048576"/>
    </sheetView>
  </sheetViews>
  <sheetFormatPr defaultRowHeight="13.5"/>
  <cols>
    <col min="1" max="1" width="15.21875" style="197" customWidth="1"/>
    <col min="2" max="2" width="7.5546875" style="1" customWidth="1"/>
    <col min="3" max="3" width="31.33203125" style="1" customWidth="1"/>
    <col min="4" max="4" width="11.77734375" style="1" customWidth="1"/>
    <col min="5" max="6" width="11.77734375" style="1" hidden="1" customWidth="1"/>
    <col min="7" max="8" width="11.77734375" style="1" customWidth="1"/>
    <col min="9" max="9" width="23.21875" style="261" customWidth="1"/>
    <col min="10" max="10" width="10.21875" style="107" hidden="1" customWidth="1"/>
    <col min="11" max="11" width="13.88671875" style="1" hidden="1" customWidth="1"/>
    <col min="12" max="12" width="10.6640625" style="1" hidden="1" customWidth="1"/>
    <col min="13" max="13" width="11.33203125" style="1" bestFit="1" customWidth="1"/>
    <col min="14" max="16384" width="8.88671875" style="1"/>
  </cols>
  <sheetData>
    <row r="1" spans="1:13" ht="44.25" customHeight="1">
      <c r="A1" s="441" t="s">
        <v>237</v>
      </c>
      <c r="B1" s="441"/>
      <c r="C1" s="441"/>
      <c r="D1" s="441"/>
      <c r="E1" s="441"/>
      <c r="F1" s="441"/>
      <c r="G1" s="441"/>
      <c r="H1" s="441"/>
      <c r="I1" s="441"/>
    </row>
    <row r="2" spans="1:13" ht="20.25" customHeight="1">
      <c r="A2" s="196"/>
      <c r="B2" s="90" t="s">
        <v>81</v>
      </c>
      <c r="C2" s="90"/>
      <c r="D2" s="4"/>
      <c r="E2" s="4"/>
      <c r="F2" s="4"/>
      <c r="G2" s="4"/>
      <c r="H2" s="4"/>
      <c r="I2" s="257"/>
      <c r="K2" s="202"/>
      <c r="L2" s="202"/>
    </row>
    <row r="3" spans="1:13">
      <c r="I3" s="72" t="s">
        <v>32</v>
      </c>
      <c r="K3" s="202"/>
      <c r="L3" s="202"/>
    </row>
    <row r="4" spans="1:13" s="2" customFormat="1" ht="24.95" customHeight="1">
      <c r="A4" s="476" t="s">
        <v>161</v>
      </c>
      <c r="B4" s="475" t="s">
        <v>78</v>
      </c>
      <c r="C4" s="475" t="s">
        <v>162</v>
      </c>
      <c r="D4" s="468" t="s">
        <v>90</v>
      </c>
      <c r="E4" s="468" t="s">
        <v>157</v>
      </c>
      <c r="F4" s="470" t="s">
        <v>22</v>
      </c>
      <c r="G4" s="471"/>
      <c r="H4" s="472"/>
      <c r="I4" s="473" t="s">
        <v>47</v>
      </c>
      <c r="J4" s="76"/>
      <c r="K4" s="457"/>
      <c r="L4" s="457"/>
    </row>
    <row r="5" spans="1:13" s="2" customFormat="1" ht="24.95" customHeight="1">
      <c r="A5" s="477"/>
      <c r="B5" s="469"/>
      <c r="C5" s="469"/>
      <c r="D5" s="469"/>
      <c r="E5" s="469"/>
      <c r="F5" s="133" t="s">
        <v>25</v>
      </c>
      <c r="G5" s="134" t="s">
        <v>24</v>
      </c>
      <c r="H5" s="134" t="s">
        <v>23</v>
      </c>
      <c r="I5" s="474"/>
      <c r="J5" s="107" t="s">
        <v>327</v>
      </c>
      <c r="K5" s="203" t="s">
        <v>326</v>
      </c>
      <c r="L5" s="203" t="s">
        <v>328</v>
      </c>
    </row>
    <row r="6" spans="1:13" s="152" customFormat="1" ht="34.5" customHeight="1">
      <c r="A6" s="154" t="s">
        <v>25</v>
      </c>
      <c r="B6" s="160"/>
      <c r="C6" s="160"/>
      <c r="D6" s="380">
        <f>SUM(D7:D197)/2</f>
        <v>2315246015</v>
      </c>
      <c r="E6" s="380">
        <f>SUM(E7:E197)/2</f>
        <v>2342840096</v>
      </c>
      <c r="F6" s="380">
        <f>SUM(F7:F197)/2</f>
        <v>27594081</v>
      </c>
      <c r="G6" s="380">
        <f>SUM(G7:G197)/2</f>
        <v>44465639</v>
      </c>
      <c r="H6" s="380">
        <f>SUM(H7:H197)/2</f>
        <v>72059720</v>
      </c>
      <c r="I6" s="161"/>
      <c r="J6" s="385">
        <f>F6</f>
        <v>27594081</v>
      </c>
      <c r="K6" s="386">
        <f>SUM(K9:K196)/2</f>
        <v>27503081</v>
      </c>
      <c r="L6" s="386">
        <f>J6-K6</f>
        <v>91000</v>
      </c>
      <c r="M6" s="162"/>
    </row>
    <row r="7" spans="1:13" s="195" customFormat="1" ht="38.25" hidden="1" customHeight="1">
      <c r="A7" s="247" t="s">
        <v>235</v>
      </c>
      <c r="B7" s="248"/>
      <c r="C7" s="248" t="s">
        <v>235</v>
      </c>
      <c r="D7" s="381">
        <f>SUM(D8:D8)</f>
        <v>0</v>
      </c>
      <c r="E7" s="381">
        <f t="shared" ref="E7:H7" si="0">SUM(E8:E8)</f>
        <v>0</v>
      </c>
      <c r="F7" s="381">
        <f t="shared" si="0"/>
        <v>0</v>
      </c>
      <c r="G7" s="381">
        <f t="shared" si="0"/>
        <v>0</v>
      </c>
      <c r="H7" s="381">
        <f t="shared" si="0"/>
        <v>0</v>
      </c>
      <c r="I7" s="250"/>
      <c r="J7" s="385">
        <f t="shared" ref="J7:J197" si="1">F7</f>
        <v>0</v>
      </c>
      <c r="K7" s="387"/>
      <c r="L7" s="386">
        <f t="shared" ref="L7:L197" si="2">J7-K7</f>
        <v>0</v>
      </c>
    </row>
    <row r="8" spans="1:13" s="152" customFormat="1" ht="42.75" hidden="1" customHeight="1">
      <c r="A8" s="254"/>
      <c r="B8" s="129"/>
      <c r="C8" s="160"/>
      <c r="D8" s="367"/>
      <c r="E8" s="367">
        <f t="shared" ref="E8:E197" si="3">D8+F8</f>
        <v>0</v>
      </c>
      <c r="F8" s="367">
        <f t="shared" ref="F8:F197" si="4">H8-G8</f>
        <v>0</v>
      </c>
      <c r="G8" s="191"/>
      <c r="H8" s="382"/>
      <c r="I8" s="103"/>
      <c r="J8" s="385">
        <f t="shared" si="1"/>
        <v>0</v>
      </c>
      <c r="K8" s="386"/>
      <c r="L8" s="386">
        <f t="shared" si="2"/>
        <v>0</v>
      </c>
    </row>
    <row r="9" spans="1:13" s="195" customFormat="1" ht="38.25" customHeight="1">
      <c r="A9" s="247" t="s">
        <v>89</v>
      </c>
      <c r="B9" s="248"/>
      <c r="C9" s="248" t="s">
        <v>169</v>
      </c>
      <c r="D9" s="381">
        <f>SUM(D10:D12)</f>
        <v>202605</v>
      </c>
      <c r="E9" s="381">
        <f>SUM(E10:E12)</f>
        <v>295705</v>
      </c>
      <c r="F9" s="381">
        <f>SUM(F10:F12)</f>
        <v>93100</v>
      </c>
      <c r="G9" s="381">
        <f>SUM(G10:G12)</f>
        <v>0</v>
      </c>
      <c r="H9" s="381">
        <f>SUM(H10:H12)</f>
        <v>93100</v>
      </c>
      <c r="I9" s="250"/>
      <c r="J9" s="385">
        <f t="shared" si="1"/>
        <v>93100</v>
      </c>
      <c r="K9" s="387">
        <f>SUM(K10:K12)</f>
        <v>0</v>
      </c>
      <c r="L9" s="386">
        <f t="shared" si="2"/>
        <v>93100</v>
      </c>
    </row>
    <row r="10" spans="1:13" s="152" customFormat="1" ht="42.75" customHeight="1">
      <c r="A10" s="254" t="s">
        <v>320</v>
      </c>
      <c r="B10" s="129" t="s">
        <v>278</v>
      </c>
      <c r="C10" s="160" t="s">
        <v>366</v>
      </c>
      <c r="D10" s="367">
        <v>0</v>
      </c>
      <c r="E10" s="367">
        <f t="shared" si="3"/>
        <v>50000</v>
      </c>
      <c r="F10" s="367">
        <f t="shared" si="4"/>
        <v>50000</v>
      </c>
      <c r="G10" s="191"/>
      <c r="H10" s="382">
        <v>50000</v>
      </c>
      <c r="I10" s="103"/>
      <c r="J10" s="385">
        <f t="shared" si="1"/>
        <v>50000</v>
      </c>
      <c r="K10" s="386"/>
      <c r="L10" s="386">
        <f t="shared" si="2"/>
        <v>50000</v>
      </c>
    </row>
    <row r="11" spans="1:13" s="152" customFormat="1" ht="42.75" customHeight="1">
      <c r="A11" s="254" t="s">
        <v>306</v>
      </c>
      <c r="B11" s="129" t="s">
        <v>321</v>
      </c>
      <c r="C11" s="160" t="s">
        <v>420</v>
      </c>
      <c r="D11" s="367">
        <v>24000</v>
      </c>
      <c r="E11" s="367">
        <f t="shared" ref="E11" si="5">D11+F11</f>
        <v>48000</v>
      </c>
      <c r="F11" s="367">
        <f t="shared" ref="F11" si="6">H11-G11</f>
        <v>24000</v>
      </c>
      <c r="G11" s="191"/>
      <c r="H11" s="382">
        <v>24000</v>
      </c>
      <c r="I11" s="103" t="s">
        <v>365</v>
      </c>
      <c r="J11" s="385">
        <f t="shared" si="1"/>
        <v>24000</v>
      </c>
      <c r="K11" s="386"/>
      <c r="L11" s="386">
        <f t="shared" si="2"/>
        <v>24000</v>
      </c>
    </row>
    <row r="12" spans="1:13" s="152" customFormat="1" ht="42.75" customHeight="1">
      <c r="A12" s="254" t="s">
        <v>306</v>
      </c>
      <c r="B12" s="129" t="s">
        <v>322</v>
      </c>
      <c r="C12" s="160" t="s">
        <v>323</v>
      </c>
      <c r="D12" s="367">
        <v>178605</v>
      </c>
      <c r="E12" s="367">
        <f t="shared" si="3"/>
        <v>197705</v>
      </c>
      <c r="F12" s="367">
        <f t="shared" si="4"/>
        <v>19100</v>
      </c>
      <c r="G12" s="191"/>
      <c r="H12" s="382">
        <v>19100</v>
      </c>
      <c r="I12" s="103" t="s">
        <v>319</v>
      </c>
      <c r="J12" s="385">
        <f t="shared" si="1"/>
        <v>19100</v>
      </c>
      <c r="K12" s="386"/>
      <c r="L12" s="386">
        <f t="shared" si="2"/>
        <v>19100</v>
      </c>
    </row>
    <row r="13" spans="1:13" s="195" customFormat="1" ht="38.25" customHeight="1">
      <c r="A13" s="247" t="s">
        <v>103</v>
      </c>
      <c r="B13" s="248"/>
      <c r="C13" s="248" t="s">
        <v>170</v>
      </c>
      <c r="D13" s="381">
        <f>SUM(D14:D28)</f>
        <v>2178797303</v>
      </c>
      <c r="E13" s="381">
        <f>SUM(E14:E28)</f>
        <v>2157388237</v>
      </c>
      <c r="F13" s="381">
        <f>SUM(F14:F28)</f>
        <v>-21409066</v>
      </c>
      <c r="G13" s="381">
        <f>SUM(G14:G28)</f>
        <v>22318566</v>
      </c>
      <c r="H13" s="381">
        <f>SUM(H14:H28)</f>
        <v>909500</v>
      </c>
      <c r="I13" s="250"/>
      <c r="J13" s="385">
        <f t="shared" si="1"/>
        <v>-21409066</v>
      </c>
      <c r="K13" s="387">
        <f>SUM(K14:K28)</f>
        <v>387500</v>
      </c>
      <c r="L13" s="386">
        <f t="shared" si="2"/>
        <v>-21796566</v>
      </c>
    </row>
    <row r="14" spans="1:13" s="152" customFormat="1" ht="42.75" hidden="1" customHeight="1">
      <c r="A14" s="322" t="s">
        <v>256</v>
      </c>
      <c r="B14" s="131">
        <v>214</v>
      </c>
      <c r="C14" s="255" t="s">
        <v>421</v>
      </c>
      <c r="D14" s="159"/>
      <c r="E14" s="367">
        <f t="shared" si="3"/>
        <v>0</v>
      </c>
      <c r="F14" s="367">
        <f t="shared" si="4"/>
        <v>0</v>
      </c>
      <c r="G14" s="191"/>
      <c r="H14" s="382"/>
      <c r="I14" s="103"/>
      <c r="J14" s="385">
        <f t="shared" si="1"/>
        <v>0</v>
      </c>
      <c r="K14" s="386"/>
      <c r="L14" s="386">
        <f t="shared" si="2"/>
        <v>0</v>
      </c>
    </row>
    <row r="15" spans="1:13" s="152" customFormat="1" ht="42.75" hidden="1" customHeight="1">
      <c r="A15" s="418" t="s">
        <v>257</v>
      </c>
      <c r="B15" s="390">
        <v>219</v>
      </c>
      <c r="C15" s="391" t="s">
        <v>422</v>
      </c>
      <c r="D15" s="392"/>
      <c r="E15" s="393">
        <f t="shared" ref="E15:E22" si="7">D15+F15</f>
        <v>0</v>
      </c>
      <c r="F15" s="393">
        <f t="shared" ref="F15:F22" si="8">H15-G15</f>
        <v>0</v>
      </c>
      <c r="G15" s="394"/>
      <c r="H15" s="395"/>
      <c r="I15" s="396"/>
      <c r="J15" s="385">
        <f t="shared" si="1"/>
        <v>0</v>
      </c>
      <c r="K15" s="386"/>
      <c r="L15" s="386">
        <f t="shared" si="2"/>
        <v>0</v>
      </c>
    </row>
    <row r="16" spans="1:13" s="152" customFormat="1" ht="42.75" customHeight="1">
      <c r="A16" s="322" t="s">
        <v>686</v>
      </c>
      <c r="B16" s="131">
        <v>220</v>
      </c>
      <c r="C16" s="255" t="s">
        <v>423</v>
      </c>
      <c r="D16" s="159">
        <v>10000</v>
      </c>
      <c r="E16" s="367">
        <f t="shared" ref="E16:E17" si="9">D16+F16</f>
        <v>20000</v>
      </c>
      <c r="F16" s="367">
        <f t="shared" ref="F16:F17" si="10">H16-G16</f>
        <v>10000</v>
      </c>
      <c r="G16" s="191"/>
      <c r="H16" s="382">
        <v>10000</v>
      </c>
      <c r="I16" s="103"/>
      <c r="J16" s="385">
        <f t="shared" si="1"/>
        <v>10000</v>
      </c>
      <c r="K16" s="386"/>
      <c r="L16" s="386">
        <f t="shared" si="2"/>
        <v>10000</v>
      </c>
    </row>
    <row r="17" spans="1:12" s="152" customFormat="1" ht="42.75" customHeight="1">
      <c r="A17" s="322" t="s">
        <v>324</v>
      </c>
      <c r="B17" s="131">
        <v>220</v>
      </c>
      <c r="C17" s="255" t="s">
        <v>424</v>
      </c>
      <c r="D17" s="159">
        <v>100000</v>
      </c>
      <c r="E17" s="367">
        <f t="shared" si="9"/>
        <v>90000</v>
      </c>
      <c r="F17" s="367">
        <f t="shared" si="10"/>
        <v>-10000</v>
      </c>
      <c r="G17" s="191">
        <v>10000</v>
      </c>
      <c r="H17" s="382"/>
      <c r="I17" s="103"/>
      <c r="J17" s="385">
        <f t="shared" si="1"/>
        <v>-10000</v>
      </c>
      <c r="K17" s="386"/>
      <c r="L17" s="386">
        <f t="shared" si="2"/>
        <v>-10000</v>
      </c>
    </row>
    <row r="18" spans="1:12" s="152" customFormat="1" ht="42.75" customHeight="1">
      <c r="A18" s="322" t="s">
        <v>324</v>
      </c>
      <c r="B18" s="131">
        <v>220</v>
      </c>
      <c r="C18" s="255" t="s">
        <v>329</v>
      </c>
      <c r="D18" s="159">
        <v>300000</v>
      </c>
      <c r="E18" s="367">
        <f t="shared" si="7"/>
        <v>200000</v>
      </c>
      <c r="F18" s="367">
        <f t="shared" si="8"/>
        <v>-100000</v>
      </c>
      <c r="G18" s="191">
        <v>100000</v>
      </c>
      <c r="H18" s="382"/>
      <c r="I18" s="103"/>
      <c r="J18" s="385">
        <f t="shared" si="1"/>
        <v>-100000</v>
      </c>
      <c r="K18" s="386"/>
      <c r="L18" s="386">
        <f t="shared" si="2"/>
        <v>-100000</v>
      </c>
    </row>
    <row r="19" spans="1:12" s="152" customFormat="1" ht="42.75" customHeight="1">
      <c r="A19" s="322" t="s">
        <v>324</v>
      </c>
      <c r="B19" s="131">
        <v>221</v>
      </c>
      <c r="C19" s="255" t="s">
        <v>330</v>
      </c>
      <c r="D19" s="159">
        <v>172000</v>
      </c>
      <c r="E19" s="367">
        <f t="shared" si="7"/>
        <v>150000</v>
      </c>
      <c r="F19" s="367">
        <f t="shared" si="8"/>
        <v>-22000</v>
      </c>
      <c r="G19" s="191">
        <v>22000</v>
      </c>
      <c r="H19" s="382"/>
      <c r="I19" s="103"/>
      <c r="J19" s="385">
        <f t="shared" si="1"/>
        <v>-22000</v>
      </c>
      <c r="K19" s="386"/>
      <c r="L19" s="386">
        <f t="shared" si="2"/>
        <v>-22000</v>
      </c>
    </row>
    <row r="20" spans="1:12" s="152" customFormat="1" ht="42.75" customHeight="1">
      <c r="A20" s="198" t="s">
        <v>325</v>
      </c>
      <c r="B20" s="131" t="s">
        <v>249</v>
      </c>
      <c r="C20" s="255" t="s">
        <v>425</v>
      </c>
      <c r="D20" s="159"/>
      <c r="E20" s="367">
        <f t="shared" si="7"/>
        <v>260000</v>
      </c>
      <c r="F20" s="367">
        <f t="shared" si="8"/>
        <v>260000</v>
      </c>
      <c r="G20" s="191"/>
      <c r="H20" s="382">
        <v>260000</v>
      </c>
      <c r="I20" s="103" t="s">
        <v>621</v>
      </c>
      <c r="J20" s="385">
        <f t="shared" si="1"/>
        <v>260000</v>
      </c>
      <c r="K20" s="386">
        <v>200000</v>
      </c>
      <c r="L20" s="386">
        <f t="shared" si="2"/>
        <v>60000</v>
      </c>
    </row>
    <row r="21" spans="1:12" s="152" customFormat="1" ht="42.75" hidden="1" customHeight="1">
      <c r="A21" s="389" t="s">
        <v>254</v>
      </c>
      <c r="B21" s="390">
        <v>228</v>
      </c>
      <c r="C21" s="391" t="s">
        <v>566</v>
      </c>
      <c r="D21" s="392"/>
      <c r="E21" s="393">
        <f t="shared" si="7"/>
        <v>0</v>
      </c>
      <c r="F21" s="393">
        <f t="shared" si="8"/>
        <v>0</v>
      </c>
      <c r="G21" s="394"/>
      <c r="H21" s="395"/>
      <c r="I21" s="396"/>
      <c r="J21" s="385">
        <f t="shared" si="1"/>
        <v>0</v>
      </c>
      <c r="K21" s="386"/>
      <c r="L21" s="386">
        <f t="shared" si="2"/>
        <v>0</v>
      </c>
    </row>
    <row r="22" spans="1:12" s="152" customFormat="1" ht="42.75" customHeight="1">
      <c r="A22" s="198" t="s">
        <v>648</v>
      </c>
      <c r="B22" s="172" t="s">
        <v>642</v>
      </c>
      <c r="C22" s="255" t="s">
        <v>633</v>
      </c>
      <c r="D22" s="159">
        <v>150000</v>
      </c>
      <c r="E22" s="367">
        <f t="shared" si="7"/>
        <v>180000</v>
      </c>
      <c r="F22" s="367">
        <f t="shared" si="8"/>
        <v>30000</v>
      </c>
      <c r="G22" s="191"/>
      <c r="H22" s="382">
        <v>30000</v>
      </c>
      <c r="I22" s="103"/>
      <c r="J22" s="385">
        <f t="shared" si="1"/>
        <v>30000</v>
      </c>
      <c r="K22" s="386"/>
      <c r="L22" s="386">
        <f t="shared" si="2"/>
        <v>30000</v>
      </c>
    </row>
    <row r="23" spans="1:12" s="152" customFormat="1" ht="42.75" hidden="1" customHeight="1">
      <c r="A23" s="198" t="s">
        <v>645</v>
      </c>
      <c r="B23" s="172" t="s">
        <v>646</v>
      </c>
      <c r="C23" s="255" t="s">
        <v>647</v>
      </c>
      <c r="D23" s="159"/>
      <c r="E23" s="367">
        <f t="shared" ref="E23:E26" si="11">D23+F23</f>
        <v>0</v>
      </c>
      <c r="F23" s="367">
        <f t="shared" ref="F23:F26" si="12">H23-G23</f>
        <v>0</v>
      </c>
      <c r="G23" s="191"/>
      <c r="H23" s="382"/>
      <c r="I23" s="103"/>
      <c r="J23" s="385">
        <f t="shared" ref="J23:J26" si="13">F23</f>
        <v>0</v>
      </c>
      <c r="K23" s="386"/>
      <c r="L23" s="386">
        <f t="shared" ref="L23:L26" si="14">J23-K23</f>
        <v>0</v>
      </c>
    </row>
    <row r="24" spans="1:12" s="152" customFormat="1" ht="42.75" customHeight="1">
      <c r="A24" s="198" t="s">
        <v>257</v>
      </c>
      <c r="B24" s="131" t="s">
        <v>250</v>
      </c>
      <c r="C24" s="255" t="s">
        <v>531</v>
      </c>
      <c r="D24" s="159"/>
      <c r="E24" s="367">
        <f t="shared" si="11"/>
        <v>187500</v>
      </c>
      <c r="F24" s="367">
        <f t="shared" si="12"/>
        <v>187500</v>
      </c>
      <c r="G24" s="191"/>
      <c r="H24" s="382">
        <v>187500</v>
      </c>
      <c r="I24" s="103" t="s">
        <v>533</v>
      </c>
      <c r="J24" s="385">
        <f t="shared" si="13"/>
        <v>187500</v>
      </c>
      <c r="K24" s="386">
        <v>187500</v>
      </c>
      <c r="L24" s="386">
        <f t="shared" si="14"/>
        <v>0</v>
      </c>
    </row>
    <row r="25" spans="1:12" s="152" customFormat="1" ht="42.75" customHeight="1">
      <c r="A25" s="198" t="s">
        <v>306</v>
      </c>
      <c r="B25" s="131">
        <v>219</v>
      </c>
      <c r="C25" s="255" t="s">
        <v>614</v>
      </c>
      <c r="D25" s="159">
        <v>1373797000</v>
      </c>
      <c r="E25" s="367">
        <f t="shared" ref="E25" si="15">D25+F25</f>
        <v>1374219000</v>
      </c>
      <c r="F25" s="367">
        <f t="shared" ref="F25" si="16">H25-G25</f>
        <v>422000</v>
      </c>
      <c r="G25" s="191"/>
      <c r="H25" s="382">
        <v>422000</v>
      </c>
      <c r="I25" s="450" t="s">
        <v>617</v>
      </c>
      <c r="J25" s="385">
        <f t="shared" ref="J25" si="17">F25</f>
        <v>422000</v>
      </c>
      <c r="K25" s="386"/>
      <c r="L25" s="386">
        <f t="shared" ref="L25" si="18">J25-K25</f>
        <v>422000</v>
      </c>
    </row>
    <row r="26" spans="1:12" s="152" customFormat="1" ht="42.75" customHeight="1">
      <c r="A26" s="198" t="s">
        <v>306</v>
      </c>
      <c r="B26" s="131" t="s">
        <v>613</v>
      </c>
      <c r="C26" s="255" t="s">
        <v>615</v>
      </c>
      <c r="D26" s="159">
        <v>458365000</v>
      </c>
      <c r="E26" s="367">
        <f t="shared" si="11"/>
        <v>458073000</v>
      </c>
      <c r="F26" s="367">
        <f t="shared" si="12"/>
        <v>-292000</v>
      </c>
      <c r="G26" s="191">
        <v>292000</v>
      </c>
      <c r="H26" s="382"/>
      <c r="I26" s="451"/>
      <c r="J26" s="385">
        <f t="shared" si="13"/>
        <v>-292000</v>
      </c>
      <c r="K26" s="386"/>
      <c r="L26" s="386">
        <f t="shared" si="14"/>
        <v>-292000</v>
      </c>
    </row>
    <row r="27" spans="1:12" s="152" customFormat="1" ht="42.75" customHeight="1">
      <c r="A27" s="198" t="s">
        <v>306</v>
      </c>
      <c r="B27" s="131" t="s">
        <v>613</v>
      </c>
      <c r="C27" s="255" t="s">
        <v>616</v>
      </c>
      <c r="D27" s="159">
        <v>203718000</v>
      </c>
      <c r="E27" s="367">
        <f t="shared" si="3"/>
        <v>203588000</v>
      </c>
      <c r="F27" s="367">
        <f t="shared" si="4"/>
        <v>-130000</v>
      </c>
      <c r="G27" s="191">
        <v>130000</v>
      </c>
      <c r="H27" s="382"/>
      <c r="I27" s="452"/>
      <c r="J27" s="385">
        <f t="shared" si="1"/>
        <v>-130000</v>
      </c>
      <c r="K27" s="386"/>
      <c r="L27" s="386">
        <f t="shared" si="2"/>
        <v>-130000</v>
      </c>
    </row>
    <row r="28" spans="1:12" s="153" customFormat="1" ht="42.75" customHeight="1">
      <c r="A28" s="198" t="s">
        <v>134</v>
      </c>
      <c r="B28" s="165">
        <v>200</v>
      </c>
      <c r="C28" s="158" t="s">
        <v>129</v>
      </c>
      <c r="D28" s="159">
        <v>142185303</v>
      </c>
      <c r="E28" s="367">
        <f t="shared" si="3"/>
        <v>120420737</v>
      </c>
      <c r="F28" s="367">
        <f t="shared" si="4"/>
        <v>-21764566</v>
      </c>
      <c r="G28" s="191">
        <v>21764566</v>
      </c>
      <c r="H28" s="382"/>
      <c r="I28" s="420"/>
      <c r="J28" s="385">
        <f t="shared" si="1"/>
        <v>-21764566</v>
      </c>
      <c r="K28" s="385"/>
      <c r="L28" s="386">
        <f t="shared" si="2"/>
        <v>-21764566</v>
      </c>
    </row>
    <row r="29" spans="1:12" s="195" customFormat="1" ht="38.25" customHeight="1">
      <c r="A29" s="251" t="s">
        <v>104</v>
      </c>
      <c r="B29" s="252"/>
      <c r="C29" s="252" t="s">
        <v>171</v>
      </c>
      <c r="D29" s="383">
        <f>SUM(D30:D48)</f>
        <v>17856175</v>
      </c>
      <c r="E29" s="383">
        <f>SUM(E30:E48)</f>
        <v>22686600</v>
      </c>
      <c r="F29" s="383">
        <f>SUM(F30:F48)</f>
        <v>4830425</v>
      </c>
      <c r="G29" s="383">
        <f>SUM(G30:G48)</f>
        <v>1364575</v>
      </c>
      <c r="H29" s="383">
        <f>SUM(H30:H48)</f>
        <v>6195000</v>
      </c>
      <c r="I29" s="250"/>
      <c r="J29" s="385">
        <f t="shared" si="1"/>
        <v>4830425</v>
      </c>
      <c r="K29" s="387">
        <f>SUM(K30:K48)</f>
        <v>3339000</v>
      </c>
      <c r="L29" s="386">
        <f t="shared" si="2"/>
        <v>1491425</v>
      </c>
    </row>
    <row r="30" spans="1:12" s="298" customFormat="1" ht="56.25" customHeight="1">
      <c r="A30" s="199" t="s">
        <v>273</v>
      </c>
      <c r="B30" s="421">
        <v>241</v>
      </c>
      <c r="C30" s="422" t="s">
        <v>333</v>
      </c>
      <c r="D30" s="423">
        <v>3221000</v>
      </c>
      <c r="E30" s="367">
        <f t="shared" si="3"/>
        <v>2721000</v>
      </c>
      <c r="F30" s="367">
        <f t="shared" si="4"/>
        <v>-500000</v>
      </c>
      <c r="G30" s="191">
        <v>500000</v>
      </c>
      <c r="H30" s="382">
        <v>0</v>
      </c>
      <c r="I30" s="179"/>
      <c r="J30" s="385">
        <f t="shared" si="1"/>
        <v>-500000</v>
      </c>
      <c r="K30" s="388"/>
      <c r="L30" s="386">
        <f t="shared" si="2"/>
        <v>-500000</v>
      </c>
    </row>
    <row r="31" spans="1:12" s="153" customFormat="1" ht="42.75" hidden="1" customHeight="1">
      <c r="A31" s="199" t="s">
        <v>306</v>
      </c>
      <c r="B31" s="131">
        <v>242</v>
      </c>
      <c r="C31" s="168" t="s">
        <v>334</v>
      </c>
      <c r="D31" s="246"/>
      <c r="E31" s="367">
        <f t="shared" ref="E31:E34" si="19">D31+F31</f>
        <v>0</v>
      </c>
      <c r="F31" s="367">
        <f t="shared" ref="F31:F34" si="20">H31-G31</f>
        <v>0</v>
      </c>
      <c r="G31" s="191">
        <v>0</v>
      </c>
      <c r="H31" s="382">
        <v>0</v>
      </c>
      <c r="I31" s="179"/>
      <c r="J31" s="385">
        <f t="shared" ref="J31:J34" si="21">F31</f>
        <v>0</v>
      </c>
      <c r="K31" s="385"/>
      <c r="L31" s="386">
        <f t="shared" ref="L31:L34" si="22">J31-K31</f>
        <v>0</v>
      </c>
    </row>
    <row r="32" spans="1:12" s="153" customFormat="1" ht="42.75" hidden="1" customHeight="1">
      <c r="A32" s="199" t="s">
        <v>306</v>
      </c>
      <c r="B32" s="131">
        <v>242</v>
      </c>
      <c r="C32" s="168" t="s">
        <v>335</v>
      </c>
      <c r="D32" s="246"/>
      <c r="E32" s="367">
        <f t="shared" si="19"/>
        <v>0</v>
      </c>
      <c r="F32" s="367">
        <f t="shared" si="20"/>
        <v>0</v>
      </c>
      <c r="G32" s="191"/>
      <c r="H32" s="382">
        <v>0</v>
      </c>
      <c r="I32" s="179"/>
      <c r="J32" s="385">
        <f t="shared" si="21"/>
        <v>0</v>
      </c>
      <c r="K32" s="385"/>
      <c r="L32" s="386">
        <f t="shared" si="22"/>
        <v>0</v>
      </c>
    </row>
    <row r="33" spans="1:12" s="153" customFormat="1" ht="42.75" customHeight="1">
      <c r="A33" s="199" t="s">
        <v>306</v>
      </c>
      <c r="B33" s="131">
        <v>245</v>
      </c>
      <c r="C33" s="168" t="s">
        <v>336</v>
      </c>
      <c r="D33" s="246">
        <v>2004000</v>
      </c>
      <c r="E33" s="367">
        <f t="shared" si="19"/>
        <v>2104000</v>
      </c>
      <c r="F33" s="367">
        <f t="shared" si="20"/>
        <v>100000</v>
      </c>
      <c r="G33" s="191">
        <v>0</v>
      </c>
      <c r="H33" s="382">
        <v>100000</v>
      </c>
      <c r="I33" s="179" t="s">
        <v>331</v>
      </c>
      <c r="J33" s="385">
        <f t="shared" si="21"/>
        <v>100000</v>
      </c>
      <c r="K33" s="385"/>
      <c r="L33" s="386">
        <f t="shared" si="22"/>
        <v>100000</v>
      </c>
    </row>
    <row r="34" spans="1:12" s="153" customFormat="1" ht="83.25" hidden="1" customHeight="1">
      <c r="A34" s="199" t="s">
        <v>306</v>
      </c>
      <c r="B34" s="131">
        <v>245</v>
      </c>
      <c r="C34" s="168" t="s">
        <v>337</v>
      </c>
      <c r="D34" s="246"/>
      <c r="E34" s="367">
        <f t="shared" si="19"/>
        <v>0</v>
      </c>
      <c r="F34" s="367">
        <f t="shared" si="20"/>
        <v>0</v>
      </c>
      <c r="G34" s="191"/>
      <c r="H34" s="382">
        <v>0</v>
      </c>
      <c r="I34" s="179"/>
      <c r="J34" s="385">
        <f t="shared" si="21"/>
        <v>0</v>
      </c>
      <c r="K34" s="385"/>
      <c r="L34" s="386">
        <f t="shared" si="22"/>
        <v>0</v>
      </c>
    </row>
    <row r="35" spans="1:12" s="153" customFormat="1" ht="42.75" customHeight="1">
      <c r="A35" s="199" t="s">
        <v>306</v>
      </c>
      <c r="B35" s="131" t="s">
        <v>278</v>
      </c>
      <c r="C35" s="168" t="s">
        <v>338</v>
      </c>
      <c r="D35" s="246">
        <v>0</v>
      </c>
      <c r="E35" s="367">
        <f t="shared" si="3"/>
        <v>360000</v>
      </c>
      <c r="F35" s="367">
        <f t="shared" si="4"/>
        <v>360000</v>
      </c>
      <c r="G35" s="191">
        <v>0</v>
      </c>
      <c r="H35" s="382">
        <v>360000</v>
      </c>
      <c r="I35" s="179"/>
      <c r="J35" s="385">
        <f t="shared" si="1"/>
        <v>360000</v>
      </c>
      <c r="K35" s="385"/>
      <c r="L35" s="386">
        <f t="shared" si="2"/>
        <v>360000</v>
      </c>
    </row>
    <row r="36" spans="1:12" s="153" customFormat="1" ht="42.75" customHeight="1">
      <c r="A36" s="199" t="s">
        <v>306</v>
      </c>
      <c r="B36" s="172" t="s">
        <v>339</v>
      </c>
      <c r="C36" s="168" t="s">
        <v>340</v>
      </c>
      <c r="D36" s="246">
        <v>5315875</v>
      </c>
      <c r="E36" s="367">
        <f t="shared" si="3"/>
        <v>5300825</v>
      </c>
      <c r="F36" s="367">
        <f t="shared" si="4"/>
        <v>-15050</v>
      </c>
      <c r="G36" s="191">
        <v>15050</v>
      </c>
      <c r="H36" s="382">
        <v>0</v>
      </c>
      <c r="I36" s="179" t="s">
        <v>568</v>
      </c>
      <c r="J36" s="385">
        <f t="shared" si="1"/>
        <v>-15050</v>
      </c>
      <c r="K36" s="385">
        <v>-14000</v>
      </c>
      <c r="L36" s="386">
        <f t="shared" si="2"/>
        <v>-1050</v>
      </c>
    </row>
    <row r="37" spans="1:12" s="153" customFormat="1" ht="42.75" customHeight="1">
      <c r="A37" s="199" t="s">
        <v>306</v>
      </c>
      <c r="B37" s="172" t="s">
        <v>341</v>
      </c>
      <c r="C37" s="168" t="s">
        <v>277</v>
      </c>
      <c r="D37" s="246">
        <v>2412300</v>
      </c>
      <c r="E37" s="367">
        <f t="shared" si="3"/>
        <v>2146775</v>
      </c>
      <c r="F37" s="367">
        <f t="shared" si="4"/>
        <v>-265525</v>
      </c>
      <c r="G37" s="191">
        <v>265525</v>
      </c>
      <c r="H37" s="382">
        <v>0</v>
      </c>
      <c r="I37" s="179" t="s">
        <v>680</v>
      </c>
      <c r="J37" s="385">
        <f t="shared" si="1"/>
        <v>-265525</v>
      </c>
      <c r="K37" s="385">
        <v>-247000</v>
      </c>
      <c r="L37" s="386">
        <f t="shared" si="2"/>
        <v>-18525</v>
      </c>
    </row>
    <row r="38" spans="1:12" s="153" customFormat="1" ht="42.75" customHeight="1">
      <c r="A38" s="199" t="s">
        <v>306</v>
      </c>
      <c r="B38" s="131" t="s">
        <v>278</v>
      </c>
      <c r="C38" s="168" t="s">
        <v>342</v>
      </c>
      <c r="D38" s="246">
        <v>0</v>
      </c>
      <c r="E38" s="367">
        <f t="shared" ref="E38" si="23">D38+F38</f>
        <v>125000</v>
      </c>
      <c r="F38" s="367">
        <f t="shared" ref="F38" si="24">H38-G38</f>
        <v>125000</v>
      </c>
      <c r="G38" s="191">
        <v>0</v>
      </c>
      <c r="H38" s="382">
        <v>125000</v>
      </c>
      <c r="I38" s="179" t="s">
        <v>397</v>
      </c>
      <c r="J38" s="385">
        <f t="shared" ref="J38" si="25">F38</f>
        <v>125000</v>
      </c>
      <c r="K38" s="385">
        <v>100000</v>
      </c>
      <c r="L38" s="386">
        <f t="shared" ref="L38" si="26">J38-K38</f>
        <v>25000</v>
      </c>
    </row>
    <row r="39" spans="1:12" s="153" customFormat="1" ht="42.75" customHeight="1">
      <c r="A39" s="199" t="s">
        <v>332</v>
      </c>
      <c r="B39" s="131">
        <v>255</v>
      </c>
      <c r="C39" s="168" t="s">
        <v>343</v>
      </c>
      <c r="D39" s="246">
        <v>2179000</v>
      </c>
      <c r="E39" s="367">
        <f t="shared" ref="E39:E40" si="27">D39+F39</f>
        <v>2239000</v>
      </c>
      <c r="F39" s="367">
        <f t="shared" ref="F39:F40" si="28">H39-G39</f>
        <v>60000</v>
      </c>
      <c r="G39" s="191"/>
      <c r="H39" s="382">
        <v>60000</v>
      </c>
      <c r="I39" s="179"/>
      <c r="J39" s="385">
        <f t="shared" ref="J39:J40" si="29">F39</f>
        <v>60000</v>
      </c>
      <c r="K39" s="385"/>
      <c r="L39" s="386">
        <f t="shared" ref="L39:L40" si="30">J39-K39</f>
        <v>60000</v>
      </c>
    </row>
    <row r="40" spans="1:12" s="153" customFormat="1" ht="42.75" hidden="1" customHeight="1">
      <c r="A40" s="199" t="s">
        <v>567</v>
      </c>
      <c r="B40" s="131">
        <v>250</v>
      </c>
      <c r="C40" s="168" t="s">
        <v>569</v>
      </c>
      <c r="D40" s="246"/>
      <c r="E40" s="367">
        <f t="shared" si="27"/>
        <v>0</v>
      </c>
      <c r="F40" s="367">
        <f t="shared" si="28"/>
        <v>0</v>
      </c>
      <c r="G40" s="191"/>
      <c r="H40" s="382"/>
      <c r="I40" s="179"/>
      <c r="J40" s="385">
        <f t="shared" si="29"/>
        <v>0</v>
      </c>
      <c r="K40" s="385"/>
      <c r="L40" s="386">
        <f t="shared" si="30"/>
        <v>0</v>
      </c>
    </row>
    <row r="41" spans="1:12" s="153" customFormat="1" ht="42.75" customHeight="1">
      <c r="A41" s="199" t="s">
        <v>273</v>
      </c>
      <c r="B41" s="131">
        <v>241</v>
      </c>
      <c r="C41" s="168" t="s">
        <v>570</v>
      </c>
      <c r="D41" s="246">
        <v>84000</v>
      </c>
      <c r="E41" s="367">
        <f t="shared" si="3"/>
        <v>0</v>
      </c>
      <c r="F41" s="367">
        <f t="shared" si="4"/>
        <v>-84000</v>
      </c>
      <c r="G41" s="191">
        <v>84000</v>
      </c>
      <c r="H41" s="382"/>
      <c r="I41" s="179"/>
      <c r="J41" s="385">
        <f t="shared" si="1"/>
        <v>-84000</v>
      </c>
      <c r="K41" s="385"/>
      <c r="L41" s="386">
        <f t="shared" si="2"/>
        <v>-84000</v>
      </c>
    </row>
    <row r="42" spans="1:12" s="153" customFormat="1" ht="42.75" customHeight="1">
      <c r="A42" s="199" t="s">
        <v>306</v>
      </c>
      <c r="B42" s="131">
        <v>248</v>
      </c>
      <c r="C42" s="168" t="s">
        <v>659</v>
      </c>
      <c r="D42" s="246">
        <v>2000000</v>
      </c>
      <c r="E42" s="367">
        <f t="shared" si="3"/>
        <v>1500000</v>
      </c>
      <c r="F42" s="367">
        <f t="shared" si="4"/>
        <v>-500000</v>
      </c>
      <c r="G42" s="191">
        <v>500000</v>
      </c>
      <c r="H42" s="382"/>
      <c r="I42" s="179"/>
      <c r="J42" s="385">
        <f t="shared" si="1"/>
        <v>-500000</v>
      </c>
      <c r="K42" s="385"/>
      <c r="L42" s="386">
        <f t="shared" si="2"/>
        <v>-500000</v>
      </c>
    </row>
    <row r="43" spans="1:12" s="153" customFormat="1" ht="42.75" customHeight="1">
      <c r="A43" s="199" t="s">
        <v>306</v>
      </c>
      <c r="B43" s="131" t="s">
        <v>675</v>
      </c>
      <c r="C43" s="168" t="s">
        <v>683</v>
      </c>
      <c r="D43" s="246"/>
      <c r="E43" s="367">
        <f t="shared" ref="E43:E46" si="31">D43+F43</f>
        <v>450000</v>
      </c>
      <c r="F43" s="367">
        <f t="shared" ref="F43:F46" si="32">H43-G43</f>
        <v>450000</v>
      </c>
      <c r="G43" s="191"/>
      <c r="H43" s="382">
        <v>450000</v>
      </c>
      <c r="I43" s="179"/>
      <c r="J43" s="385">
        <f t="shared" ref="J43:J46" si="33">F43</f>
        <v>450000</v>
      </c>
      <c r="K43" s="385"/>
      <c r="L43" s="386">
        <f t="shared" ref="L43:L46" si="34">J43-K43</f>
        <v>450000</v>
      </c>
    </row>
    <row r="44" spans="1:12" s="153" customFormat="1" ht="42.75" customHeight="1">
      <c r="A44" s="199" t="s">
        <v>649</v>
      </c>
      <c r="B44" s="172" t="s">
        <v>654</v>
      </c>
      <c r="C44" s="168" t="s">
        <v>636</v>
      </c>
      <c r="D44" s="246">
        <v>600000</v>
      </c>
      <c r="E44" s="367">
        <f t="shared" si="31"/>
        <v>900000</v>
      </c>
      <c r="F44" s="367">
        <f t="shared" si="32"/>
        <v>300000</v>
      </c>
      <c r="G44" s="191"/>
      <c r="H44" s="382">
        <v>300000</v>
      </c>
      <c r="I44" s="179"/>
      <c r="J44" s="385">
        <f t="shared" si="33"/>
        <v>300000</v>
      </c>
      <c r="K44" s="385"/>
      <c r="L44" s="386">
        <f t="shared" si="34"/>
        <v>300000</v>
      </c>
    </row>
    <row r="45" spans="1:12" s="153" customFormat="1" ht="42.75" customHeight="1">
      <c r="A45" s="199" t="s">
        <v>649</v>
      </c>
      <c r="B45" s="131" t="s">
        <v>635</v>
      </c>
      <c r="C45" s="168" t="s">
        <v>653</v>
      </c>
      <c r="D45" s="246"/>
      <c r="E45" s="367">
        <f t="shared" si="31"/>
        <v>1300000</v>
      </c>
      <c r="F45" s="367">
        <f t="shared" si="32"/>
        <v>1300000</v>
      </c>
      <c r="G45" s="191"/>
      <c r="H45" s="382">
        <v>1300000</v>
      </c>
      <c r="I45" s="179"/>
      <c r="J45" s="385">
        <f t="shared" si="33"/>
        <v>1300000</v>
      </c>
      <c r="K45" s="385"/>
      <c r="L45" s="386">
        <f t="shared" si="34"/>
        <v>1300000</v>
      </c>
    </row>
    <row r="46" spans="1:12" s="153" customFormat="1" ht="42.75" hidden="1" customHeight="1">
      <c r="A46" s="199" t="s">
        <v>649</v>
      </c>
      <c r="B46" s="131">
        <v>243</v>
      </c>
      <c r="C46" s="168" t="s">
        <v>655</v>
      </c>
      <c r="D46" s="246"/>
      <c r="E46" s="367">
        <f t="shared" si="31"/>
        <v>0</v>
      </c>
      <c r="F46" s="367">
        <f t="shared" si="32"/>
        <v>0</v>
      </c>
      <c r="G46" s="191"/>
      <c r="H46" s="382"/>
      <c r="I46" s="179"/>
      <c r="J46" s="385">
        <f t="shared" si="33"/>
        <v>0</v>
      </c>
      <c r="K46" s="385"/>
      <c r="L46" s="386">
        <f t="shared" si="34"/>
        <v>0</v>
      </c>
    </row>
    <row r="47" spans="1:12" s="153" customFormat="1" ht="42.75" customHeight="1">
      <c r="A47" s="199" t="s">
        <v>306</v>
      </c>
      <c r="B47" s="131" t="s">
        <v>591</v>
      </c>
      <c r="C47" s="168" t="s">
        <v>590</v>
      </c>
      <c r="D47" s="246"/>
      <c r="E47" s="367">
        <f t="shared" si="3"/>
        <v>3500000</v>
      </c>
      <c r="F47" s="367">
        <f t="shared" si="4"/>
        <v>3500000</v>
      </c>
      <c r="G47" s="191"/>
      <c r="H47" s="382">
        <v>3500000</v>
      </c>
      <c r="I47" s="179" t="s">
        <v>592</v>
      </c>
      <c r="J47" s="385">
        <f t="shared" si="1"/>
        <v>3500000</v>
      </c>
      <c r="K47" s="385">
        <v>3500000</v>
      </c>
      <c r="L47" s="386">
        <f t="shared" si="2"/>
        <v>0</v>
      </c>
    </row>
    <row r="48" spans="1:12" s="153" customFormat="1" ht="42.75" customHeight="1">
      <c r="A48" s="199" t="s">
        <v>535</v>
      </c>
      <c r="B48" s="131">
        <v>250</v>
      </c>
      <c r="C48" s="168" t="s">
        <v>620</v>
      </c>
      <c r="D48" s="246">
        <v>40000</v>
      </c>
      <c r="E48" s="367">
        <f t="shared" ref="E48" si="35">D48+F48</f>
        <v>40000</v>
      </c>
      <c r="F48" s="367">
        <f t="shared" ref="F48" si="36">H48-G48</f>
        <v>0</v>
      </c>
      <c r="G48" s="191"/>
      <c r="H48" s="382"/>
      <c r="I48" s="179" t="s">
        <v>612</v>
      </c>
      <c r="J48" s="385">
        <f t="shared" ref="J48" si="37">F48</f>
        <v>0</v>
      </c>
      <c r="K48" s="385"/>
      <c r="L48" s="386">
        <f t="shared" ref="L48" si="38">J48-K48</f>
        <v>0</v>
      </c>
    </row>
    <row r="49" spans="1:12" s="195" customFormat="1" ht="38.25" customHeight="1">
      <c r="A49" s="251" t="s">
        <v>86</v>
      </c>
      <c r="B49" s="252"/>
      <c r="C49" s="252" t="s">
        <v>172</v>
      </c>
      <c r="D49" s="383">
        <f>SUM(D50:D57)</f>
        <v>683000</v>
      </c>
      <c r="E49" s="383">
        <f>SUM(E50:E57)</f>
        <v>735654</v>
      </c>
      <c r="F49" s="383">
        <f>SUM(F50:F57)</f>
        <v>52654</v>
      </c>
      <c r="G49" s="383">
        <f>SUM(G50:G57)</f>
        <v>186000</v>
      </c>
      <c r="H49" s="383">
        <f>SUM(H50:H57)</f>
        <v>238654</v>
      </c>
      <c r="I49" s="250"/>
      <c r="J49" s="385">
        <f t="shared" si="1"/>
        <v>52654</v>
      </c>
      <c r="K49" s="387">
        <f>SUM(K50:K57)</f>
        <v>230526</v>
      </c>
      <c r="L49" s="386">
        <f t="shared" si="2"/>
        <v>-177872</v>
      </c>
    </row>
    <row r="50" spans="1:12" s="153" customFormat="1" ht="42.75" customHeight="1">
      <c r="A50" s="198" t="s">
        <v>347</v>
      </c>
      <c r="B50" s="131">
        <v>290</v>
      </c>
      <c r="C50" s="168" t="s">
        <v>344</v>
      </c>
      <c r="D50" s="246">
        <v>613000</v>
      </c>
      <c r="E50" s="367">
        <f t="shared" si="3"/>
        <v>447000</v>
      </c>
      <c r="F50" s="367">
        <f t="shared" si="4"/>
        <v>-166000</v>
      </c>
      <c r="G50" s="191">
        <v>166000</v>
      </c>
      <c r="H50" s="382"/>
      <c r="I50" s="103" t="s">
        <v>346</v>
      </c>
      <c r="J50" s="385">
        <f t="shared" si="1"/>
        <v>-166000</v>
      </c>
      <c r="K50" s="385"/>
      <c r="L50" s="386">
        <f t="shared" si="2"/>
        <v>-166000</v>
      </c>
    </row>
    <row r="51" spans="1:12" s="153" customFormat="1" ht="42.75" hidden="1" customHeight="1">
      <c r="A51" s="198" t="s">
        <v>348</v>
      </c>
      <c r="B51" s="129">
        <v>317</v>
      </c>
      <c r="C51" s="160" t="s">
        <v>345</v>
      </c>
      <c r="D51" s="367"/>
      <c r="E51" s="367">
        <f t="shared" ref="E51:E52" si="39">D51+F51</f>
        <v>0</v>
      </c>
      <c r="F51" s="367">
        <f t="shared" ref="F51:F52" si="40">H51-G51</f>
        <v>0</v>
      </c>
      <c r="G51" s="191"/>
      <c r="H51" s="382"/>
      <c r="I51" s="103"/>
      <c r="J51" s="385">
        <f t="shared" ref="J51:J52" si="41">F51</f>
        <v>0</v>
      </c>
      <c r="K51" s="385"/>
      <c r="L51" s="386">
        <f t="shared" ref="L51:L52" si="42">J51-K51</f>
        <v>0</v>
      </c>
    </row>
    <row r="52" spans="1:12" s="153" customFormat="1" ht="42.75" hidden="1" customHeight="1">
      <c r="A52" s="198" t="s">
        <v>571</v>
      </c>
      <c r="B52" s="129">
        <v>264</v>
      </c>
      <c r="C52" s="160" t="s">
        <v>572</v>
      </c>
      <c r="D52" s="367"/>
      <c r="E52" s="367">
        <f t="shared" si="39"/>
        <v>0</v>
      </c>
      <c r="F52" s="367">
        <f t="shared" si="40"/>
        <v>0</v>
      </c>
      <c r="G52" s="191"/>
      <c r="H52" s="382"/>
      <c r="I52" s="103"/>
      <c r="J52" s="385">
        <f t="shared" si="41"/>
        <v>0</v>
      </c>
      <c r="K52" s="385"/>
      <c r="L52" s="386">
        <f t="shared" si="42"/>
        <v>0</v>
      </c>
    </row>
    <row r="53" spans="1:12" s="153" customFormat="1" ht="42.75" customHeight="1">
      <c r="A53" s="198" t="s">
        <v>571</v>
      </c>
      <c r="B53" s="129">
        <v>264</v>
      </c>
      <c r="C53" s="160" t="s">
        <v>575</v>
      </c>
      <c r="D53" s="367">
        <v>70000</v>
      </c>
      <c r="E53" s="367">
        <f t="shared" si="3"/>
        <v>50000</v>
      </c>
      <c r="F53" s="367">
        <f t="shared" si="4"/>
        <v>-20000</v>
      </c>
      <c r="G53" s="191">
        <v>20000</v>
      </c>
      <c r="H53" s="382"/>
      <c r="I53" s="103"/>
      <c r="J53" s="385">
        <f t="shared" si="1"/>
        <v>-20000</v>
      </c>
      <c r="K53" s="385"/>
      <c r="L53" s="386">
        <f t="shared" si="2"/>
        <v>-20000</v>
      </c>
    </row>
    <row r="54" spans="1:12" s="153" customFormat="1" ht="42.75" hidden="1" customHeight="1">
      <c r="A54" s="198" t="s">
        <v>306</v>
      </c>
      <c r="B54" s="129">
        <v>267</v>
      </c>
      <c r="C54" s="160" t="s">
        <v>573</v>
      </c>
      <c r="D54" s="367"/>
      <c r="E54" s="367">
        <f t="shared" si="3"/>
        <v>0</v>
      </c>
      <c r="F54" s="367">
        <f t="shared" si="4"/>
        <v>0</v>
      </c>
      <c r="G54" s="191"/>
      <c r="H54" s="382"/>
      <c r="I54" s="103"/>
      <c r="J54" s="385">
        <f t="shared" si="1"/>
        <v>0</v>
      </c>
      <c r="K54" s="385"/>
      <c r="L54" s="386">
        <f t="shared" si="2"/>
        <v>0</v>
      </c>
    </row>
    <row r="55" spans="1:12" s="153" customFormat="1" ht="42.75" hidden="1" customHeight="1">
      <c r="A55" s="198" t="s">
        <v>306</v>
      </c>
      <c r="B55" s="129">
        <v>272</v>
      </c>
      <c r="C55" s="160" t="s">
        <v>574</v>
      </c>
      <c r="D55" s="367"/>
      <c r="E55" s="367">
        <f t="shared" ref="E55" si="43">D55+F55</f>
        <v>0</v>
      </c>
      <c r="F55" s="367">
        <f t="shared" ref="F55" si="44">H55-G55</f>
        <v>0</v>
      </c>
      <c r="G55" s="191"/>
      <c r="H55" s="382"/>
      <c r="I55" s="103"/>
      <c r="J55" s="385">
        <f t="shared" ref="J55" si="45">F55</f>
        <v>0</v>
      </c>
      <c r="K55" s="385"/>
      <c r="L55" s="386">
        <f t="shared" ref="L55" si="46">J55-K55</f>
        <v>0</v>
      </c>
    </row>
    <row r="56" spans="1:12" s="153" customFormat="1" ht="42.75" customHeight="1">
      <c r="A56" s="198" t="s">
        <v>687</v>
      </c>
      <c r="B56" s="129" t="s">
        <v>249</v>
      </c>
      <c r="C56" s="160" t="s">
        <v>540</v>
      </c>
      <c r="D56" s="367"/>
      <c r="E56" s="367">
        <f t="shared" ref="E56" si="47">D56+F56</f>
        <v>222398</v>
      </c>
      <c r="F56" s="367">
        <f t="shared" ref="F56" si="48">H56-G56</f>
        <v>222398</v>
      </c>
      <c r="G56" s="191"/>
      <c r="H56" s="382">
        <v>222398</v>
      </c>
      <c r="I56" s="103" t="s">
        <v>594</v>
      </c>
      <c r="J56" s="385">
        <f t="shared" ref="J56" si="49">F56</f>
        <v>222398</v>
      </c>
      <c r="K56" s="385">
        <v>222398</v>
      </c>
      <c r="L56" s="386">
        <f t="shared" ref="L56" si="50">J56-K56</f>
        <v>0</v>
      </c>
    </row>
    <row r="57" spans="1:12" s="153" customFormat="1" ht="42.75" customHeight="1">
      <c r="A57" s="198" t="s">
        <v>534</v>
      </c>
      <c r="B57" s="129" t="s">
        <v>249</v>
      </c>
      <c r="C57" s="160" t="s">
        <v>593</v>
      </c>
      <c r="D57" s="367"/>
      <c r="E57" s="367">
        <f t="shared" si="3"/>
        <v>16256</v>
      </c>
      <c r="F57" s="367">
        <f t="shared" si="4"/>
        <v>16256</v>
      </c>
      <c r="G57" s="191"/>
      <c r="H57" s="382">
        <v>16256</v>
      </c>
      <c r="I57" s="103" t="s">
        <v>595</v>
      </c>
      <c r="J57" s="385">
        <f t="shared" si="1"/>
        <v>16256</v>
      </c>
      <c r="K57" s="385">
        <v>8128</v>
      </c>
      <c r="L57" s="386">
        <f t="shared" si="2"/>
        <v>8128</v>
      </c>
    </row>
    <row r="58" spans="1:12" s="195" customFormat="1" ht="42.75" customHeight="1">
      <c r="A58" s="251" t="s">
        <v>158</v>
      </c>
      <c r="B58" s="252"/>
      <c r="C58" s="252" t="s">
        <v>173</v>
      </c>
      <c r="D58" s="383">
        <f>SUM(D59:D69)</f>
        <v>24610585</v>
      </c>
      <c r="E58" s="383">
        <f>SUM(E59:E69)</f>
        <v>25165585</v>
      </c>
      <c r="F58" s="383">
        <f>SUM(F59:F69)</f>
        <v>555000</v>
      </c>
      <c r="G58" s="383">
        <f>SUM(G59:G69)</f>
        <v>750000</v>
      </c>
      <c r="H58" s="383">
        <f>SUM(H59:H69)</f>
        <v>1305000</v>
      </c>
      <c r="I58" s="250"/>
      <c r="J58" s="385">
        <f t="shared" si="1"/>
        <v>555000</v>
      </c>
      <c r="K58" s="387">
        <f>SUM(K59:K69)</f>
        <v>805000</v>
      </c>
      <c r="L58" s="386">
        <f t="shared" si="2"/>
        <v>-250000</v>
      </c>
    </row>
    <row r="59" spans="1:12" s="153" customFormat="1" ht="42.75" customHeight="1">
      <c r="A59" s="199" t="s">
        <v>283</v>
      </c>
      <c r="B59" s="131">
        <v>332</v>
      </c>
      <c r="C59" s="424" t="s">
        <v>349</v>
      </c>
      <c r="D59" s="256">
        <v>20804925</v>
      </c>
      <c r="E59" s="367">
        <f t="shared" si="3"/>
        <v>20254925</v>
      </c>
      <c r="F59" s="367">
        <f t="shared" si="4"/>
        <v>-550000</v>
      </c>
      <c r="G59" s="191">
        <v>550000</v>
      </c>
      <c r="H59" s="382">
        <v>0</v>
      </c>
      <c r="I59" s="180"/>
      <c r="J59" s="385">
        <f t="shared" si="1"/>
        <v>-550000</v>
      </c>
      <c r="K59" s="385"/>
      <c r="L59" s="386">
        <f t="shared" si="2"/>
        <v>-550000</v>
      </c>
    </row>
    <row r="60" spans="1:12" s="153" customFormat="1" ht="42.75" hidden="1" customHeight="1">
      <c r="A60" s="199" t="s">
        <v>306</v>
      </c>
      <c r="B60" s="165">
        <v>337</v>
      </c>
      <c r="C60" s="158" t="s">
        <v>350</v>
      </c>
      <c r="D60" s="159"/>
      <c r="E60" s="367">
        <f t="shared" ref="E60:E65" si="51">D60+F60</f>
        <v>0</v>
      </c>
      <c r="F60" s="367">
        <f t="shared" ref="F60:F65" si="52">H60-G60</f>
        <v>0</v>
      </c>
      <c r="G60" s="191"/>
      <c r="H60" s="382">
        <v>0</v>
      </c>
      <c r="I60" s="103"/>
      <c r="J60" s="385">
        <f t="shared" ref="J60:J65" si="53">F60</f>
        <v>0</v>
      </c>
      <c r="K60" s="385"/>
      <c r="L60" s="386">
        <f t="shared" ref="L60:L65" si="54">J60-K60</f>
        <v>0</v>
      </c>
    </row>
    <row r="61" spans="1:12" s="153" customFormat="1" ht="42.75" customHeight="1">
      <c r="A61" s="199" t="s">
        <v>306</v>
      </c>
      <c r="B61" s="165">
        <v>347</v>
      </c>
      <c r="C61" s="158" t="s">
        <v>351</v>
      </c>
      <c r="D61" s="159">
        <v>1000000</v>
      </c>
      <c r="E61" s="367">
        <f t="shared" si="51"/>
        <v>800000</v>
      </c>
      <c r="F61" s="367">
        <f t="shared" si="52"/>
        <v>-200000</v>
      </c>
      <c r="G61" s="191">
        <v>200000</v>
      </c>
      <c r="H61" s="382">
        <v>0</v>
      </c>
      <c r="I61" s="103"/>
      <c r="J61" s="385">
        <f t="shared" si="53"/>
        <v>-200000</v>
      </c>
      <c r="K61" s="385"/>
      <c r="L61" s="386">
        <f t="shared" si="54"/>
        <v>-200000</v>
      </c>
    </row>
    <row r="62" spans="1:12" s="153" customFormat="1" ht="42.75" customHeight="1">
      <c r="A62" s="199" t="s">
        <v>306</v>
      </c>
      <c r="B62" s="165" t="s">
        <v>249</v>
      </c>
      <c r="C62" s="158" t="s">
        <v>352</v>
      </c>
      <c r="D62" s="159"/>
      <c r="E62" s="367">
        <f t="shared" si="51"/>
        <v>105000</v>
      </c>
      <c r="F62" s="367">
        <f t="shared" si="52"/>
        <v>105000</v>
      </c>
      <c r="G62" s="191">
        <v>0</v>
      </c>
      <c r="H62" s="382">
        <v>105000</v>
      </c>
      <c r="I62" s="103" t="s">
        <v>398</v>
      </c>
      <c r="J62" s="385">
        <f t="shared" si="53"/>
        <v>105000</v>
      </c>
      <c r="K62" s="385">
        <v>105000</v>
      </c>
      <c r="L62" s="386">
        <f t="shared" si="54"/>
        <v>0</v>
      </c>
    </row>
    <row r="63" spans="1:12" s="153" customFormat="1" ht="42.75" customHeight="1">
      <c r="A63" s="199" t="s">
        <v>306</v>
      </c>
      <c r="B63" s="165" t="s">
        <v>249</v>
      </c>
      <c r="C63" s="158" t="s">
        <v>355</v>
      </c>
      <c r="D63" s="159"/>
      <c r="E63" s="367">
        <f t="shared" si="51"/>
        <v>700000</v>
      </c>
      <c r="F63" s="367">
        <f t="shared" si="52"/>
        <v>700000</v>
      </c>
      <c r="G63" s="191">
        <v>0</v>
      </c>
      <c r="H63" s="382">
        <v>700000</v>
      </c>
      <c r="I63" s="103" t="s">
        <v>399</v>
      </c>
      <c r="J63" s="385">
        <f t="shared" si="53"/>
        <v>700000</v>
      </c>
      <c r="K63" s="385">
        <v>700000</v>
      </c>
      <c r="L63" s="386">
        <f t="shared" si="54"/>
        <v>0</v>
      </c>
    </row>
    <row r="64" spans="1:12" s="153" customFormat="1" ht="42.75" customHeight="1">
      <c r="A64" s="199" t="s">
        <v>306</v>
      </c>
      <c r="B64" s="165">
        <v>342</v>
      </c>
      <c r="C64" s="158" t="s">
        <v>353</v>
      </c>
      <c r="D64" s="159">
        <v>2142504</v>
      </c>
      <c r="E64" s="367">
        <f t="shared" si="51"/>
        <v>2142504</v>
      </c>
      <c r="F64" s="367">
        <f t="shared" si="52"/>
        <v>0</v>
      </c>
      <c r="G64" s="191"/>
      <c r="H64" s="382"/>
      <c r="I64" s="450" t="s">
        <v>674</v>
      </c>
      <c r="J64" s="385">
        <f t="shared" si="53"/>
        <v>0</v>
      </c>
      <c r="K64" s="385">
        <v>-1648080</v>
      </c>
      <c r="L64" s="386">
        <f t="shared" si="54"/>
        <v>1648080</v>
      </c>
    </row>
    <row r="65" spans="1:12" s="153" customFormat="1" ht="42.75" customHeight="1">
      <c r="A65" s="199" t="s">
        <v>306</v>
      </c>
      <c r="B65" s="165">
        <v>342</v>
      </c>
      <c r="C65" s="158" t="s">
        <v>354</v>
      </c>
      <c r="D65" s="159">
        <v>663156</v>
      </c>
      <c r="E65" s="367">
        <f t="shared" si="51"/>
        <v>663156</v>
      </c>
      <c r="F65" s="367">
        <f t="shared" si="52"/>
        <v>0</v>
      </c>
      <c r="G65" s="191"/>
      <c r="H65" s="382"/>
      <c r="I65" s="451"/>
      <c r="J65" s="385">
        <f t="shared" si="53"/>
        <v>0</v>
      </c>
      <c r="K65" s="385">
        <v>-510120</v>
      </c>
      <c r="L65" s="386">
        <f t="shared" si="54"/>
        <v>510120</v>
      </c>
    </row>
    <row r="66" spans="1:12" s="153" customFormat="1" ht="42.75" customHeight="1">
      <c r="A66" s="199" t="s">
        <v>306</v>
      </c>
      <c r="B66" s="165" t="s">
        <v>278</v>
      </c>
      <c r="C66" s="158" t="s">
        <v>673</v>
      </c>
      <c r="D66" s="159"/>
      <c r="E66" s="367">
        <f t="shared" si="3"/>
        <v>0</v>
      </c>
      <c r="F66" s="367">
        <f t="shared" si="4"/>
        <v>0</v>
      </c>
      <c r="G66" s="191"/>
      <c r="H66" s="382"/>
      <c r="I66" s="452"/>
      <c r="J66" s="385">
        <f t="shared" si="1"/>
        <v>0</v>
      </c>
      <c r="K66" s="385">
        <v>2158200</v>
      </c>
      <c r="L66" s="386">
        <f t="shared" si="2"/>
        <v>-2158200</v>
      </c>
    </row>
    <row r="67" spans="1:12" s="153" customFormat="1" ht="42.75" hidden="1" customHeight="1">
      <c r="A67" s="199" t="s">
        <v>306</v>
      </c>
      <c r="B67" s="165">
        <v>339</v>
      </c>
      <c r="C67" s="158" t="s">
        <v>576</v>
      </c>
      <c r="D67" s="159"/>
      <c r="E67" s="367">
        <f t="shared" ref="E67:E68" si="55">D67+F67</f>
        <v>0</v>
      </c>
      <c r="F67" s="367">
        <f t="shared" ref="F67:F68" si="56">H67-G67</f>
        <v>0</v>
      </c>
      <c r="G67" s="191"/>
      <c r="H67" s="382"/>
      <c r="I67" s="103"/>
      <c r="J67" s="385">
        <f t="shared" ref="J67:J68" si="57">F67</f>
        <v>0</v>
      </c>
      <c r="K67" s="385"/>
      <c r="L67" s="386">
        <f t="shared" ref="L67:L68" si="58">J67-K67</f>
        <v>0</v>
      </c>
    </row>
    <row r="68" spans="1:12" s="153" customFormat="1" ht="42.75" hidden="1" customHeight="1">
      <c r="A68" s="199" t="s">
        <v>306</v>
      </c>
      <c r="B68" s="165">
        <v>341</v>
      </c>
      <c r="C68" s="158" t="s">
        <v>656</v>
      </c>
      <c r="D68" s="159"/>
      <c r="E68" s="367">
        <f t="shared" si="55"/>
        <v>0</v>
      </c>
      <c r="F68" s="367">
        <f t="shared" si="56"/>
        <v>0</v>
      </c>
      <c r="G68" s="191"/>
      <c r="H68" s="382"/>
      <c r="I68" s="103"/>
      <c r="J68" s="385">
        <f t="shared" si="57"/>
        <v>0</v>
      </c>
      <c r="K68" s="385"/>
      <c r="L68" s="386">
        <f t="shared" si="58"/>
        <v>0</v>
      </c>
    </row>
    <row r="69" spans="1:12" s="153" customFormat="1" ht="42.75" customHeight="1">
      <c r="A69" s="199" t="s">
        <v>577</v>
      </c>
      <c r="B69" s="165" t="s">
        <v>676</v>
      </c>
      <c r="C69" s="158" t="s">
        <v>641</v>
      </c>
      <c r="D69" s="159"/>
      <c r="E69" s="367">
        <f t="shared" si="3"/>
        <v>500000</v>
      </c>
      <c r="F69" s="367">
        <f t="shared" si="4"/>
        <v>500000</v>
      </c>
      <c r="G69" s="191"/>
      <c r="H69" s="382">
        <v>500000</v>
      </c>
      <c r="I69" s="103" t="s">
        <v>660</v>
      </c>
      <c r="J69" s="385">
        <f t="shared" si="1"/>
        <v>500000</v>
      </c>
      <c r="K69" s="385"/>
      <c r="L69" s="386">
        <f t="shared" si="2"/>
        <v>500000</v>
      </c>
    </row>
    <row r="70" spans="1:12" s="195" customFormat="1" ht="42.75" customHeight="1">
      <c r="A70" s="251" t="s">
        <v>105</v>
      </c>
      <c r="B70" s="252"/>
      <c r="C70" s="252" t="s">
        <v>174</v>
      </c>
      <c r="D70" s="383">
        <f>SUM(D71:D78)</f>
        <v>83000</v>
      </c>
      <c r="E70" s="383">
        <f>SUM(E71:E78)</f>
        <v>369850</v>
      </c>
      <c r="F70" s="383">
        <f>SUM(F71:F78)</f>
        <v>286850</v>
      </c>
      <c r="G70" s="383">
        <f>SUM(G71:G78)</f>
        <v>18000</v>
      </c>
      <c r="H70" s="383">
        <f>SUM(H71:H78)</f>
        <v>304850</v>
      </c>
      <c r="I70" s="250"/>
      <c r="J70" s="385">
        <f t="shared" si="1"/>
        <v>286850</v>
      </c>
      <c r="K70" s="387">
        <f>SUM(K71:K78)</f>
        <v>226650</v>
      </c>
      <c r="L70" s="386">
        <f t="shared" si="2"/>
        <v>60200</v>
      </c>
    </row>
    <row r="71" spans="1:12" s="153" customFormat="1" ht="42.75" customHeight="1">
      <c r="A71" s="199" t="s">
        <v>360</v>
      </c>
      <c r="B71" s="177">
        <v>359</v>
      </c>
      <c r="C71" s="182" t="s">
        <v>364</v>
      </c>
      <c r="D71" s="178">
        <v>45000</v>
      </c>
      <c r="E71" s="367">
        <f t="shared" si="3"/>
        <v>35000</v>
      </c>
      <c r="F71" s="367">
        <f t="shared" si="4"/>
        <v>-10000</v>
      </c>
      <c r="G71" s="191">
        <v>10000</v>
      </c>
      <c r="H71" s="382"/>
      <c r="I71" s="258" t="s">
        <v>400</v>
      </c>
      <c r="J71" s="385">
        <f t="shared" si="1"/>
        <v>-10000</v>
      </c>
      <c r="K71" s="385">
        <v>-10000</v>
      </c>
      <c r="L71" s="386">
        <f t="shared" si="2"/>
        <v>0</v>
      </c>
    </row>
    <row r="72" spans="1:12" s="153" customFormat="1" ht="42.75" customHeight="1">
      <c r="A72" s="199" t="s">
        <v>361</v>
      </c>
      <c r="B72" s="181" t="s">
        <v>249</v>
      </c>
      <c r="C72" s="182" t="s">
        <v>367</v>
      </c>
      <c r="D72" s="178">
        <v>0</v>
      </c>
      <c r="E72" s="367">
        <f t="shared" si="3"/>
        <v>111500</v>
      </c>
      <c r="F72" s="367">
        <f t="shared" si="4"/>
        <v>111500</v>
      </c>
      <c r="G72" s="191"/>
      <c r="H72" s="382">
        <v>111500</v>
      </c>
      <c r="I72" s="258" t="s">
        <v>401</v>
      </c>
      <c r="J72" s="385">
        <f t="shared" si="1"/>
        <v>111500</v>
      </c>
      <c r="K72" s="385">
        <v>92900</v>
      </c>
      <c r="L72" s="386">
        <f t="shared" si="2"/>
        <v>18600</v>
      </c>
    </row>
    <row r="73" spans="1:12" s="153" customFormat="1" ht="42.75" customHeight="1">
      <c r="A73" s="199" t="s">
        <v>361</v>
      </c>
      <c r="B73" s="181" t="s">
        <v>356</v>
      </c>
      <c r="C73" s="182" t="s">
        <v>368</v>
      </c>
      <c r="D73" s="178">
        <v>8000</v>
      </c>
      <c r="E73" s="367">
        <f t="shared" si="3"/>
        <v>0</v>
      </c>
      <c r="F73" s="367">
        <f t="shared" si="4"/>
        <v>-8000</v>
      </c>
      <c r="G73" s="191">
        <v>8000</v>
      </c>
      <c r="H73" s="382"/>
      <c r="I73" s="478" t="s">
        <v>287</v>
      </c>
      <c r="J73" s="385">
        <f t="shared" si="1"/>
        <v>-8000</v>
      </c>
      <c r="K73" s="385">
        <v>-8000</v>
      </c>
      <c r="L73" s="386">
        <f t="shared" si="2"/>
        <v>0</v>
      </c>
    </row>
    <row r="74" spans="1:12" s="153" customFormat="1" ht="42.75" customHeight="1">
      <c r="A74" s="199" t="s">
        <v>361</v>
      </c>
      <c r="B74" s="181" t="s">
        <v>249</v>
      </c>
      <c r="C74" s="182" t="s">
        <v>368</v>
      </c>
      <c r="D74" s="178">
        <v>0</v>
      </c>
      <c r="E74" s="367">
        <f t="shared" si="3"/>
        <v>8000</v>
      </c>
      <c r="F74" s="367">
        <f t="shared" si="4"/>
        <v>8000</v>
      </c>
      <c r="G74" s="191"/>
      <c r="H74" s="382">
        <v>8000</v>
      </c>
      <c r="I74" s="479"/>
      <c r="J74" s="385">
        <f t="shared" si="1"/>
        <v>8000</v>
      </c>
      <c r="K74" s="385">
        <v>8000</v>
      </c>
      <c r="L74" s="386">
        <f t="shared" si="2"/>
        <v>0</v>
      </c>
    </row>
    <row r="75" spans="1:12" s="153" customFormat="1" ht="42.75" customHeight="1">
      <c r="A75" s="199" t="s">
        <v>361</v>
      </c>
      <c r="B75" s="181" t="s">
        <v>249</v>
      </c>
      <c r="C75" s="182" t="s">
        <v>357</v>
      </c>
      <c r="D75" s="178">
        <v>0</v>
      </c>
      <c r="E75" s="367">
        <f t="shared" si="3"/>
        <v>20000</v>
      </c>
      <c r="F75" s="367">
        <f t="shared" si="4"/>
        <v>20000</v>
      </c>
      <c r="G75" s="191"/>
      <c r="H75" s="382">
        <v>20000</v>
      </c>
      <c r="I75" s="258"/>
      <c r="J75" s="385">
        <f t="shared" si="1"/>
        <v>20000</v>
      </c>
      <c r="K75" s="385"/>
      <c r="L75" s="386">
        <f t="shared" si="2"/>
        <v>20000</v>
      </c>
    </row>
    <row r="76" spans="1:12" s="153" customFormat="1" ht="42.75" customHeight="1">
      <c r="A76" s="199" t="s">
        <v>332</v>
      </c>
      <c r="B76" s="181" t="s">
        <v>249</v>
      </c>
      <c r="C76" s="182" t="s">
        <v>369</v>
      </c>
      <c r="D76" s="178">
        <v>0</v>
      </c>
      <c r="E76" s="367">
        <f t="shared" ref="E76:E77" si="59">D76+F76</f>
        <v>143750</v>
      </c>
      <c r="F76" s="367">
        <f t="shared" ref="F76:F77" si="60">H76-G76</f>
        <v>143750</v>
      </c>
      <c r="G76" s="191"/>
      <c r="H76" s="382">
        <v>143750</v>
      </c>
      <c r="I76" s="258" t="s">
        <v>434</v>
      </c>
      <c r="J76" s="385">
        <f t="shared" ref="J76:J77" si="61">F76</f>
        <v>143750</v>
      </c>
      <c r="K76" s="385">
        <v>143750</v>
      </c>
      <c r="L76" s="386">
        <f t="shared" ref="L76:L77" si="62">J76-K76</f>
        <v>0</v>
      </c>
    </row>
    <row r="77" spans="1:12" s="153" customFormat="1" ht="42.75" customHeight="1">
      <c r="A77" s="199" t="s">
        <v>362</v>
      </c>
      <c r="B77" s="181" t="s">
        <v>358</v>
      </c>
      <c r="C77" s="182" t="s">
        <v>359</v>
      </c>
      <c r="D77" s="178">
        <v>30000</v>
      </c>
      <c r="E77" s="367">
        <f t="shared" si="59"/>
        <v>51600</v>
      </c>
      <c r="F77" s="367">
        <f t="shared" si="60"/>
        <v>21600</v>
      </c>
      <c r="G77" s="191"/>
      <c r="H77" s="382">
        <v>21600</v>
      </c>
      <c r="I77" s="258"/>
      <c r="J77" s="385">
        <f t="shared" si="61"/>
        <v>21600</v>
      </c>
      <c r="K77" s="385"/>
      <c r="L77" s="386">
        <f t="shared" si="62"/>
        <v>21600</v>
      </c>
    </row>
    <row r="78" spans="1:12" s="153" customFormat="1" ht="42.75" hidden="1" customHeight="1">
      <c r="A78" s="397" t="s">
        <v>578</v>
      </c>
      <c r="B78" s="400">
        <v>365</v>
      </c>
      <c r="C78" s="401" t="s">
        <v>579</v>
      </c>
      <c r="D78" s="402"/>
      <c r="E78" s="393">
        <f t="shared" ref="E78" si="63">D78+F78</f>
        <v>0</v>
      </c>
      <c r="F78" s="393">
        <f t="shared" ref="F78" si="64">H78-G78</f>
        <v>0</v>
      </c>
      <c r="G78" s="394"/>
      <c r="H78" s="395"/>
      <c r="I78" s="403"/>
      <c r="J78" s="385">
        <f t="shared" ref="J78" si="65">F78</f>
        <v>0</v>
      </c>
      <c r="K78" s="385"/>
      <c r="L78" s="386">
        <f t="shared" ref="L78" si="66">J78-K78</f>
        <v>0</v>
      </c>
    </row>
    <row r="79" spans="1:12" s="195" customFormat="1" ht="42.75" customHeight="1">
      <c r="A79" s="251" t="s">
        <v>159</v>
      </c>
      <c r="B79" s="252"/>
      <c r="C79" s="252" t="s">
        <v>175</v>
      </c>
      <c r="D79" s="383">
        <f>SUM(D80:D127)</f>
        <v>34894614</v>
      </c>
      <c r="E79" s="383">
        <f>SUM(E80:E127)</f>
        <v>42336419</v>
      </c>
      <c r="F79" s="383">
        <f>SUM(F80:F127)</f>
        <v>7441805</v>
      </c>
      <c r="G79" s="383">
        <f>SUM(G80:G127)</f>
        <v>2050721</v>
      </c>
      <c r="H79" s="383">
        <f>SUM(H80:H127)</f>
        <v>9492526</v>
      </c>
      <c r="I79" s="250"/>
      <c r="J79" s="385">
        <f t="shared" si="1"/>
        <v>7441805</v>
      </c>
      <c r="K79" s="387">
        <f>SUM(K80:K127)</f>
        <v>6490993</v>
      </c>
      <c r="L79" s="386">
        <f t="shared" si="2"/>
        <v>950812</v>
      </c>
    </row>
    <row r="80" spans="1:12" s="153" customFormat="1" ht="42.75" customHeight="1">
      <c r="A80" s="200" t="s">
        <v>388</v>
      </c>
      <c r="B80" s="131">
        <v>423</v>
      </c>
      <c r="C80" s="132" t="s">
        <v>387</v>
      </c>
      <c r="D80" s="256">
        <v>5187000</v>
      </c>
      <c r="E80" s="367">
        <f t="shared" si="3"/>
        <v>4814000</v>
      </c>
      <c r="F80" s="367">
        <f t="shared" si="4"/>
        <v>-373000</v>
      </c>
      <c r="G80" s="191">
        <v>373000</v>
      </c>
      <c r="H80" s="382"/>
      <c r="I80" s="259" t="s">
        <v>677</v>
      </c>
      <c r="J80" s="385">
        <f t="shared" si="1"/>
        <v>-373000</v>
      </c>
      <c r="K80" s="385"/>
      <c r="L80" s="386">
        <f t="shared" si="2"/>
        <v>-373000</v>
      </c>
    </row>
    <row r="81" spans="1:12" s="153" customFormat="1" ht="42.75" customHeight="1">
      <c r="A81" s="200" t="s">
        <v>361</v>
      </c>
      <c r="B81" s="131">
        <v>422</v>
      </c>
      <c r="C81" s="132" t="s">
        <v>389</v>
      </c>
      <c r="D81" s="256">
        <v>186000</v>
      </c>
      <c r="E81" s="367">
        <f t="shared" si="3"/>
        <v>96000</v>
      </c>
      <c r="F81" s="367">
        <f t="shared" si="4"/>
        <v>-90000</v>
      </c>
      <c r="G81" s="191">
        <v>90000</v>
      </c>
      <c r="H81" s="382"/>
      <c r="I81" s="259" t="s">
        <v>390</v>
      </c>
      <c r="J81" s="385">
        <f t="shared" ref="J81:J92" si="67">F81</f>
        <v>-90000</v>
      </c>
      <c r="K81" s="385"/>
      <c r="L81" s="386">
        <f t="shared" ref="L81:L92" si="68">J81-K81</f>
        <v>-90000</v>
      </c>
    </row>
    <row r="82" spans="1:12" s="153" customFormat="1" ht="42.75" customHeight="1">
      <c r="A82" s="200" t="s">
        <v>361</v>
      </c>
      <c r="B82" s="131">
        <v>422</v>
      </c>
      <c r="C82" s="132" t="s">
        <v>391</v>
      </c>
      <c r="D82" s="256">
        <v>100000</v>
      </c>
      <c r="E82" s="367">
        <f t="shared" ref="E82:E88" si="69">D82+F82</f>
        <v>0</v>
      </c>
      <c r="F82" s="367">
        <f t="shared" ref="F82:F88" si="70">H82-G82</f>
        <v>-100000</v>
      </c>
      <c r="G82" s="191">
        <v>100000</v>
      </c>
      <c r="H82" s="382"/>
      <c r="I82" s="259"/>
      <c r="J82" s="385">
        <f t="shared" ref="J82:J88" si="71">F82</f>
        <v>-100000</v>
      </c>
      <c r="K82" s="385"/>
      <c r="L82" s="386">
        <f t="shared" ref="L82:L88" si="72">J82-K82</f>
        <v>-100000</v>
      </c>
    </row>
    <row r="83" spans="1:12" s="153" customFormat="1" ht="42.75" customHeight="1">
      <c r="A83" s="200" t="s">
        <v>361</v>
      </c>
      <c r="B83" s="131" t="s">
        <v>249</v>
      </c>
      <c r="C83" s="132" t="s">
        <v>426</v>
      </c>
      <c r="D83" s="256"/>
      <c r="E83" s="367">
        <f t="shared" si="69"/>
        <v>26000</v>
      </c>
      <c r="F83" s="367">
        <f t="shared" si="70"/>
        <v>26000</v>
      </c>
      <c r="G83" s="191"/>
      <c r="H83" s="382">
        <v>26000</v>
      </c>
      <c r="I83" s="259"/>
      <c r="J83" s="385">
        <f t="shared" si="71"/>
        <v>26000</v>
      </c>
      <c r="K83" s="385"/>
      <c r="L83" s="386">
        <f t="shared" si="72"/>
        <v>26000</v>
      </c>
    </row>
    <row r="84" spans="1:12" s="153" customFormat="1" ht="42.75" customHeight="1">
      <c r="A84" s="200" t="s">
        <v>361</v>
      </c>
      <c r="B84" s="131">
        <v>429</v>
      </c>
      <c r="C84" s="132" t="s">
        <v>392</v>
      </c>
      <c r="D84" s="256">
        <v>150000</v>
      </c>
      <c r="E84" s="367">
        <f t="shared" si="69"/>
        <v>300000</v>
      </c>
      <c r="F84" s="367">
        <f t="shared" si="70"/>
        <v>150000</v>
      </c>
      <c r="G84" s="191"/>
      <c r="H84" s="382">
        <v>150000</v>
      </c>
      <c r="I84" s="259"/>
      <c r="J84" s="385">
        <f t="shared" si="71"/>
        <v>150000</v>
      </c>
      <c r="K84" s="385"/>
      <c r="L84" s="386">
        <f t="shared" si="72"/>
        <v>150000</v>
      </c>
    </row>
    <row r="85" spans="1:12" s="153" customFormat="1" ht="42.75" customHeight="1">
      <c r="A85" s="200" t="s">
        <v>361</v>
      </c>
      <c r="B85" s="172" t="s">
        <v>370</v>
      </c>
      <c r="C85" s="132" t="s">
        <v>393</v>
      </c>
      <c r="D85" s="256">
        <v>768800</v>
      </c>
      <c r="E85" s="367">
        <f t="shared" si="69"/>
        <v>868800</v>
      </c>
      <c r="F85" s="367">
        <f t="shared" si="70"/>
        <v>100000</v>
      </c>
      <c r="G85" s="191"/>
      <c r="H85" s="382">
        <v>100000</v>
      </c>
      <c r="I85" s="259"/>
      <c r="J85" s="385">
        <f t="shared" si="71"/>
        <v>100000</v>
      </c>
      <c r="K85" s="385"/>
      <c r="L85" s="386">
        <f t="shared" si="72"/>
        <v>100000</v>
      </c>
    </row>
    <row r="86" spans="1:12" s="153" customFormat="1" ht="42.75" customHeight="1">
      <c r="A86" s="200" t="s">
        <v>361</v>
      </c>
      <c r="B86" s="131" t="s">
        <v>249</v>
      </c>
      <c r="C86" s="132" t="s">
        <v>427</v>
      </c>
      <c r="D86" s="256"/>
      <c r="E86" s="367">
        <f t="shared" si="69"/>
        <v>83000</v>
      </c>
      <c r="F86" s="367">
        <f t="shared" si="70"/>
        <v>83000</v>
      </c>
      <c r="G86" s="191"/>
      <c r="H86" s="382">
        <v>83000</v>
      </c>
      <c r="I86" s="259"/>
      <c r="J86" s="385">
        <f t="shared" si="71"/>
        <v>83000</v>
      </c>
      <c r="K86" s="385"/>
      <c r="L86" s="386">
        <f t="shared" si="72"/>
        <v>83000</v>
      </c>
    </row>
    <row r="87" spans="1:12" s="153" customFormat="1" ht="42.75" customHeight="1">
      <c r="A87" s="200" t="s">
        <v>361</v>
      </c>
      <c r="B87" s="131" t="s">
        <v>249</v>
      </c>
      <c r="C87" s="132" t="s">
        <v>428</v>
      </c>
      <c r="D87" s="256"/>
      <c r="E87" s="367">
        <f t="shared" si="69"/>
        <v>224000</v>
      </c>
      <c r="F87" s="367">
        <f t="shared" si="70"/>
        <v>224000</v>
      </c>
      <c r="G87" s="191"/>
      <c r="H87" s="382">
        <v>224000</v>
      </c>
      <c r="I87" s="259"/>
      <c r="J87" s="385">
        <f t="shared" si="71"/>
        <v>224000</v>
      </c>
      <c r="K87" s="385"/>
      <c r="L87" s="386">
        <f t="shared" si="72"/>
        <v>224000</v>
      </c>
    </row>
    <row r="88" spans="1:12" s="153" customFormat="1" ht="42.75" customHeight="1">
      <c r="A88" s="200" t="s">
        <v>361</v>
      </c>
      <c r="B88" s="172" t="s">
        <v>394</v>
      </c>
      <c r="C88" s="132" t="s">
        <v>395</v>
      </c>
      <c r="D88" s="256">
        <v>17579620</v>
      </c>
      <c r="E88" s="367">
        <f t="shared" si="69"/>
        <v>16470645</v>
      </c>
      <c r="F88" s="367">
        <f t="shared" si="70"/>
        <v>-1108975</v>
      </c>
      <c r="G88" s="191">
        <v>1108975</v>
      </c>
      <c r="H88" s="382"/>
      <c r="I88" s="259" t="s">
        <v>402</v>
      </c>
      <c r="J88" s="385">
        <f t="shared" si="71"/>
        <v>-1108975</v>
      </c>
      <c r="K88" s="385">
        <v>-913274</v>
      </c>
      <c r="L88" s="386">
        <f t="shared" si="72"/>
        <v>-195701</v>
      </c>
    </row>
    <row r="89" spans="1:12" s="153" customFormat="1" ht="42.75" customHeight="1">
      <c r="A89" s="200" t="s">
        <v>403</v>
      </c>
      <c r="B89" s="172" t="s">
        <v>396</v>
      </c>
      <c r="C89" s="132" t="s">
        <v>395</v>
      </c>
      <c r="D89" s="256">
        <v>4858664</v>
      </c>
      <c r="E89" s="367">
        <f t="shared" si="3"/>
        <v>4777382</v>
      </c>
      <c r="F89" s="367">
        <f t="shared" si="4"/>
        <v>-81282</v>
      </c>
      <c r="G89" s="191">
        <v>81282</v>
      </c>
      <c r="H89" s="382"/>
      <c r="I89" s="259" t="s">
        <v>404</v>
      </c>
      <c r="J89" s="385">
        <f t="shared" si="67"/>
        <v>-81282</v>
      </c>
      <c r="K89" s="385">
        <v>-70350</v>
      </c>
      <c r="L89" s="386">
        <f t="shared" si="68"/>
        <v>-10932</v>
      </c>
    </row>
    <row r="90" spans="1:12" s="153" customFormat="1" ht="42.75" customHeight="1">
      <c r="A90" s="200" t="s">
        <v>388</v>
      </c>
      <c r="B90" s="131" t="s">
        <v>249</v>
      </c>
      <c r="C90" s="132" t="s">
        <v>405</v>
      </c>
      <c r="D90" s="256"/>
      <c r="E90" s="367">
        <f t="shared" si="3"/>
        <v>3418950</v>
      </c>
      <c r="F90" s="367">
        <f t="shared" si="4"/>
        <v>3418950</v>
      </c>
      <c r="G90" s="191"/>
      <c r="H90" s="382">
        <v>3418950</v>
      </c>
      <c r="I90" s="259" t="s">
        <v>435</v>
      </c>
      <c r="J90" s="385">
        <f t="shared" si="67"/>
        <v>3418950</v>
      </c>
      <c r="K90" s="385">
        <v>2973000</v>
      </c>
      <c r="L90" s="386">
        <f t="shared" si="68"/>
        <v>445950</v>
      </c>
    </row>
    <row r="91" spans="1:12" s="153" customFormat="1" ht="42.75" customHeight="1">
      <c r="A91" s="200" t="s">
        <v>403</v>
      </c>
      <c r="B91" s="131" t="s">
        <v>363</v>
      </c>
      <c r="C91" s="132" t="s">
        <v>406</v>
      </c>
      <c r="D91" s="256"/>
      <c r="E91" s="367">
        <f t="shared" si="3"/>
        <v>1431750</v>
      </c>
      <c r="F91" s="367">
        <f t="shared" si="4"/>
        <v>1431750</v>
      </c>
      <c r="G91" s="191"/>
      <c r="H91" s="382">
        <v>1431750</v>
      </c>
      <c r="I91" s="259" t="s">
        <v>436</v>
      </c>
      <c r="J91" s="385">
        <f t="shared" si="67"/>
        <v>1431750</v>
      </c>
      <c r="K91" s="385">
        <v>1245000</v>
      </c>
      <c r="L91" s="386">
        <f t="shared" si="68"/>
        <v>186750</v>
      </c>
    </row>
    <row r="92" spans="1:12" s="153" customFormat="1" ht="42.75" customHeight="1">
      <c r="A92" s="200" t="s">
        <v>388</v>
      </c>
      <c r="B92" s="172" t="s">
        <v>371</v>
      </c>
      <c r="C92" s="132" t="s">
        <v>407</v>
      </c>
      <c r="D92" s="256">
        <v>122200</v>
      </c>
      <c r="E92" s="367">
        <f t="shared" si="3"/>
        <v>219360</v>
      </c>
      <c r="F92" s="367">
        <f t="shared" si="4"/>
        <v>97160</v>
      </c>
      <c r="G92" s="191"/>
      <c r="H92" s="382">
        <v>97160</v>
      </c>
      <c r="I92" s="259" t="s">
        <v>437</v>
      </c>
      <c r="J92" s="385">
        <f t="shared" si="67"/>
        <v>97160</v>
      </c>
      <c r="K92" s="385">
        <v>97160</v>
      </c>
      <c r="L92" s="386">
        <f t="shared" si="68"/>
        <v>0</v>
      </c>
    </row>
    <row r="93" spans="1:12" s="153" customFormat="1" ht="42.75" customHeight="1">
      <c r="A93" s="200" t="s">
        <v>403</v>
      </c>
      <c r="B93" s="172" t="s">
        <v>372</v>
      </c>
      <c r="C93" s="132" t="s">
        <v>408</v>
      </c>
      <c r="D93" s="256">
        <v>65800</v>
      </c>
      <c r="E93" s="367">
        <f t="shared" ref="E93:E106" si="73">D93+F93</f>
        <v>117640</v>
      </c>
      <c r="F93" s="367">
        <f t="shared" ref="F93:F106" si="74">H93-G93</f>
        <v>51840</v>
      </c>
      <c r="G93" s="191"/>
      <c r="H93" s="382">
        <v>51840</v>
      </c>
      <c r="I93" s="259" t="s">
        <v>409</v>
      </c>
      <c r="J93" s="385">
        <f t="shared" si="1"/>
        <v>51840</v>
      </c>
      <c r="K93" s="385">
        <v>51840</v>
      </c>
      <c r="L93" s="386">
        <f t="shared" si="2"/>
        <v>0</v>
      </c>
    </row>
    <row r="94" spans="1:12" s="153" customFormat="1" ht="42.75" customHeight="1">
      <c r="A94" s="200" t="s">
        <v>388</v>
      </c>
      <c r="B94" s="131">
        <v>435</v>
      </c>
      <c r="C94" s="132" t="s">
        <v>410</v>
      </c>
      <c r="D94" s="256">
        <v>472618</v>
      </c>
      <c r="E94" s="367">
        <f t="shared" si="73"/>
        <v>992618</v>
      </c>
      <c r="F94" s="367">
        <f t="shared" si="74"/>
        <v>520000</v>
      </c>
      <c r="G94" s="191"/>
      <c r="H94" s="382">
        <v>520000</v>
      </c>
      <c r="I94" s="259" t="s">
        <v>438</v>
      </c>
      <c r="J94" s="385">
        <f t="shared" si="1"/>
        <v>520000</v>
      </c>
      <c r="K94" s="385">
        <v>260000</v>
      </c>
      <c r="L94" s="386">
        <f t="shared" si="2"/>
        <v>260000</v>
      </c>
    </row>
    <row r="95" spans="1:12" s="153" customFormat="1" ht="42.75" customHeight="1">
      <c r="A95" s="200" t="s">
        <v>403</v>
      </c>
      <c r="B95" s="131">
        <v>462</v>
      </c>
      <c r="C95" s="132" t="s">
        <v>410</v>
      </c>
      <c r="D95" s="256">
        <v>558502</v>
      </c>
      <c r="E95" s="367">
        <f t="shared" si="73"/>
        <v>1088000</v>
      </c>
      <c r="F95" s="367">
        <f t="shared" si="74"/>
        <v>529498</v>
      </c>
      <c r="G95" s="191"/>
      <c r="H95" s="382">
        <v>529498</v>
      </c>
      <c r="I95" s="259" t="s">
        <v>411</v>
      </c>
      <c r="J95" s="385">
        <f t="shared" si="1"/>
        <v>529498</v>
      </c>
      <c r="K95" s="385">
        <v>264749</v>
      </c>
      <c r="L95" s="386">
        <f t="shared" si="2"/>
        <v>264749</v>
      </c>
    </row>
    <row r="96" spans="1:12" s="153" customFormat="1" ht="42.75" customHeight="1">
      <c r="A96" s="200" t="s">
        <v>388</v>
      </c>
      <c r="B96" s="172" t="s">
        <v>373</v>
      </c>
      <c r="C96" s="132" t="s">
        <v>412</v>
      </c>
      <c r="D96" s="256">
        <v>48000</v>
      </c>
      <c r="E96" s="367">
        <f t="shared" si="73"/>
        <v>19200</v>
      </c>
      <c r="F96" s="367">
        <f t="shared" si="74"/>
        <v>-28800</v>
      </c>
      <c r="G96" s="191">
        <v>28800</v>
      </c>
      <c r="H96" s="382"/>
      <c r="I96" s="259" t="s">
        <v>380</v>
      </c>
      <c r="J96" s="385">
        <f t="shared" si="1"/>
        <v>-28800</v>
      </c>
      <c r="K96" s="385">
        <v>-4800</v>
      </c>
      <c r="L96" s="386">
        <f t="shared" si="2"/>
        <v>-24000</v>
      </c>
    </row>
    <row r="97" spans="1:12" s="153" customFormat="1" ht="42.75" customHeight="1">
      <c r="A97" s="200" t="s">
        <v>361</v>
      </c>
      <c r="B97" s="172" t="s">
        <v>373</v>
      </c>
      <c r="C97" s="132" t="s">
        <v>413</v>
      </c>
      <c r="D97" s="256">
        <v>6000</v>
      </c>
      <c r="E97" s="367">
        <f t="shared" si="73"/>
        <v>2500</v>
      </c>
      <c r="F97" s="367">
        <f t="shared" si="74"/>
        <v>-3500</v>
      </c>
      <c r="G97" s="191">
        <v>3500</v>
      </c>
      <c r="H97" s="382"/>
      <c r="I97" s="259" t="s">
        <v>381</v>
      </c>
      <c r="J97" s="385">
        <f t="shared" si="1"/>
        <v>-3500</v>
      </c>
      <c r="K97" s="385">
        <v>-3500</v>
      </c>
      <c r="L97" s="386">
        <f t="shared" si="2"/>
        <v>0</v>
      </c>
    </row>
    <row r="98" spans="1:12" s="153" customFormat="1" ht="42.75" customHeight="1">
      <c r="A98" s="200" t="s">
        <v>361</v>
      </c>
      <c r="B98" s="172" t="s">
        <v>373</v>
      </c>
      <c r="C98" s="132" t="s">
        <v>414</v>
      </c>
      <c r="D98" s="256">
        <v>1500</v>
      </c>
      <c r="E98" s="367">
        <f t="shared" si="73"/>
        <v>4200</v>
      </c>
      <c r="F98" s="367">
        <f t="shared" si="74"/>
        <v>2700</v>
      </c>
      <c r="G98" s="191"/>
      <c r="H98" s="382">
        <v>2700</v>
      </c>
      <c r="I98" s="259" t="s">
        <v>382</v>
      </c>
      <c r="J98" s="385">
        <f t="shared" si="1"/>
        <v>2700</v>
      </c>
      <c r="K98" s="385">
        <v>2700</v>
      </c>
      <c r="L98" s="386">
        <f t="shared" si="2"/>
        <v>0</v>
      </c>
    </row>
    <row r="99" spans="1:12" s="153" customFormat="1" ht="42.75" customHeight="1">
      <c r="A99" s="200" t="s">
        <v>361</v>
      </c>
      <c r="B99" s="172" t="s">
        <v>373</v>
      </c>
      <c r="C99" s="132" t="s">
        <v>415</v>
      </c>
      <c r="D99" s="256">
        <v>12500</v>
      </c>
      <c r="E99" s="367">
        <f t="shared" si="73"/>
        <v>4200</v>
      </c>
      <c r="F99" s="367">
        <f t="shared" si="74"/>
        <v>-8300</v>
      </c>
      <c r="G99" s="191">
        <v>8300</v>
      </c>
      <c r="H99" s="382"/>
      <c r="I99" s="259" t="s">
        <v>383</v>
      </c>
      <c r="J99" s="385">
        <f t="shared" si="1"/>
        <v>-8300</v>
      </c>
      <c r="K99" s="385">
        <v>-8300</v>
      </c>
      <c r="L99" s="386">
        <f t="shared" si="2"/>
        <v>0</v>
      </c>
    </row>
    <row r="100" spans="1:12" s="153" customFormat="1" ht="42.75" customHeight="1">
      <c r="A100" s="200" t="s">
        <v>361</v>
      </c>
      <c r="B100" s="172" t="s">
        <v>373</v>
      </c>
      <c r="C100" s="132" t="s">
        <v>416</v>
      </c>
      <c r="D100" s="256">
        <v>2000</v>
      </c>
      <c r="E100" s="367">
        <f t="shared" si="73"/>
        <v>0</v>
      </c>
      <c r="F100" s="367">
        <f t="shared" si="74"/>
        <v>-2000</v>
      </c>
      <c r="G100" s="191">
        <v>2000</v>
      </c>
      <c r="H100" s="382"/>
      <c r="I100" s="259" t="s">
        <v>384</v>
      </c>
      <c r="J100" s="385">
        <f t="shared" ref="J100:J106" si="75">F100</f>
        <v>-2000</v>
      </c>
      <c r="K100" s="385">
        <v>-2000</v>
      </c>
      <c r="L100" s="386">
        <f t="shared" ref="L100:L106" si="76">J100-K100</f>
        <v>0</v>
      </c>
    </row>
    <row r="101" spans="1:12" s="153" customFormat="1" ht="42.75" customHeight="1">
      <c r="A101" s="200" t="s">
        <v>361</v>
      </c>
      <c r="B101" s="172" t="s">
        <v>373</v>
      </c>
      <c r="C101" s="132" t="s">
        <v>417</v>
      </c>
      <c r="D101" s="256">
        <v>9600</v>
      </c>
      <c r="E101" s="367">
        <f t="shared" si="73"/>
        <v>0</v>
      </c>
      <c r="F101" s="367">
        <f t="shared" si="74"/>
        <v>-9600</v>
      </c>
      <c r="G101" s="191">
        <v>9600</v>
      </c>
      <c r="H101" s="382"/>
      <c r="I101" s="259" t="s">
        <v>385</v>
      </c>
      <c r="J101" s="385">
        <f t="shared" si="75"/>
        <v>-9600</v>
      </c>
      <c r="K101" s="385">
        <v>-4800</v>
      </c>
      <c r="L101" s="386">
        <f t="shared" si="76"/>
        <v>-4800</v>
      </c>
    </row>
    <row r="102" spans="1:12" s="153" customFormat="1" ht="42.75" customHeight="1">
      <c r="A102" s="200" t="s">
        <v>361</v>
      </c>
      <c r="B102" s="172" t="s">
        <v>373</v>
      </c>
      <c r="C102" s="132" t="s">
        <v>418</v>
      </c>
      <c r="D102" s="256">
        <v>5000</v>
      </c>
      <c r="E102" s="367">
        <f t="shared" si="73"/>
        <v>0</v>
      </c>
      <c r="F102" s="367">
        <f t="shared" si="74"/>
        <v>-5000</v>
      </c>
      <c r="G102" s="191">
        <v>5000</v>
      </c>
      <c r="H102" s="382"/>
      <c r="I102" s="259" t="s">
        <v>386</v>
      </c>
      <c r="J102" s="385">
        <f t="shared" si="75"/>
        <v>-5000</v>
      </c>
      <c r="K102" s="385">
        <v>-5000</v>
      </c>
      <c r="L102" s="386">
        <f t="shared" si="76"/>
        <v>0</v>
      </c>
    </row>
    <row r="103" spans="1:12" s="153" customFormat="1" ht="44.25" customHeight="1">
      <c r="A103" s="200" t="s">
        <v>361</v>
      </c>
      <c r="B103" s="131">
        <v>442</v>
      </c>
      <c r="C103" s="132" t="s">
        <v>419</v>
      </c>
      <c r="D103" s="256">
        <v>101050</v>
      </c>
      <c r="E103" s="367">
        <f t="shared" si="73"/>
        <v>76050</v>
      </c>
      <c r="F103" s="367">
        <f t="shared" si="74"/>
        <v>-25000</v>
      </c>
      <c r="G103" s="191">
        <v>25000</v>
      </c>
      <c r="H103" s="382"/>
      <c r="I103" s="259" t="s">
        <v>459</v>
      </c>
      <c r="J103" s="385">
        <f t="shared" si="75"/>
        <v>-25000</v>
      </c>
      <c r="K103" s="385">
        <v>-12500</v>
      </c>
      <c r="L103" s="386">
        <f t="shared" si="76"/>
        <v>-12500</v>
      </c>
    </row>
    <row r="104" spans="1:12" s="153" customFormat="1" ht="42.75" customHeight="1">
      <c r="A104" s="200" t="s">
        <v>361</v>
      </c>
      <c r="B104" s="172" t="s">
        <v>374</v>
      </c>
      <c r="C104" s="132" t="s">
        <v>429</v>
      </c>
      <c r="D104" s="256">
        <v>40000</v>
      </c>
      <c r="E104" s="367">
        <f t="shared" si="73"/>
        <v>60000</v>
      </c>
      <c r="F104" s="367">
        <f t="shared" si="74"/>
        <v>20000</v>
      </c>
      <c r="G104" s="191"/>
      <c r="H104" s="382">
        <v>20000</v>
      </c>
      <c r="I104" s="259" t="s">
        <v>430</v>
      </c>
      <c r="J104" s="385">
        <f t="shared" si="75"/>
        <v>20000</v>
      </c>
      <c r="K104" s="385">
        <v>10000</v>
      </c>
      <c r="L104" s="386">
        <f t="shared" si="76"/>
        <v>10000</v>
      </c>
    </row>
    <row r="105" spans="1:12" s="153" customFormat="1" ht="42.75" customHeight="1">
      <c r="A105" s="200" t="s">
        <v>403</v>
      </c>
      <c r="B105" s="172" t="s">
        <v>375</v>
      </c>
      <c r="C105" s="132" t="s">
        <v>429</v>
      </c>
      <c r="D105" s="256">
        <v>40000</v>
      </c>
      <c r="E105" s="367">
        <f t="shared" si="73"/>
        <v>60000</v>
      </c>
      <c r="F105" s="367">
        <f t="shared" si="74"/>
        <v>20000</v>
      </c>
      <c r="G105" s="191"/>
      <c r="H105" s="382">
        <v>20000</v>
      </c>
      <c r="I105" s="259" t="s">
        <v>430</v>
      </c>
      <c r="J105" s="385">
        <f t="shared" si="75"/>
        <v>20000</v>
      </c>
      <c r="K105" s="385">
        <v>10000</v>
      </c>
      <c r="L105" s="386">
        <f t="shared" si="76"/>
        <v>10000</v>
      </c>
    </row>
    <row r="106" spans="1:12" s="153" customFormat="1" ht="42.75" customHeight="1">
      <c r="A106" s="200" t="s">
        <v>388</v>
      </c>
      <c r="B106" s="172" t="s">
        <v>374</v>
      </c>
      <c r="C106" s="132" t="s">
        <v>431</v>
      </c>
      <c r="D106" s="256">
        <v>862920</v>
      </c>
      <c r="E106" s="367">
        <f t="shared" si="73"/>
        <v>762586</v>
      </c>
      <c r="F106" s="367">
        <f t="shared" si="74"/>
        <v>-100334</v>
      </c>
      <c r="G106" s="191">
        <v>100334</v>
      </c>
      <c r="H106" s="382"/>
      <c r="I106" s="259" t="s">
        <v>432</v>
      </c>
      <c r="J106" s="385">
        <f t="shared" si="75"/>
        <v>-100334</v>
      </c>
      <c r="K106" s="385">
        <v>-50167</v>
      </c>
      <c r="L106" s="386">
        <f t="shared" si="76"/>
        <v>-50167</v>
      </c>
    </row>
    <row r="107" spans="1:12" s="153" customFormat="1" ht="42.75" customHeight="1">
      <c r="A107" s="200" t="s">
        <v>403</v>
      </c>
      <c r="B107" s="172" t="s">
        <v>376</v>
      </c>
      <c r="C107" s="132" t="s">
        <v>431</v>
      </c>
      <c r="D107" s="256">
        <v>779890</v>
      </c>
      <c r="E107" s="367">
        <f t="shared" si="3"/>
        <v>685880</v>
      </c>
      <c r="F107" s="367">
        <f t="shared" si="4"/>
        <v>-94010</v>
      </c>
      <c r="G107" s="191">
        <v>94010</v>
      </c>
      <c r="H107" s="382"/>
      <c r="I107" s="259" t="s">
        <v>433</v>
      </c>
      <c r="J107" s="385">
        <f t="shared" ref="J107:J113" si="77">F107</f>
        <v>-94010</v>
      </c>
      <c r="K107" s="385">
        <v>-47005</v>
      </c>
      <c r="L107" s="386">
        <f t="shared" ref="L107:L113" si="78">J107-K107</f>
        <v>-47005</v>
      </c>
    </row>
    <row r="108" spans="1:12" s="153" customFormat="1" ht="42.75" customHeight="1">
      <c r="A108" s="200" t="s">
        <v>441</v>
      </c>
      <c r="B108" s="131" t="s">
        <v>249</v>
      </c>
      <c r="C108" s="132" t="s">
        <v>439</v>
      </c>
      <c r="D108" s="256"/>
      <c r="E108" s="367">
        <f t="shared" si="3"/>
        <v>1711000</v>
      </c>
      <c r="F108" s="367">
        <f t="shared" si="4"/>
        <v>1711000</v>
      </c>
      <c r="G108" s="191"/>
      <c r="H108" s="382">
        <v>1711000</v>
      </c>
      <c r="I108" s="259" t="s">
        <v>447</v>
      </c>
      <c r="J108" s="385">
        <f t="shared" si="77"/>
        <v>1711000</v>
      </c>
      <c r="K108" s="385">
        <v>1711000</v>
      </c>
      <c r="L108" s="386">
        <f t="shared" si="78"/>
        <v>0</v>
      </c>
    </row>
    <row r="109" spans="1:12" s="153" customFormat="1" ht="42.75" customHeight="1">
      <c r="A109" s="200" t="s">
        <v>442</v>
      </c>
      <c r="B109" s="131" t="s">
        <v>249</v>
      </c>
      <c r="C109" s="132" t="s">
        <v>440</v>
      </c>
      <c r="D109" s="256"/>
      <c r="E109" s="367">
        <f t="shared" si="3"/>
        <v>395000</v>
      </c>
      <c r="F109" s="367">
        <f t="shared" si="4"/>
        <v>395000</v>
      </c>
      <c r="G109" s="191"/>
      <c r="H109" s="382">
        <v>395000</v>
      </c>
      <c r="I109" s="259" t="s">
        <v>448</v>
      </c>
      <c r="J109" s="385">
        <f t="shared" si="77"/>
        <v>395000</v>
      </c>
      <c r="K109" s="385">
        <v>395000</v>
      </c>
      <c r="L109" s="386">
        <f t="shared" si="78"/>
        <v>0</v>
      </c>
    </row>
    <row r="110" spans="1:12" s="153" customFormat="1" ht="42.75" customHeight="1">
      <c r="A110" s="200" t="s">
        <v>443</v>
      </c>
      <c r="B110" s="131" t="s">
        <v>249</v>
      </c>
      <c r="C110" s="132" t="s">
        <v>444</v>
      </c>
      <c r="D110" s="256"/>
      <c r="E110" s="367">
        <f t="shared" si="3"/>
        <v>49500</v>
      </c>
      <c r="F110" s="367">
        <f t="shared" si="4"/>
        <v>49500</v>
      </c>
      <c r="G110" s="191"/>
      <c r="H110" s="382">
        <v>49500</v>
      </c>
      <c r="I110" s="259" t="s">
        <v>449</v>
      </c>
      <c r="J110" s="385">
        <f t="shared" si="77"/>
        <v>49500</v>
      </c>
      <c r="K110" s="385">
        <v>34650</v>
      </c>
      <c r="L110" s="386">
        <f t="shared" si="78"/>
        <v>14850</v>
      </c>
    </row>
    <row r="111" spans="1:12" s="153" customFormat="1" ht="42.75" customHeight="1">
      <c r="A111" s="200" t="s">
        <v>403</v>
      </c>
      <c r="B111" s="131" t="s">
        <v>249</v>
      </c>
      <c r="C111" s="132" t="s">
        <v>444</v>
      </c>
      <c r="D111" s="256"/>
      <c r="E111" s="367">
        <f t="shared" ref="E111:E113" si="79">D111+F111</f>
        <v>18000</v>
      </c>
      <c r="F111" s="367">
        <f t="shared" ref="F111:F113" si="80">H111-G111</f>
        <v>18000</v>
      </c>
      <c r="G111" s="191"/>
      <c r="H111" s="382">
        <v>18000</v>
      </c>
      <c r="I111" s="259" t="s">
        <v>450</v>
      </c>
      <c r="J111" s="385">
        <f t="shared" si="77"/>
        <v>18000</v>
      </c>
      <c r="K111" s="385">
        <v>12600</v>
      </c>
      <c r="L111" s="386">
        <f t="shared" si="78"/>
        <v>5400</v>
      </c>
    </row>
    <row r="112" spans="1:12" s="153" customFormat="1" ht="42.75" customHeight="1">
      <c r="A112" s="200" t="s">
        <v>441</v>
      </c>
      <c r="B112" s="131" t="s">
        <v>249</v>
      </c>
      <c r="C112" s="132" t="s">
        <v>445</v>
      </c>
      <c r="D112" s="256"/>
      <c r="E112" s="367">
        <f t="shared" si="79"/>
        <v>192310</v>
      </c>
      <c r="F112" s="367">
        <f t="shared" si="80"/>
        <v>192310</v>
      </c>
      <c r="G112" s="191"/>
      <c r="H112" s="382">
        <v>192310</v>
      </c>
      <c r="I112" s="259" t="s">
        <v>451</v>
      </c>
      <c r="J112" s="385">
        <f t="shared" si="77"/>
        <v>192310</v>
      </c>
      <c r="K112" s="385">
        <v>134617</v>
      </c>
      <c r="L112" s="386">
        <f t="shared" si="78"/>
        <v>57693</v>
      </c>
    </row>
    <row r="113" spans="1:12" s="153" customFormat="1" ht="42.75" customHeight="1">
      <c r="A113" s="200" t="s">
        <v>441</v>
      </c>
      <c r="B113" s="172" t="s">
        <v>377</v>
      </c>
      <c r="C113" s="132" t="s">
        <v>446</v>
      </c>
      <c r="D113" s="256">
        <v>43500</v>
      </c>
      <c r="E113" s="367">
        <f t="shared" si="79"/>
        <v>35250</v>
      </c>
      <c r="F113" s="367">
        <f t="shared" si="80"/>
        <v>-8250</v>
      </c>
      <c r="G113" s="191">
        <v>8250</v>
      </c>
      <c r="H113" s="382"/>
      <c r="I113" s="259" t="s">
        <v>452</v>
      </c>
      <c r="J113" s="385">
        <f t="shared" si="77"/>
        <v>-8250</v>
      </c>
      <c r="K113" s="385">
        <v>-8250</v>
      </c>
      <c r="L113" s="386">
        <f t="shared" si="78"/>
        <v>0</v>
      </c>
    </row>
    <row r="114" spans="1:12" s="153" customFormat="1" ht="42.75" customHeight="1">
      <c r="A114" s="200" t="s">
        <v>403</v>
      </c>
      <c r="B114" s="172" t="s">
        <v>378</v>
      </c>
      <c r="C114" s="132" t="s">
        <v>455</v>
      </c>
      <c r="D114" s="256">
        <v>15750</v>
      </c>
      <c r="E114" s="367">
        <f t="shared" ref="E114:E124" si="81">D114+F114</f>
        <v>11250</v>
      </c>
      <c r="F114" s="367">
        <f t="shared" ref="F114:F124" si="82">H114-G114</f>
        <v>-4500</v>
      </c>
      <c r="G114" s="191">
        <v>4500</v>
      </c>
      <c r="H114" s="382"/>
      <c r="I114" s="259" t="s">
        <v>453</v>
      </c>
      <c r="J114" s="385">
        <f t="shared" si="1"/>
        <v>-4500</v>
      </c>
      <c r="K114" s="385">
        <v>-4500</v>
      </c>
      <c r="L114" s="386">
        <f t="shared" si="2"/>
        <v>0</v>
      </c>
    </row>
    <row r="115" spans="1:12" s="153" customFormat="1" ht="42.75" customHeight="1">
      <c r="A115" s="200" t="s">
        <v>306</v>
      </c>
      <c r="B115" s="172" t="s">
        <v>379</v>
      </c>
      <c r="C115" s="132" t="s">
        <v>456</v>
      </c>
      <c r="D115" s="256">
        <v>1500</v>
      </c>
      <c r="E115" s="367">
        <f t="shared" ref="E115:E121" si="83">D115+F115</f>
        <v>0</v>
      </c>
      <c r="F115" s="367">
        <f t="shared" ref="F115:F121" si="84">H115-G115</f>
        <v>-1500</v>
      </c>
      <c r="G115" s="191">
        <v>1500</v>
      </c>
      <c r="H115" s="382"/>
      <c r="I115" s="259" t="s">
        <v>650</v>
      </c>
      <c r="J115" s="385">
        <f t="shared" ref="J115:J121" si="85">F115</f>
        <v>-1500</v>
      </c>
      <c r="K115" s="385">
        <v>-750</v>
      </c>
      <c r="L115" s="386">
        <f t="shared" ref="L115:L121" si="86">J115-K115</f>
        <v>-750</v>
      </c>
    </row>
    <row r="116" spans="1:12" s="153" customFormat="1" ht="42.75" customHeight="1">
      <c r="A116" s="200" t="s">
        <v>305</v>
      </c>
      <c r="B116" s="131">
        <v>445</v>
      </c>
      <c r="C116" s="132" t="s">
        <v>457</v>
      </c>
      <c r="D116" s="256">
        <v>2831400</v>
      </c>
      <c r="E116" s="367">
        <f t="shared" si="83"/>
        <v>2869425</v>
      </c>
      <c r="F116" s="367">
        <f t="shared" si="84"/>
        <v>38025</v>
      </c>
      <c r="G116" s="191"/>
      <c r="H116" s="382">
        <v>38025</v>
      </c>
      <c r="I116" s="259" t="s">
        <v>454</v>
      </c>
      <c r="J116" s="385">
        <f t="shared" si="85"/>
        <v>38025</v>
      </c>
      <c r="K116" s="385">
        <v>29250</v>
      </c>
      <c r="L116" s="386">
        <f t="shared" si="86"/>
        <v>8775</v>
      </c>
    </row>
    <row r="117" spans="1:12" s="153" customFormat="1" ht="44.25" customHeight="1">
      <c r="A117" s="200" t="s">
        <v>307</v>
      </c>
      <c r="B117" s="131" t="s">
        <v>249</v>
      </c>
      <c r="C117" s="132" t="s">
        <v>460</v>
      </c>
      <c r="D117" s="256"/>
      <c r="E117" s="367">
        <f t="shared" si="83"/>
        <v>25000</v>
      </c>
      <c r="F117" s="367">
        <f t="shared" si="84"/>
        <v>25000</v>
      </c>
      <c r="G117" s="191"/>
      <c r="H117" s="382">
        <v>25000</v>
      </c>
      <c r="I117" s="259" t="s">
        <v>459</v>
      </c>
      <c r="J117" s="385">
        <f t="shared" si="85"/>
        <v>25000</v>
      </c>
      <c r="K117" s="385">
        <v>12500</v>
      </c>
      <c r="L117" s="386">
        <f t="shared" si="86"/>
        <v>12500</v>
      </c>
    </row>
    <row r="118" spans="1:12" s="153" customFormat="1" ht="42.75" hidden="1" customHeight="1">
      <c r="A118" s="200" t="s">
        <v>580</v>
      </c>
      <c r="B118" s="131">
        <v>423</v>
      </c>
      <c r="C118" s="132" t="s">
        <v>678</v>
      </c>
      <c r="D118" s="256"/>
      <c r="E118" s="367">
        <f t="shared" si="83"/>
        <v>0</v>
      </c>
      <c r="F118" s="367">
        <f t="shared" si="84"/>
        <v>0</v>
      </c>
      <c r="G118" s="191"/>
      <c r="H118" s="382"/>
      <c r="I118" s="259"/>
      <c r="J118" s="385">
        <f t="shared" si="85"/>
        <v>0</v>
      </c>
      <c r="K118" s="385"/>
      <c r="L118" s="386">
        <f t="shared" si="86"/>
        <v>0</v>
      </c>
    </row>
    <row r="119" spans="1:12" s="153" customFormat="1" ht="42.75" hidden="1" customHeight="1">
      <c r="A119" s="200" t="s">
        <v>577</v>
      </c>
      <c r="B119" s="131">
        <v>443</v>
      </c>
      <c r="C119" s="132" t="s">
        <v>581</v>
      </c>
      <c r="D119" s="256"/>
      <c r="E119" s="367">
        <f t="shared" si="83"/>
        <v>0</v>
      </c>
      <c r="F119" s="367">
        <f t="shared" si="84"/>
        <v>0</v>
      </c>
      <c r="G119" s="191"/>
      <c r="H119" s="382"/>
      <c r="I119" s="259"/>
      <c r="J119" s="385">
        <f t="shared" si="85"/>
        <v>0</v>
      </c>
      <c r="K119" s="385"/>
      <c r="L119" s="386">
        <f t="shared" si="86"/>
        <v>0</v>
      </c>
    </row>
    <row r="120" spans="1:12" s="153" customFormat="1" ht="42.75" hidden="1" customHeight="1">
      <c r="A120" s="200" t="s">
        <v>306</v>
      </c>
      <c r="B120" s="131">
        <v>443</v>
      </c>
      <c r="C120" s="132" t="s">
        <v>582</v>
      </c>
      <c r="D120" s="256"/>
      <c r="E120" s="367">
        <f t="shared" ref="E120" si="87">D120+F120</f>
        <v>0</v>
      </c>
      <c r="F120" s="367">
        <f t="shared" ref="F120" si="88">H120-G120</f>
        <v>0</v>
      </c>
      <c r="G120" s="191"/>
      <c r="H120" s="382"/>
      <c r="I120" s="259"/>
      <c r="J120" s="385">
        <f t="shared" ref="J120" si="89">F120</f>
        <v>0</v>
      </c>
      <c r="K120" s="385"/>
      <c r="L120" s="386">
        <f t="shared" ref="L120" si="90">J120-K120</f>
        <v>0</v>
      </c>
    </row>
    <row r="121" spans="1:12" s="153" customFormat="1" ht="42.75" hidden="1" customHeight="1">
      <c r="A121" s="200" t="s">
        <v>649</v>
      </c>
      <c r="B121" s="131">
        <v>429</v>
      </c>
      <c r="C121" s="132" t="s">
        <v>634</v>
      </c>
      <c r="D121" s="256"/>
      <c r="E121" s="367">
        <f t="shared" si="83"/>
        <v>0</v>
      </c>
      <c r="F121" s="367">
        <f t="shared" si="84"/>
        <v>0</v>
      </c>
      <c r="G121" s="191"/>
      <c r="H121" s="382"/>
      <c r="I121" s="259"/>
      <c r="J121" s="385">
        <f t="shared" si="85"/>
        <v>0</v>
      </c>
      <c r="K121" s="385"/>
      <c r="L121" s="386">
        <f t="shared" si="86"/>
        <v>0</v>
      </c>
    </row>
    <row r="122" spans="1:12" s="153" customFormat="1" ht="42.75" customHeight="1">
      <c r="A122" s="200" t="s">
        <v>544</v>
      </c>
      <c r="B122" s="172" t="s">
        <v>249</v>
      </c>
      <c r="C122" s="132" t="s">
        <v>597</v>
      </c>
      <c r="D122" s="256"/>
      <c r="E122" s="367">
        <f t="shared" si="81"/>
        <v>45743</v>
      </c>
      <c r="F122" s="367">
        <f t="shared" si="82"/>
        <v>45743</v>
      </c>
      <c r="G122" s="191">
        <v>0</v>
      </c>
      <c r="H122" s="382">
        <v>45743</v>
      </c>
      <c r="I122" s="259" t="s">
        <v>622</v>
      </c>
      <c r="J122" s="385">
        <f t="shared" si="1"/>
        <v>45743</v>
      </c>
      <c r="K122" s="385">
        <v>45743</v>
      </c>
      <c r="L122" s="386">
        <f t="shared" si="2"/>
        <v>0</v>
      </c>
    </row>
    <row r="123" spans="1:12" s="153" customFormat="1" ht="42.75" customHeight="1">
      <c r="A123" s="200" t="s">
        <v>534</v>
      </c>
      <c r="B123" s="131" t="s">
        <v>249</v>
      </c>
      <c r="C123" s="132" t="s">
        <v>598</v>
      </c>
      <c r="D123" s="256"/>
      <c r="E123" s="367">
        <f t="shared" si="81"/>
        <v>80000</v>
      </c>
      <c r="F123" s="367">
        <f t="shared" si="82"/>
        <v>80000</v>
      </c>
      <c r="G123" s="191"/>
      <c r="H123" s="382">
        <v>80000</v>
      </c>
      <c r="I123" s="259" t="s">
        <v>623</v>
      </c>
      <c r="J123" s="385">
        <f t="shared" si="1"/>
        <v>80000</v>
      </c>
      <c r="K123" s="385">
        <v>80000</v>
      </c>
      <c r="L123" s="386">
        <f t="shared" si="2"/>
        <v>0</v>
      </c>
    </row>
    <row r="124" spans="1:12" s="153" customFormat="1" ht="44.25" customHeight="1">
      <c r="A124" s="200" t="s">
        <v>534</v>
      </c>
      <c r="B124" s="131" t="s">
        <v>249</v>
      </c>
      <c r="C124" s="132" t="s">
        <v>599</v>
      </c>
      <c r="D124" s="256"/>
      <c r="E124" s="367">
        <f t="shared" si="81"/>
        <v>10000</v>
      </c>
      <c r="F124" s="367">
        <f t="shared" si="82"/>
        <v>10000</v>
      </c>
      <c r="G124" s="191"/>
      <c r="H124" s="382">
        <v>10000</v>
      </c>
      <c r="I124" s="259" t="s">
        <v>624</v>
      </c>
      <c r="J124" s="385">
        <f t="shared" si="1"/>
        <v>10000</v>
      </c>
      <c r="K124" s="385">
        <v>10000</v>
      </c>
      <c r="L124" s="386">
        <f t="shared" si="2"/>
        <v>0</v>
      </c>
    </row>
    <row r="125" spans="1:12" s="153" customFormat="1" ht="42.75" customHeight="1">
      <c r="A125" s="200" t="s">
        <v>534</v>
      </c>
      <c r="B125" s="131" t="s">
        <v>249</v>
      </c>
      <c r="C125" s="132" t="s">
        <v>600</v>
      </c>
      <c r="D125" s="256"/>
      <c r="E125" s="367">
        <f t="shared" ref="E125" si="91">D125+F125</f>
        <v>60000</v>
      </c>
      <c r="F125" s="367">
        <f t="shared" ref="F125" si="92">H125-G125</f>
        <v>60000</v>
      </c>
      <c r="G125" s="191"/>
      <c r="H125" s="382">
        <v>60000</v>
      </c>
      <c r="I125" s="259" t="s">
        <v>625</v>
      </c>
      <c r="J125" s="385">
        <f t="shared" si="1"/>
        <v>60000</v>
      </c>
      <c r="K125" s="385">
        <v>60000</v>
      </c>
      <c r="L125" s="386">
        <f t="shared" si="2"/>
        <v>0</v>
      </c>
    </row>
    <row r="126" spans="1:12" s="153" customFormat="1" ht="42.75" customHeight="1">
      <c r="A126" s="200" t="s">
        <v>534</v>
      </c>
      <c r="B126" s="131" t="s">
        <v>249</v>
      </c>
      <c r="C126" s="132" t="s">
        <v>601</v>
      </c>
      <c r="D126" s="256"/>
      <c r="E126" s="367">
        <f t="shared" ref="E126" si="93">D126+F126</f>
        <v>193050</v>
      </c>
      <c r="F126" s="367">
        <f t="shared" ref="F126" si="94">H126-G126</f>
        <v>193050</v>
      </c>
      <c r="G126" s="191"/>
      <c r="H126" s="382">
        <v>193050</v>
      </c>
      <c r="I126" s="259" t="s">
        <v>626</v>
      </c>
      <c r="J126" s="385">
        <f t="shared" si="1"/>
        <v>193050</v>
      </c>
      <c r="K126" s="385">
        <v>193050</v>
      </c>
      <c r="L126" s="386">
        <f t="shared" si="2"/>
        <v>0</v>
      </c>
    </row>
    <row r="127" spans="1:12" s="153" customFormat="1" ht="42.75" customHeight="1">
      <c r="A127" s="200" t="s">
        <v>534</v>
      </c>
      <c r="B127" s="172" t="s">
        <v>596</v>
      </c>
      <c r="C127" s="132" t="s">
        <v>602</v>
      </c>
      <c r="D127" s="256">
        <v>44800</v>
      </c>
      <c r="E127" s="367">
        <f t="shared" si="3"/>
        <v>38130</v>
      </c>
      <c r="F127" s="367">
        <f t="shared" si="4"/>
        <v>-6670</v>
      </c>
      <c r="G127" s="191">
        <v>6670</v>
      </c>
      <c r="H127" s="382"/>
      <c r="I127" s="259" t="s">
        <v>627</v>
      </c>
      <c r="J127" s="385">
        <f t="shared" si="1"/>
        <v>-6670</v>
      </c>
      <c r="K127" s="385">
        <v>-6670</v>
      </c>
      <c r="L127" s="386">
        <f t="shared" si="2"/>
        <v>0</v>
      </c>
    </row>
    <row r="128" spans="1:12" s="195" customFormat="1" ht="42.75" customHeight="1">
      <c r="A128" s="251" t="s">
        <v>106</v>
      </c>
      <c r="B128" s="252"/>
      <c r="C128" s="252" t="s">
        <v>176</v>
      </c>
      <c r="D128" s="383">
        <f>SUM(D129:D150)</f>
        <v>32263334</v>
      </c>
      <c r="E128" s="383">
        <f>SUM(E129:E150)</f>
        <v>36385166</v>
      </c>
      <c r="F128" s="383">
        <f>SUM(F129:F150)</f>
        <v>4121832</v>
      </c>
      <c r="G128" s="383">
        <f>SUM(G129:G150)</f>
        <v>1860000</v>
      </c>
      <c r="H128" s="383">
        <f>SUM(H129:H150)</f>
        <v>5981832</v>
      </c>
      <c r="I128" s="250"/>
      <c r="J128" s="385">
        <f t="shared" si="1"/>
        <v>4121832</v>
      </c>
      <c r="K128" s="387">
        <f>SUM(K129:K150)</f>
        <v>0</v>
      </c>
      <c r="L128" s="386">
        <f t="shared" si="2"/>
        <v>4121832</v>
      </c>
    </row>
    <row r="129" spans="1:12" s="153" customFormat="1" ht="42.75" customHeight="1">
      <c r="A129" s="198" t="s">
        <v>465</v>
      </c>
      <c r="B129" s="165">
        <v>484</v>
      </c>
      <c r="C129" s="132" t="s">
        <v>461</v>
      </c>
      <c r="D129" s="159">
        <v>500000</v>
      </c>
      <c r="E129" s="367">
        <f t="shared" si="3"/>
        <v>0</v>
      </c>
      <c r="F129" s="367">
        <f t="shared" si="4"/>
        <v>-500000</v>
      </c>
      <c r="G129" s="191">
        <v>500000</v>
      </c>
      <c r="H129" s="382"/>
      <c r="I129" s="103"/>
      <c r="J129" s="385">
        <f t="shared" si="1"/>
        <v>-500000</v>
      </c>
      <c r="K129" s="385"/>
      <c r="L129" s="386">
        <f t="shared" si="2"/>
        <v>-500000</v>
      </c>
    </row>
    <row r="130" spans="1:12" s="153" customFormat="1" ht="42.75" hidden="1" customHeight="1">
      <c r="A130" s="198" t="s">
        <v>466</v>
      </c>
      <c r="B130" s="131">
        <v>498</v>
      </c>
      <c r="C130" s="132" t="s">
        <v>467</v>
      </c>
      <c r="D130" s="256"/>
      <c r="E130" s="367">
        <f t="shared" si="3"/>
        <v>0</v>
      </c>
      <c r="F130" s="367">
        <f t="shared" si="4"/>
        <v>0</v>
      </c>
      <c r="G130" s="191"/>
      <c r="H130" s="382"/>
      <c r="I130" s="180"/>
      <c r="J130" s="385">
        <f t="shared" si="1"/>
        <v>0</v>
      </c>
      <c r="K130" s="385"/>
      <c r="L130" s="386">
        <f t="shared" si="2"/>
        <v>0</v>
      </c>
    </row>
    <row r="131" spans="1:12" s="153" customFormat="1" ht="42.75" customHeight="1">
      <c r="A131" s="198" t="s">
        <v>468</v>
      </c>
      <c r="B131" s="131">
        <v>509</v>
      </c>
      <c r="C131" s="132" t="s">
        <v>469</v>
      </c>
      <c r="D131" s="256">
        <v>4450000</v>
      </c>
      <c r="E131" s="367">
        <f t="shared" si="3"/>
        <v>3900000</v>
      </c>
      <c r="F131" s="367">
        <f t="shared" si="4"/>
        <v>-550000</v>
      </c>
      <c r="G131" s="191">
        <v>550000</v>
      </c>
      <c r="H131" s="382"/>
      <c r="I131" s="180"/>
      <c r="J131" s="385">
        <f t="shared" si="1"/>
        <v>-550000</v>
      </c>
      <c r="K131" s="385"/>
      <c r="L131" s="386">
        <f t="shared" si="2"/>
        <v>-550000</v>
      </c>
    </row>
    <row r="132" spans="1:12" s="153" customFormat="1" ht="42.75" customHeight="1">
      <c r="A132" s="198" t="s">
        <v>443</v>
      </c>
      <c r="B132" s="131">
        <v>510</v>
      </c>
      <c r="C132" s="132" t="s">
        <v>462</v>
      </c>
      <c r="D132" s="256">
        <v>273000</v>
      </c>
      <c r="E132" s="367">
        <f t="shared" ref="E132:E135" si="95">D132+F132</f>
        <v>0</v>
      </c>
      <c r="F132" s="367">
        <f t="shared" ref="F132:F135" si="96">H132-G132</f>
        <v>-273000</v>
      </c>
      <c r="G132" s="191">
        <v>273000</v>
      </c>
      <c r="H132" s="382"/>
      <c r="I132" s="180"/>
      <c r="J132" s="385">
        <f t="shared" ref="J132:J135" si="97">F132</f>
        <v>-273000</v>
      </c>
      <c r="K132" s="385"/>
      <c r="L132" s="386">
        <f t="shared" ref="L132:L135" si="98">J132-K132</f>
        <v>-273000</v>
      </c>
    </row>
    <row r="133" spans="1:12" s="153" customFormat="1" ht="42.75" customHeight="1">
      <c r="A133" s="198" t="s">
        <v>443</v>
      </c>
      <c r="B133" s="131">
        <v>511</v>
      </c>
      <c r="C133" s="132" t="s">
        <v>471</v>
      </c>
      <c r="D133" s="256">
        <v>208334</v>
      </c>
      <c r="E133" s="367">
        <f t="shared" si="95"/>
        <v>525000</v>
      </c>
      <c r="F133" s="367">
        <f t="shared" si="96"/>
        <v>316666</v>
      </c>
      <c r="G133" s="191"/>
      <c r="H133" s="382">
        <v>316666</v>
      </c>
      <c r="I133" s="180" t="s">
        <v>470</v>
      </c>
      <c r="J133" s="385">
        <f t="shared" si="97"/>
        <v>316666</v>
      </c>
      <c r="K133" s="385"/>
      <c r="L133" s="386">
        <f t="shared" si="98"/>
        <v>316666</v>
      </c>
    </row>
    <row r="134" spans="1:12" s="153" customFormat="1" ht="42.75" customHeight="1">
      <c r="A134" s="198" t="s">
        <v>443</v>
      </c>
      <c r="B134" s="131">
        <v>511</v>
      </c>
      <c r="C134" s="132" t="s">
        <v>472</v>
      </c>
      <c r="D134" s="256">
        <v>191667</v>
      </c>
      <c r="E134" s="367">
        <f t="shared" si="95"/>
        <v>515000</v>
      </c>
      <c r="F134" s="367">
        <f t="shared" si="96"/>
        <v>323333</v>
      </c>
      <c r="G134" s="191"/>
      <c r="H134" s="382">
        <v>323333</v>
      </c>
      <c r="I134" s="180" t="s">
        <v>470</v>
      </c>
      <c r="J134" s="385">
        <f t="shared" si="97"/>
        <v>323333</v>
      </c>
      <c r="K134" s="385"/>
      <c r="L134" s="386">
        <f t="shared" si="98"/>
        <v>323333</v>
      </c>
    </row>
    <row r="135" spans="1:12" s="153" customFormat="1" ht="42.75" customHeight="1">
      <c r="A135" s="198" t="s">
        <v>443</v>
      </c>
      <c r="B135" s="131">
        <v>512</v>
      </c>
      <c r="C135" s="132" t="s">
        <v>473</v>
      </c>
      <c r="D135" s="256">
        <v>833333</v>
      </c>
      <c r="E135" s="367">
        <f t="shared" si="95"/>
        <v>1166666</v>
      </c>
      <c r="F135" s="367">
        <f t="shared" si="96"/>
        <v>333333</v>
      </c>
      <c r="G135" s="191"/>
      <c r="H135" s="382">
        <v>333333</v>
      </c>
      <c r="I135" s="180" t="s">
        <v>470</v>
      </c>
      <c r="J135" s="385">
        <f t="shared" si="97"/>
        <v>333333</v>
      </c>
      <c r="K135" s="385"/>
      <c r="L135" s="386">
        <f t="shared" si="98"/>
        <v>333333</v>
      </c>
    </row>
    <row r="136" spans="1:12" s="153" customFormat="1" ht="42.75" hidden="1" customHeight="1">
      <c r="A136" s="198" t="s">
        <v>443</v>
      </c>
      <c r="B136" s="131">
        <v>516</v>
      </c>
      <c r="C136" s="132" t="s">
        <v>474</v>
      </c>
      <c r="D136" s="256"/>
      <c r="E136" s="367">
        <f t="shared" si="3"/>
        <v>0</v>
      </c>
      <c r="F136" s="367">
        <f t="shared" si="4"/>
        <v>0</v>
      </c>
      <c r="G136" s="191"/>
      <c r="H136" s="382"/>
      <c r="I136" s="180"/>
      <c r="J136" s="385">
        <f t="shared" si="1"/>
        <v>0</v>
      </c>
      <c r="K136" s="385"/>
      <c r="L136" s="386">
        <f t="shared" si="2"/>
        <v>0</v>
      </c>
    </row>
    <row r="137" spans="1:12" s="153" customFormat="1" ht="42.75" hidden="1" customHeight="1">
      <c r="A137" s="198" t="s">
        <v>443</v>
      </c>
      <c r="B137" s="131">
        <v>520</v>
      </c>
      <c r="C137" s="132" t="s">
        <v>679</v>
      </c>
      <c r="D137" s="256"/>
      <c r="E137" s="367">
        <f t="shared" ref="E137:E139" si="99">D137+F137</f>
        <v>0</v>
      </c>
      <c r="F137" s="367">
        <f t="shared" ref="F137:F139" si="100">H137-G137</f>
        <v>0</v>
      </c>
      <c r="G137" s="191"/>
      <c r="H137" s="382"/>
      <c r="I137" s="180"/>
      <c r="J137" s="385">
        <f t="shared" ref="J137:J139" si="101">F137</f>
        <v>0</v>
      </c>
      <c r="K137" s="385"/>
      <c r="L137" s="386">
        <f t="shared" ref="L137:L139" si="102">J137-K137</f>
        <v>0</v>
      </c>
    </row>
    <row r="138" spans="1:12" s="153" customFormat="1" ht="42.75" customHeight="1">
      <c r="A138" s="198" t="s">
        <v>466</v>
      </c>
      <c r="B138" s="172" t="s">
        <v>475</v>
      </c>
      <c r="C138" s="132" t="s">
        <v>463</v>
      </c>
      <c r="D138" s="256">
        <v>1000000</v>
      </c>
      <c r="E138" s="367">
        <f t="shared" si="99"/>
        <v>2000000</v>
      </c>
      <c r="F138" s="367">
        <f t="shared" si="100"/>
        <v>1000000</v>
      </c>
      <c r="G138" s="191"/>
      <c r="H138" s="382">
        <v>1000000</v>
      </c>
      <c r="I138" s="180"/>
      <c r="J138" s="385">
        <f t="shared" si="101"/>
        <v>1000000</v>
      </c>
      <c r="K138" s="385"/>
      <c r="L138" s="386">
        <f t="shared" si="102"/>
        <v>1000000</v>
      </c>
    </row>
    <row r="139" spans="1:12" s="153" customFormat="1" ht="42.75" customHeight="1">
      <c r="A139" s="198" t="s">
        <v>443</v>
      </c>
      <c r="B139" s="131" t="s">
        <v>249</v>
      </c>
      <c r="C139" s="132" t="s">
        <v>464</v>
      </c>
      <c r="D139" s="256"/>
      <c r="E139" s="367">
        <f t="shared" si="99"/>
        <v>8500</v>
      </c>
      <c r="F139" s="367">
        <f t="shared" si="100"/>
        <v>8500</v>
      </c>
      <c r="G139" s="191"/>
      <c r="H139" s="382">
        <v>8500</v>
      </c>
      <c r="I139" s="180"/>
      <c r="J139" s="385">
        <f t="shared" si="101"/>
        <v>8500</v>
      </c>
      <c r="K139" s="385"/>
      <c r="L139" s="386">
        <f t="shared" si="102"/>
        <v>8500</v>
      </c>
    </row>
    <row r="140" spans="1:12" s="153" customFormat="1" ht="42.75" customHeight="1">
      <c r="A140" s="198" t="s">
        <v>577</v>
      </c>
      <c r="B140" s="131">
        <v>491</v>
      </c>
      <c r="C140" s="132" t="s">
        <v>583</v>
      </c>
      <c r="D140" s="256">
        <v>537000</v>
      </c>
      <c r="E140" s="367">
        <f t="shared" ref="E140:E141" si="103">D140+F140</f>
        <v>0</v>
      </c>
      <c r="F140" s="367">
        <f t="shared" ref="F140:F141" si="104">H140-G140</f>
        <v>-537000</v>
      </c>
      <c r="G140" s="191">
        <v>537000</v>
      </c>
      <c r="H140" s="382"/>
      <c r="I140" s="180"/>
      <c r="J140" s="385">
        <f t="shared" ref="J140:J141" si="105">F140</f>
        <v>-537000</v>
      </c>
      <c r="K140" s="385"/>
      <c r="L140" s="386">
        <f t="shared" ref="L140:L141" si="106">J140-K140</f>
        <v>-537000</v>
      </c>
    </row>
    <row r="141" spans="1:12" s="153" customFormat="1" ht="42.75" hidden="1" customHeight="1">
      <c r="A141" s="198" t="s">
        <v>577</v>
      </c>
      <c r="B141" s="131">
        <v>497</v>
      </c>
      <c r="C141" s="132" t="s">
        <v>585</v>
      </c>
      <c r="D141" s="256"/>
      <c r="E141" s="367">
        <f t="shared" si="103"/>
        <v>0</v>
      </c>
      <c r="F141" s="367">
        <f t="shared" si="104"/>
        <v>0</v>
      </c>
      <c r="G141" s="191"/>
      <c r="H141" s="382"/>
      <c r="I141" s="180"/>
      <c r="J141" s="385">
        <f t="shared" si="105"/>
        <v>0</v>
      </c>
      <c r="K141" s="385"/>
      <c r="L141" s="386">
        <f t="shared" si="106"/>
        <v>0</v>
      </c>
    </row>
    <row r="142" spans="1:12" s="153" customFormat="1" ht="42.75" hidden="1" customHeight="1">
      <c r="A142" s="198" t="s">
        <v>577</v>
      </c>
      <c r="B142" s="131">
        <v>498</v>
      </c>
      <c r="C142" s="132" t="s">
        <v>586</v>
      </c>
      <c r="D142" s="256"/>
      <c r="E142" s="367">
        <f t="shared" si="3"/>
        <v>0</v>
      </c>
      <c r="F142" s="367">
        <f t="shared" si="4"/>
        <v>0</v>
      </c>
      <c r="G142" s="191"/>
      <c r="H142" s="382"/>
      <c r="I142" s="180"/>
      <c r="J142" s="385">
        <f t="shared" si="1"/>
        <v>0</v>
      </c>
      <c r="K142" s="385"/>
      <c r="L142" s="386">
        <f t="shared" si="2"/>
        <v>0</v>
      </c>
    </row>
    <row r="143" spans="1:12" s="153" customFormat="1" ht="42.75" customHeight="1">
      <c r="A143" s="198" t="s">
        <v>306</v>
      </c>
      <c r="B143" s="131">
        <v>499</v>
      </c>
      <c r="C143" s="132" t="s">
        <v>584</v>
      </c>
      <c r="D143" s="256">
        <v>3270000</v>
      </c>
      <c r="E143" s="367">
        <f t="shared" ref="E143:E144" si="107">D143+F143</f>
        <v>3270000</v>
      </c>
      <c r="F143" s="367">
        <f t="shared" ref="F143:F144" si="108">H143-G143</f>
        <v>0</v>
      </c>
      <c r="G143" s="191"/>
      <c r="H143" s="382"/>
      <c r="I143" s="180" t="s">
        <v>688</v>
      </c>
      <c r="J143" s="385">
        <f t="shared" ref="J143:J144" si="109">F143</f>
        <v>0</v>
      </c>
      <c r="K143" s="385"/>
      <c r="L143" s="386">
        <f t="shared" ref="L143:L144" si="110">J143-K143</f>
        <v>0</v>
      </c>
    </row>
    <row r="144" spans="1:12" s="153" customFormat="1" ht="42.75" customHeight="1">
      <c r="A144" s="198" t="s">
        <v>306</v>
      </c>
      <c r="B144" s="131">
        <v>499</v>
      </c>
      <c r="C144" s="132" t="s">
        <v>672</v>
      </c>
      <c r="D144" s="256"/>
      <c r="E144" s="367">
        <f t="shared" si="107"/>
        <v>0</v>
      </c>
      <c r="F144" s="367">
        <f t="shared" si="108"/>
        <v>0</v>
      </c>
      <c r="G144" s="191"/>
      <c r="H144" s="382"/>
      <c r="I144" s="180" t="s">
        <v>681</v>
      </c>
      <c r="J144" s="385">
        <f t="shared" si="109"/>
        <v>0</v>
      </c>
      <c r="K144" s="385"/>
      <c r="L144" s="386">
        <f t="shared" si="110"/>
        <v>0</v>
      </c>
    </row>
    <row r="145" spans="1:12" s="153" customFormat="1" ht="42.75" hidden="1" customHeight="1">
      <c r="A145" s="198" t="s">
        <v>649</v>
      </c>
      <c r="B145" s="131" t="s">
        <v>635</v>
      </c>
      <c r="C145" s="132" t="s">
        <v>639</v>
      </c>
      <c r="D145" s="256"/>
      <c r="E145" s="367">
        <f t="shared" si="3"/>
        <v>0</v>
      </c>
      <c r="F145" s="367">
        <f t="shared" si="4"/>
        <v>0</v>
      </c>
      <c r="G145" s="191"/>
      <c r="H145" s="382"/>
      <c r="I145" s="180"/>
      <c r="J145" s="385">
        <f t="shared" si="1"/>
        <v>0</v>
      </c>
      <c r="K145" s="385"/>
      <c r="L145" s="386">
        <f t="shared" si="2"/>
        <v>0</v>
      </c>
    </row>
    <row r="146" spans="1:12" s="153" customFormat="1" ht="42.75" customHeight="1">
      <c r="A146" s="198" t="s">
        <v>649</v>
      </c>
      <c r="B146" s="172" t="s">
        <v>644</v>
      </c>
      <c r="C146" s="132" t="s">
        <v>643</v>
      </c>
      <c r="D146" s="256">
        <v>20000000</v>
      </c>
      <c r="E146" s="367">
        <f t="shared" si="3"/>
        <v>21000000</v>
      </c>
      <c r="F146" s="367">
        <f t="shared" si="4"/>
        <v>1000000</v>
      </c>
      <c r="G146" s="191"/>
      <c r="H146" s="382">
        <v>1000000</v>
      </c>
      <c r="I146" s="180"/>
      <c r="J146" s="385">
        <f t="shared" si="1"/>
        <v>1000000</v>
      </c>
      <c r="K146" s="385"/>
      <c r="L146" s="386">
        <f t="shared" si="2"/>
        <v>1000000</v>
      </c>
    </row>
    <row r="147" spans="1:12" s="153" customFormat="1" ht="42.75" customHeight="1">
      <c r="A147" s="198" t="s">
        <v>306</v>
      </c>
      <c r="B147" s="131">
        <v>498</v>
      </c>
      <c r="C147" s="132" t="s">
        <v>637</v>
      </c>
      <c r="D147" s="256">
        <v>1000000</v>
      </c>
      <c r="E147" s="367">
        <f t="shared" ref="E147" si="111">D147+F147</f>
        <v>2000000</v>
      </c>
      <c r="F147" s="367">
        <f t="shared" ref="F147" si="112">H147-G147</f>
        <v>1000000</v>
      </c>
      <c r="G147" s="191"/>
      <c r="H147" s="382">
        <v>1000000</v>
      </c>
      <c r="I147" s="180"/>
      <c r="J147" s="385">
        <f t="shared" ref="J147" si="113">F147</f>
        <v>1000000</v>
      </c>
      <c r="K147" s="385"/>
      <c r="L147" s="386">
        <f t="shared" ref="L147" si="114">J147-K147</f>
        <v>1000000</v>
      </c>
    </row>
    <row r="148" spans="1:12" s="153" customFormat="1" ht="42.75" customHeight="1">
      <c r="A148" s="198" t="s">
        <v>649</v>
      </c>
      <c r="B148" s="131" t="s">
        <v>663</v>
      </c>
      <c r="C148" s="132" t="s">
        <v>662</v>
      </c>
      <c r="D148" s="256"/>
      <c r="E148" s="367">
        <f t="shared" si="3"/>
        <v>2000000</v>
      </c>
      <c r="F148" s="367">
        <f t="shared" si="4"/>
        <v>2000000</v>
      </c>
      <c r="G148" s="191"/>
      <c r="H148" s="382">
        <v>2000000</v>
      </c>
      <c r="I148" s="180"/>
      <c r="J148" s="385">
        <f t="shared" si="1"/>
        <v>2000000</v>
      </c>
      <c r="K148" s="385"/>
      <c r="L148" s="386">
        <f t="shared" si="2"/>
        <v>2000000</v>
      </c>
    </row>
    <row r="149" spans="1:12" s="153" customFormat="1" ht="42.75" hidden="1" customHeight="1">
      <c r="A149" s="410" t="s">
        <v>649</v>
      </c>
      <c r="B149" s="411">
        <v>497</v>
      </c>
      <c r="C149" s="415" t="s">
        <v>657</v>
      </c>
      <c r="D149" s="416"/>
      <c r="E149" s="412">
        <f t="shared" si="3"/>
        <v>0</v>
      </c>
      <c r="F149" s="412">
        <f t="shared" si="4"/>
        <v>0</v>
      </c>
      <c r="G149" s="413"/>
      <c r="H149" s="414"/>
      <c r="I149" s="417"/>
      <c r="J149" s="385">
        <f t="shared" si="1"/>
        <v>0</v>
      </c>
      <c r="K149" s="385"/>
      <c r="L149" s="386">
        <f t="shared" si="2"/>
        <v>0</v>
      </c>
    </row>
    <row r="150" spans="1:12" s="153" customFormat="1" ht="42.75" hidden="1" customHeight="1">
      <c r="A150" s="410" t="s">
        <v>649</v>
      </c>
      <c r="B150" s="411">
        <v>499</v>
      </c>
      <c r="C150" s="415" t="s">
        <v>658</v>
      </c>
      <c r="D150" s="416"/>
      <c r="E150" s="412">
        <f t="shared" ref="E150" si="115">D150+F150</f>
        <v>0</v>
      </c>
      <c r="F150" s="412">
        <f t="shared" ref="F150" si="116">H150-G150</f>
        <v>0</v>
      </c>
      <c r="G150" s="413"/>
      <c r="H150" s="414"/>
      <c r="I150" s="417"/>
      <c r="J150" s="385">
        <f t="shared" ref="J150" si="117">F150</f>
        <v>0</v>
      </c>
      <c r="K150" s="385"/>
      <c r="L150" s="386">
        <f t="shared" ref="L150" si="118">J150-K150</f>
        <v>0</v>
      </c>
    </row>
    <row r="151" spans="1:12" s="195" customFormat="1" ht="42.75" customHeight="1">
      <c r="A151" s="251" t="s">
        <v>85</v>
      </c>
      <c r="B151" s="252"/>
      <c r="C151" s="252" t="s">
        <v>177</v>
      </c>
      <c r="D151" s="383">
        <f>SUM(D152:D166)</f>
        <v>21578708</v>
      </c>
      <c r="E151" s="383">
        <f>SUM(E152:E166)</f>
        <v>51386630</v>
      </c>
      <c r="F151" s="383">
        <f>SUM(F152:F166)</f>
        <v>29807922</v>
      </c>
      <c r="G151" s="383">
        <f>SUM(G152:G166)</f>
        <v>15769206</v>
      </c>
      <c r="H151" s="383">
        <f>SUM(H152:H166)</f>
        <v>45577128</v>
      </c>
      <c r="I151" s="250"/>
      <c r="J151" s="385">
        <f t="shared" si="1"/>
        <v>29807922</v>
      </c>
      <c r="K151" s="387">
        <f>SUM(K152:K166)</f>
        <v>15953597</v>
      </c>
      <c r="L151" s="386">
        <f t="shared" si="2"/>
        <v>13854325</v>
      </c>
    </row>
    <row r="152" spans="1:12" s="153" customFormat="1" ht="42.75" customHeight="1">
      <c r="A152" s="198" t="s">
        <v>481</v>
      </c>
      <c r="B152" s="165">
        <v>535</v>
      </c>
      <c r="C152" s="132" t="s">
        <v>476</v>
      </c>
      <c r="D152" s="159">
        <v>100000</v>
      </c>
      <c r="E152" s="367">
        <f t="shared" si="3"/>
        <v>0</v>
      </c>
      <c r="F152" s="367">
        <f t="shared" si="4"/>
        <v>-100000</v>
      </c>
      <c r="G152" s="191">
        <v>100000</v>
      </c>
      <c r="H152" s="382"/>
      <c r="I152" s="103"/>
      <c r="J152" s="385">
        <f t="shared" si="1"/>
        <v>-100000</v>
      </c>
      <c r="K152" s="385"/>
      <c r="L152" s="386">
        <f t="shared" si="2"/>
        <v>-100000</v>
      </c>
    </row>
    <row r="153" spans="1:12" s="153" customFormat="1" ht="42.75" customHeight="1">
      <c r="A153" s="198" t="s">
        <v>443</v>
      </c>
      <c r="B153" s="165">
        <v>537</v>
      </c>
      <c r="C153" s="132" t="s">
        <v>477</v>
      </c>
      <c r="D153" s="159">
        <v>749789</v>
      </c>
      <c r="E153" s="367">
        <f t="shared" ref="E153:E155" si="119">D153+F153</f>
        <v>0</v>
      </c>
      <c r="F153" s="367">
        <f t="shared" ref="F153:F155" si="120">H153-G153</f>
        <v>-749789</v>
      </c>
      <c r="G153" s="191">
        <v>749789</v>
      </c>
      <c r="H153" s="382"/>
      <c r="I153" s="103" t="s">
        <v>618</v>
      </c>
      <c r="J153" s="385">
        <f t="shared" ref="J153:J155" si="121">F153</f>
        <v>-749789</v>
      </c>
      <c r="K153" s="385">
        <v>-502360</v>
      </c>
      <c r="L153" s="386">
        <f t="shared" ref="L153:L155" si="122">J153-K153</f>
        <v>-247429</v>
      </c>
    </row>
    <row r="154" spans="1:12" s="153" customFormat="1" ht="42.75" customHeight="1">
      <c r="A154" s="198" t="s">
        <v>482</v>
      </c>
      <c r="B154" s="165">
        <v>568</v>
      </c>
      <c r="C154" s="132" t="s">
        <v>478</v>
      </c>
      <c r="D154" s="159">
        <v>317460</v>
      </c>
      <c r="E154" s="367">
        <f t="shared" si="119"/>
        <v>0</v>
      </c>
      <c r="F154" s="367">
        <f t="shared" si="120"/>
        <v>-317460</v>
      </c>
      <c r="G154" s="191">
        <v>317460</v>
      </c>
      <c r="H154" s="382"/>
      <c r="I154" s="103" t="s">
        <v>619</v>
      </c>
      <c r="J154" s="385">
        <f t="shared" si="121"/>
        <v>-317460</v>
      </c>
      <c r="K154" s="385">
        <v>-211640</v>
      </c>
      <c r="L154" s="386">
        <f t="shared" si="122"/>
        <v>-105820</v>
      </c>
    </row>
    <row r="155" spans="1:12" s="153" customFormat="1" ht="51" hidden="1" customHeight="1">
      <c r="A155" s="198" t="s">
        <v>443</v>
      </c>
      <c r="B155" s="165">
        <v>569</v>
      </c>
      <c r="C155" s="132" t="s">
        <v>479</v>
      </c>
      <c r="D155" s="159"/>
      <c r="E155" s="367">
        <f t="shared" si="119"/>
        <v>0</v>
      </c>
      <c r="F155" s="367">
        <f t="shared" si="120"/>
        <v>0</v>
      </c>
      <c r="G155" s="191"/>
      <c r="H155" s="382"/>
      <c r="I155" s="103"/>
      <c r="J155" s="385">
        <f t="shared" si="121"/>
        <v>0</v>
      </c>
      <c r="K155" s="385"/>
      <c r="L155" s="386">
        <f t="shared" si="122"/>
        <v>0</v>
      </c>
    </row>
    <row r="156" spans="1:12" s="153" customFormat="1" ht="42.75" customHeight="1">
      <c r="A156" s="198" t="s">
        <v>458</v>
      </c>
      <c r="B156" s="165" t="s">
        <v>249</v>
      </c>
      <c r="C156" s="132" t="s">
        <v>484</v>
      </c>
      <c r="D156" s="159"/>
      <c r="E156" s="367">
        <f t="shared" ref="E156" si="123">D156+F156</f>
        <v>387128</v>
      </c>
      <c r="F156" s="367">
        <f t="shared" ref="F156" si="124">H156-G156</f>
        <v>387128</v>
      </c>
      <c r="G156" s="191"/>
      <c r="H156" s="382">
        <v>387128</v>
      </c>
      <c r="I156" s="103" t="s">
        <v>483</v>
      </c>
      <c r="J156" s="385">
        <f t="shared" ref="J156" si="125">F156</f>
        <v>387128</v>
      </c>
      <c r="K156" s="385">
        <v>387128</v>
      </c>
      <c r="L156" s="386">
        <f t="shared" ref="L156" si="126">J156-K156</f>
        <v>0</v>
      </c>
    </row>
    <row r="157" spans="1:12" s="153" customFormat="1" ht="42.75" customHeight="1">
      <c r="A157" s="198" t="s">
        <v>661</v>
      </c>
      <c r="B157" s="165" t="s">
        <v>249</v>
      </c>
      <c r="C157" s="132" t="s">
        <v>480</v>
      </c>
      <c r="D157" s="159">
        <v>0</v>
      </c>
      <c r="E157" s="367">
        <f t="shared" si="3"/>
        <v>50000</v>
      </c>
      <c r="F157" s="367">
        <f t="shared" si="4"/>
        <v>50000</v>
      </c>
      <c r="G157" s="191"/>
      <c r="H157" s="382">
        <v>50000</v>
      </c>
      <c r="I157" s="103"/>
      <c r="J157" s="385">
        <f t="shared" si="1"/>
        <v>50000</v>
      </c>
      <c r="K157" s="385"/>
      <c r="L157" s="386">
        <f t="shared" si="2"/>
        <v>50000</v>
      </c>
    </row>
    <row r="158" spans="1:12" s="153" customFormat="1" ht="42.75" customHeight="1">
      <c r="A158" s="198" t="s">
        <v>603</v>
      </c>
      <c r="B158" s="165" t="s">
        <v>249</v>
      </c>
      <c r="C158" s="132" t="s">
        <v>605</v>
      </c>
      <c r="D158" s="159">
        <v>0</v>
      </c>
      <c r="E158" s="367">
        <f t="shared" ref="E158:E159" si="127">D158+F158</f>
        <v>30000</v>
      </c>
      <c r="F158" s="367">
        <f t="shared" ref="F158:F159" si="128">H158-G158</f>
        <v>30000</v>
      </c>
      <c r="G158" s="191"/>
      <c r="H158" s="382">
        <v>30000</v>
      </c>
      <c r="I158" s="103" t="s">
        <v>628</v>
      </c>
      <c r="J158" s="385">
        <f t="shared" si="1"/>
        <v>30000</v>
      </c>
      <c r="K158" s="385">
        <v>30000</v>
      </c>
      <c r="L158" s="386">
        <f t="shared" si="2"/>
        <v>0</v>
      </c>
    </row>
    <row r="159" spans="1:12" s="153" customFormat="1" ht="42.75" customHeight="1">
      <c r="A159" s="198" t="s">
        <v>550</v>
      </c>
      <c r="B159" s="165" t="s">
        <v>249</v>
      </c>
      <c r="C159" s="132" t="s">
        <v>685</v>
      </c>
      <c r="D159" s="159">
        <v>0</v>
      </c>
      <c r="E159" s="367">
        <f t="shared" si="127"/>
        <v>5353000</v>
      </c>
      <c r="F159" s="367">
        <f t="shared" si="128"/>
        <v>5353000</v>
      </c>
      <c r="G159" s="191"/>
      <c r="H159" s="382">
        <v>5353000</v>
      </c>
      <c r="I159" s="103" t="s">
        <v>629</v>
      </c>
      <c r="J159" s="385">
        <f t="shared" si="1"/>
        <v>5353000</v>
      </c>
      <c r="K159" s="385">
        <v>5353000</v>
      </c>
      <c r="L159" s="386">
        <f t="shared" si="2"/>
        <v>0</v>
      </c>
    </row>
    <row r="160" spans="1:12" s="153" customFormat="1" ht="42.75" customHeight="1">
      <c r="A160" s="198" t="s">
        <v>534</v>
      </c>
      <c r="B160" s="165" t="s">
        <v>249</v>
      </c>
      <c r="C160" s="132" t="s">
        <v>555</v>
      </c>
      <c r="D160" s="159">
        <v>0</v>
      </c>
      <c r="E160" s="367">
        <f t="shared" si="3"/>
        <v>4373000</v>
      </c>
      <c r="F160" s="367">
        <f t="shared" si="4"/>
        <v>4373000</v>
      </c>
      <c r="G160" s="191"/>
      <c r="H160" s="382">
        <v>4373000</v>
      </c>
      <c r="I160" s="103" t="s">
        <v>630</v>
      </c>
      <c r="J160" s="385">
        <f t="shared" ref="J160:J162" si="129">F160</f>
        <v>4373000</v>
      </c>
      <c r="K160" s="385">
        <v>4373000</v>
      </c>
      <c r="L160" s="386">
        <f t="shared" ref="L160:L162" si="130">J160-K160</f>
        <v>0</v>
      </c>
    </row>
    <row r="161" spans="1:12" s="153" customFormat="1" ht="42.75" customHeight="1">
      <c r="A161" s="198" t="s">
        <v>551</v>
      </c>
      <c r="B161" s="165">
        <v>544</v>
      </c>
      <c r="C161" s="132" t="s">
        <v>606</v>
      </c>
      <c r="D161" s="159">
        <v>619531</v>
      </c>
      <c r="E161" s="367">
        <f t="shared" ref="E161:E162" si="131">D161+F161</f>
        <v>0</v>
      </c>
      <c r="F161" s="367">
        <f t="shared" ref="F161:F162" si="132">H161-G161</f>
        <v>-619531</v>
      </c>
      <c r="G161" s="191">
        <v>619531</v>
      </c>
      <c r="H161" s="382"/>
      <c r="I161" s="103" t="s">
        <v>631</v>
      </c>
      <c r="J161" s="385">
        <f t="shared" si="129"/>
        <v>-619531</v>
      </c>
      <c r="K161" s="385">
        <v>-619531</v>
      </c>
      <c r="L161" s="386">
        <f t="shared" si="130"/>
        <v>0</v>
      </c>
    </row>
    <row r="162" spans="1:12" s="153" customFormat="1" ht="42.75" customHeight="1">
      <c r="A162" s="198" t="s">
        <v>534</v>
      </c>
      <c r="B162" s="131" t="s">
        <v>249</v>
      </c>
      <c r="C162" s="132" t="s">
        <v>557</v>
      </c>
      <c r="D162" s="256">
        <v>0</v>
      </c>
      <c r="E162" s="367">
        <f t="shared" si="131"/>
        <v>20401574</v>
      </c>
      <c r="F162" s="367">
        <f t="shared" si="132"/>
        <v>20401574</v>
      </c>
      <c r="G162" s="191"/>
      <c r="H162" s="382">
        <v>20401574</v>
      </c>
      <c r="I162" s="180" t="s">
        <v>632</v>
      </c>
      <c r="J162" s="385">
        <f t="shared" si="129"/>
        <v>20401574</v>
      </c>
      <c r="K162" s="385">
        <v>6144000</v>
      </c>
      <c r="L162" s="386">
        <f t="shared" si="130"/>
        <v>14257574</v>
      </c>
    </row>
    <row r="163" spans="1:12" s="153" customFormat="1" ht="42.75" customHeight="1">
      <c r="A163" s="198" t="s">
        <v>534</v>
      </c>
      <c r="B163" s="165" t="s">
        <v>249</v>
      </c>
      <c r="C163" s="132" t="s">
        <v>560</v>
      </c>
      <c r="D163" s="159">
        <v>0</v>
      </c>
      <c r="E163" s="367">
        <f t="shared" ref="E163" si="133">D163+F163</f>
        <v>13982426</v>
      </c>
      <c r="F163" s="367">
        <f t="shared" ref="F163" si="134">H163-G163</f>
        <v>13982426</v>
      </c>
      <c r="G163" s="191"/>
      <c r="H163" s="382">
        <v>13982426</v>
      </c>
      <c r="I163" s="450" t="s">
        <v>607</v>
      </c>
      <c r="J163" s="385">
        <f t="shared" si="1"/>
        <v>13982426</v>
      </c>
      <c r="K163" s="385">
        <v>11863000</v>
      </c>
      <c r="L163" s="386">
        <f t="shared" si="2"/>
        <v>2119426</v>
      </c>
    </row>
    <row r="164" spans="1:12" s="153" customFormat="1" ht="42.75" customHeight="1">
      <c r="A164" s="198" t="s">
        <v>534</v>
      </c>
      <c r="B164" s="165" t="s">
        <v>604</v>
      </c>
      <c r="C164" s="132" t="s">
        <v>558</v>
      </c>
      <c r="D164" s="159">
        <v>16525500</v>
      </c>
      <c r="E164" s="367">
        <f t="shared" si="3"/>
        <v>3242500</v>
      </c>
      <c r="F164" s="367">
        <f t="shared" si="4"/>
        <v>-13283000</v>
      </c>
      <c r="G164" s="191">
        <v>13283000</v>
      </c>
      <c r="H164" s="382"/>
      <c r="I164" s="451"/>
      <c r="J164" s="385">
        <f t="shared" si="1"/>
        <v>-13283000</v>
      </c>
      <c r="K164" s="385">
        <v>-11287000</v>
      </c>
      <c r="L164" s="386">
        <f t="shared" si="2"/>
        <v>-1996000</v>
      </c>
    </row>
    <row r="165" spans="1:12" s="153" customFormat="1" ht="42.75" customHeight="1">
      <c r="A165" s="198" t="s">
        <v>534</v>
      </c>
      <c r="B165" s="172" t="s">
        <v>608</v>
      </c>
      <c r="C165" s="132" t="s">
        <v>559</v>
      </c>
      <c r="D165" s="256">
        <v>3266428</v>
      </c>
      <c r="E165" s="367">
        <f t="shared" ref="E165" si="135">D165+F165</f>
        <v>2567002</v>
      </c>
      <c r="F165" s="367">
        <f t="shared" ref="F165" si="136">H165-G165</f>
        <v>-699426</v>
      </c>
      <c r="G165" s="191">
        <v>699426</v>
      </c>
      <c r="H165" s="382"/>
      <c r="I165" s="451"/>
      <c r="J165" s="385">
        <f t="shared" ref="J165" si="137">F165</f>
        <v>-699426</v>
      </c>
      <c r="K165" s="385">
        <v>-576000</v>
      </c>
      <c r="L165" s="386">
        <f t="shared" ref="L165" si="138">J165-K165</f>
        <v>-123426</v>
      </c>
    </row>
    <row r="166" spans="1:12" s="153" customFormat="1" ht="42.75" customHeight="1">
      <c r="A166" s="198" t="s">
        <v>534</v>
      </c>
      <c r="B166" s="172" t="s">
        <v>669</v>
      </c>
      <c r="C166" s="132" t="s">
        <v>670</v>
      </c>
      <c r="D166" s="256"/>
      <c r="E166" s="367">
        <f t="shared" si="3"/>
        <v>1000000</v>
      </c>
      <c r="F166" s="367">
        <f t="shared" si="4"/>
        <v>1000000</v>
      </c>
      <c r="G166" s="191"/>
      <c r="H166" s="382">
        <v>1000000</v>
      </c>
      <c r="I166" s="103" t="s">
        <v>667</v>
      </c>
      <c r="J166" s="385">
        <f t="shared" si="1"/>
        <v>1000000</v>
      </c>
      <c r="K166" s="385">
        <v>1000000</v>
      </c>
      <c r="L166" s="386">
        <f t="shared" si="2"/>
        <v>0</v>
      </c>
    </row>
    <row r="167" spans="1:12" s="195" customFormat="1" ht="42.75" customHeight="1">
      <c r="A167" s="251" t="s">
        <v>248</v>
      </c>
      <c r="B167" s="252"/>
      <c r="C167" s="252" t="s">
        <v>248</v>
      </c>
      <c r="D167" s="383">
        <f>SUM(D168:D197)</f>
        <v>4276691</v>
      </c>
      <c r="E167" s="383">
        <f>SUM(E168:E197)</f>
        <v>6090250</v>
      </c>
      <c r="F167" s="383">
        <f>SUM(F168:F197)</f>
        <v>1813559</v>
      </c>
      <c r="G167" s="383">
        <f>SUM(G168:G197)</f>
        <v>148571</v>
      </c>
      <c r="H167" s="383">
        <f>SUM(H168:H197)</f>
        <v>1962130</v>
      </c>
      <c r="I167" s="250"/>
      <c r="J167" s="385">
        <f t="shared" si="1"/>
        <v>1813559</v>
      </c>
      <c r="K167" s="387">
        <f>SUM(K168:K196)</f>
        <v>69815</v>
      </c>
      <c r="L167" s="386">
        <f t="shared" si="2"/>
        <v>1743744</v>
      </c>
    </row>
    <row r="168" spans="1:12" s="153" customFormat="1" ht="42.75" customHeight="1">
      <c r="A168" s="200" t="s">
        <v>488</v>
      </c>
      <c r="B168" s="172" t="s">
        <v>487</v>
      </c>
      <c r="C168" s="168" t="s">
        <v>485</v>
      </c>
      <c r="D168" s="256">
        <v>48000</v>
      </c>
      <c r="E168" s="367">
        <f t="shared" si="3"/>
        <v>68000</v>
      </c>
      <c r="F168" s="367">
        <f t="shared" si="4"/>
        <v>20000</v>
      </c>
      <c r="G168" s="193"/>
      <c r="H168" s="384">
        <v>20000</v>
      </c>
      <c r="I168" s="180" t="s">
        <v>486</v>
      </c>
      <c r="J168" s="385">
        <f t="shared" si="1"/>
        <v>20000</v>
      </c>
      <c r="K168" s="385"/>
      <c r="L168" s="386">
        <f t="shared" si="2"/>
        <v>20000</v>
      </c>
    </row>
    <row r="169" spans="1:12" s="153" customFormat="1" ht="42.75" customHeight="1">
      <c r="A169" s="200" t="s">
        <v>490</v>
      </c>
      <c r="B169" s="172" t="s">
        <v>249</v>
      </c>
      <c r="C169" s="168" t="s">
        <v>489</v>
      </c>
      <c r="D169" s="256"/>
      <c r="E169" s="367">
        <f t="shared" ref="E169:E185" si="139">D169+F169</f>
        <v>20000</v>
      </c>
      <c r="F169" s="367">
        <f t="shared" ref="F169:F185" si="140">H169-G169</f>
        <v>20000</v>
      </c>
      <c r="G169" s="193"/>
      <c r="H169" s="384">
        <v>20000</v>
      </c>
      <c r="I169" s="180"/>
      <c r="J169" s="385">
        <f t="shared" ref="J169:J185" si="141">F169</f>
        <v>20000</v>
      </c>
      <c r="K169" s="385"/>
      <c r="L169" s="386">
        <f t="shared" ref="L169:L185" si="142">J169-K169</f>
        <v>20000</v>
      </c>
    </row>
    <row r="170" spans="1:12" s="153" customFormat="1" ht="42.75" customHeight="1">
      <c r="A170" s="200" t="s">
        <v>490</v>
      </c>
      <c r="B170" s="172" t="s">
        <v>249</v>
      </c>
      <c r="C170" s="168" t="s">
        <v>491</v>
      </c>
      <c r="D170" s="256"/>
      <c r="E170" s="367">
        <f t="shared" si="139"/>
        <v>200000</v>
      </c>
      <c r="F170" s="367">
        <f t="shared" si="140"/>
        <v>200000</v>
      </c>
      <c r="G170" s="193"/>
      <c r="H170" s="384">
        <v>200000</v>
      </c>
      <c r="I170" s="180"/>
      <c r="J170" s="385">
        <f t="shared" si="141"/>
        <v>200000</v>
      </c>
      <c r="K170" s="385"/>
      <c r="L170" s="386">
        <f t="shared" si="142"/>
        <v>200000</v>
      </c>
    </row>
    <row r="171" spans="1:12" s="153" customFormat="1" ht="42.75" customHeight="1">
      <c r="A171" s="200" t="s">
        <v>490</v>
      </c>
      <c r="B171" s="172" t="s">
        <v>249</v>
      </c>
      <c r="C171" s="168" t="s">
        <v>492</v>
      </c>
      <c r="D171" s="256"/>
      <c r="E171" s="367">
        <f t="shared" ref="E171:E177" si="143">D171+F171</f>
        <v>200000</v>
      </c>
      <c r="F171" s="367">
        <f t="shared" ref="F171:F177" si="144">H171-G171</f>
        <v>200000</v>
      </c>
      <c r="G171" s="193"/>
      <c r="H171" s="384">
        <v>200000</v>
      </c>
      <c r="I171" s="180"/>
      <c r="J171" s="385">
        <f t="shared" ref="J171:J177" si="145">F171</f>
        <v>200000</v>
      </c>
      <c r="K171" s="385"/>
      <c r="L171" s="386">
        <f t="shared" ref="L171:L177" si="146">J171-K171</f>
        <v>200000</v>
      </c>
    </row>
    <row r="172" spans="1:12" s="153" customFormat="1" ht="42.75" customHeight="1">
      <c r="A172" s="200" t="s">
        <v>490</v>
      </c>
      <c r="B172" s="172" t="s">
        <v>249</v>
      </c>
      <c r="C172" s="168" t="s">
        <v>493</v>
      </c>
      <c r="D172" s="256"/>
      <c r="E172" s="367">
        <f t="shared" si="143"/>
        <v>40000</v>
      </c>
      <c r="F172" s="367">
        <f t="shared" si="144"/>
        <v>40000</v>
      </c>
      <c r="G172" s="193"/>
      <c r="H172" s="384">
        <v>40000</v>
      </c>
      <c r="I172" s="180"/>
      <c r="J172" s="385">
        <f t="shared" si="145"/>
        <v>40000</v>
      </c>
      <c r="K172" s="385"/>
      <c r="L172" s="386">
        <f t="shared" si="146"/>
        <v>40000</v>
      </c>
    </row>
    <row r="173" spans="1:12" s="153" customFormat="1" ht="42.75" customHeight="1">
      <c r="A173" s="200" t="s">
        <v>490</v>
      </c>
      <c r="B173" s="172" t="s">
        <v>494</v>
      </c>
      <c r="C173" s="168" t="s">
        <v>496</v>
      </c>
      <c r="D173" s="256">
        <v>1234970</v>
      </c>
      <c r="E173" s="367">
        <f t="shared" si="143"/>
        <v>1327849</v>
      </c>
      <c r="F173" s="367">
        <f t="shared" si="144"/>
        <v>92879</v>
      </c>
      <c r="G173" s="193"/>
      <c r="H173" s="384">
        <v>92879</v>
      </c>
      <c r="I173" s="180" t="s">
        <v>497</v>
      </c>
      <c r="J173" s="385">
        <f t="shared" si="145"/>
        <v>92879</v>
      </c>
      <c r="K173" s="385">
        <v>61919</v>
      </c>
      <c r="L173" s="386">
        <f t="shared" si="146"/>
        <v>30960</v>
      </c>
    </row>
    <row r="174" spans="1:12" s="153" customFormat="1" ht="42.75" customHeight="1">
      <c r="A174" s="200" t="s">
        <v>490</v>
      </c>
      <c r="B174" s="172" t="s">
        <v>495</v>
      </c>
      <c r="C174" s="168" t="s">
        <v>498</v>
      </c>
      <c r="D174" s="256">
        <v>193470</v>
      </c>
      <c r="E174" s="367">
        <f t="shared" si="143"/>
        <v>193845</v>
      </c>
      <c r="F174" s="367">
        <f t="shared" si="144"/>
        <v>375</v>
      </c>
      <c r="G174" s="193"/>
      <c r="H174" s="384">
        <v>375</v>
      </c>
      <c r="I174" s="180" t="s">
        <v>500</v>
      </c>
      <c r="J174" s="385">
        <f t="shared" si="145"/>
        <v>375</v>
      </c>
      <c r="K174" s="385">
        <v>216</v>
      </c>
      <c r="L174" s="386">
        <f t="shared" si="146"/>
        <v>159</v>
      </c>
    </row>
    <row r="175" spans="1:12" s="153" customFormat="1" ht="42.75" customHeight="1">
      <c r="A175" s="200" t="s">
        <v>490</v>
      </c>
      <c r="B175" s="172" t="s">
        <v>495</v>
      </c>
      <c r="C175" s="168" t="s">
        <v>499</v>
      </c>
      <c r="D175" s="256">
        <v>432600</v>
      </c>
      <c r="E175" s="367">
        <f t="shared" si="143"/>
        <v>460600</v>
      </c>
      <c r="F175" s="367">
        <f t="shared" si="144"/>
        <v>28000</v>
      </c>
      <c r="G175" s="193"/>
      <c r="H175" s="384">
        <v>28000</v>
      </c>
      <c r="I175" s="180" t="s">
        <v>501</v>
      </c>
      <c r="J175" s="385">
        <f t="shared" si="145"/>
        <v>28000</v>
      </c>
      <c r="K175" s="385">
        <v>28000</v>
      </c>
      <c r="L175" s="386">
        <f t="shared" si="146"/>
        <v>0</v>
      </c>
    </row>
    <row r="176" spans="1:12" s="153" customFormat="1" ht="42.75" customHeight="1">
      <c r="A176" s="200" t="s">
        <v>490</v>
      </c>
      <c r="B176" s="172" t="s">
        <v>511</v>
      </c>
      <c r="C176" s="168" t="s">
        <v>502</v>
      </c>
      <c r="D176" s="256">
        <v>440600</v>
      </c>
      <c r="E176" s="367">
        <f t="shared" si="143"/>
        <v>388468</v>
      </c>
      <c r="F176" s="367">
        <f t="shared" si="144"/>
        <v>-52132</v>
      </c>
      <c r="G176" s="193">
        <v>52132</v>
      </c>
      <c r="H176" s="384"/>
      <c r="I176" s="180" t="s">
        <v>503</v>
      </c>
      <c r="J176" s="385">
        <f t="shared" si="145"/>
        <v>-52132</v>
      </c>
      <c r="K176" s="385">
        <v>-26415</v>
      </c>
      <c r="L176" s="386">
        <f t="shared" si="146"/>
        <v>-25717</v>
      </c>
    </row>
    <row r="177" spans="1:12" s="153" customFormat="1" ht="42.75" customHeight="1">
      <c r="A177" s="200" t="s">
        <v>504</v>
      </c>
      <c r="B177" s="172" t="s">
        <v>249</v>
      </c>
      <c r="C177" s="168" t="s">
        <v>505</v>
      </c>
      <c r="D177" s="256"/>
      <c r="E177" s="367">
        <f t="shared" si="143"/>
        <v>2025</v>
      </c>
      <c r="F177" s="367">
        <f t="shared" si="144"/>
        <v>2025</v>
      </c>
      <c r="G177" s="193"/>
      <c r="H177" s="384">
        <v>2025</v>
      </c>
      <c r="I177" s="180" t="s">
        <v>507</v>
      </c>
      <c r="J177" s="385">
        <f t="shared" si="145"/>
        <v>2025</v>
      </c>
      <c r="K177" s="385">
        <v>1350</v>
      </c>
      <c r="L177" s="386">
        <f t="shared" si="146"/>
        <v>675</v>
      </c>
    </row>
    <row r="178" spans="1:12" s="153" customFormat="1" ht="42.75" customHeight="1">
      <c r="A178" s="200" t="s">
        <v>504</v>
      </c>
      <c r="B178" s="172" t="s">
        <v>494</v>
      </c>
      <c r="C178" s="168" t="s">
        <v>508</v>
      </c>
      <c r="D178" s="256">
        <v>89409</v>
      </c>
      <c r="E178" s="367">
        <f t="shared" si="139"/>
        <v>93274</v>
      </c>
      <c r="F178" s="367">
        <f t="shared" si="140"/>
        <v>3865</v>
      </c>
      <c r="G178" s="193"/>
      <c r="H178" s="384">
        <v>3865</v>
      </c>
      <c r="I178" s="180" t="s">
        <v>528</v>
      </c>
      <c r="J178" s="385">
        <f t="shared" si="141"/>
        <v>3865</v>
      </c>
      <c r="K178" s="385"/>
      <c r="L178" s="386">
        <f t="shared" si="142"/>
        <v>3865</v>
      </c>
    </row>
    <row r="179" spans="1:12" s="153" customFormat="1" ht="42.75" customHeight="1">
      <c r="A179" s="200" t="s">
        <v>504</v>
      </c>
      <c r="B179" s="172">
        <v>591</v>
      </c>
      <c r="C179" s="168" t="s">
        <v>509</v>
      </c>
      <c r="D179" s="256">
        <v>935535</v>
      </c>
      <c r="E179" s="367">
        <f t="shared" si="139"/>
        <v>939954</v>
      </c>
      <c r="F179" s="367">
        <f t="shared" si="140"/>
        <v>4419</v>
      </c>
      <c r="G179" s="193"/>
      <c r="H179" s="384">
        <v>4419</v>
      </c>
      <c r="I179" s="180" t="s">
        <v>510</v>
      </c>
      <c r="J179" s="385">
        <f t="shared" si="141"/>
        <v>4419</v>
      </c>
      <c r="K179" s="385">
        <v>3639</v>
      </c>
      <c r="L179" s="386">
        <f t="shared" si="142"/>
        <v>780</v>
      </c>
    </row>
    <row r="180" spans="1:12" s="153" customFormat="1" ht="42.75" customHeight="1">
      <c r="A180" s="200" t="s">
        <v>504</v>
      </c>
      <c r="B180" s="172" t="s">
        <v>512</v>
      </c>
      <c r="C180" s="168" t="s">
        <v>514</v>
      </c>
      <c r="D180" s="256">
        <v>100000</v>
      </c>
      <c r="E180" s="367">
        <f t="shared" si="139"/>
        <v>50000</v>
      </c>
      <c r="F180" s="367">
        <f t="shared" si="140"/>
        <v>-50000</v>
      </c>
      <c r="G180" s="193">
        <v>50000</v>
      </c>
      <c r="H180" s="384"/>
      <c r="I180" s="466" t="s">
        <v>671</v>
      </c>
      <c r="J180" s="385">
        <f t="shared" si="141"/>
        <v>-50000</v>
      </c>
      <c r="K180" s="385">
        <v>-50000</v>
      </c>
      <c r="L180" s="386">
        <f t="shared" si="142"/>
        <v>0</v>
      </c>
    </row>
    <row r="181" spans="1:12" s="153" customFormat="1" ht="42.75" customHeight="1">
      <c r="A181" s="200" t="s">
        <v>504</v>
      </c>
      <c r="B181" s="172" t="s">
        <v>249</v>
      </c>
      <c r="C181" s="168" t="s">
        <v>514</v>
      </c>
      <c r="D181" s="256"/>
      <c r="E181" s="367">
        <f t="shared" si="139"/>
        <v>50000</v>
      </c>
      <c r="F181" s="367">
        <f t="shared" si="140"/>
        <v>50000</v>
      </c>
      <c r="G181" s="193"/>
      <c r="H181" s="384">
        <v>50000</v>
      </c>
      <c r="I181" s="467"/>
      <c r="J181" s="385">
        <f t="shared" si="141"/>
        <v>50000</v>
      </c>
      <c r="K181" s="385">
        <v>50000</v>
      </c>
      <c r="L181" s="386">
        <f t="shared" si="142"/>
        <v>0</v>
      </c>
    </row>
    <row r="182" spans="1:12" s="153" customFormat="1" ht="42.75" customHeight="1">
      <c r="A182" s="200" t="s">
        <v>504</v>
      </c>
      <c r="B182" s="172" t="s">
        <v>249</v>
      </c>
      <c r="C182" s="168" t="s">
        <v>515</v>
      </c>
      <c r="D182" s="256"/>
      <c r="E182" s="367">
        <f t="shared" si="139"/>
        <v>30000</v>
      </c>
      <c r="F182" s="367">
        <f t="shared" si="140"/>
        <v>30000</v>
      </c>
      <c r="G182" s="193"/>
      <c r="H182" s="384">
        <v>30000</v>
      </c>
      <c r="I182" s="180" t="s">
        <v>517</v>
      </c>
      <c r="J182" s="385">
        <f t="shared" si="141"/>
        <v>30000</v>
      </c>
      <c r="K182" s="385"/>
      <c r="L182" s="386">
        <f t="shared" si="142"/>
        <v>30000</v>
      </c>
    </row>
    <row r="183" spans="1:12" s="153" customFormat="1" ht="42.75" customHeight="1">
      <c r="A183" s="200" t="s">
        <v>403</v>
      </c>
      <c r="B183" s="172" t="s">
        <v>513</v>
      </c>
      <c r="C183" s="168" t="s">
        <v>516</v>
      </c>
      <c r="D183" s="256">
        <v>48000</v>
      </c>
      <c r="E183" s="367">
        <f t="shared" si="139"/>
        <v>68000</v>
      </c>
      <c r="F183" s="367">
        <f t="shared" si="140"/>
        <v>20000</v>
      </c>
      <c r="G183" s="193"/>
      <c r="H183" s="384">
        <v>20000</v>
      </c>
      <c r="I183" s="180" t="s">
        <v>486</v>
      </c>
      <c r="J183" s="385">
        <f t="shared" si="141"/>
        <v>20000</v>
      </c>
      <c r="K183" s="385"/>
      <c r="L183" s="386">
        <f t="shared" si="142"/>
        <v>20000</v>
      </c>
    </row>
    <row r="184" spans="1:12" s="153" customFormat="1" ht="42.75" customHeight="1">
      <c r="A184" s="200" t="s">
        <v>490</v>
      </c>
      <c r="B184" s="172" t="s">
        <v>249</v>
      </c>
      <c r="C184" s="168" t="s">
        <v>491</v>
      </c>
      <c r="D184" s="256"/>
      <c r="E184" s="367">
        <f t="shared" si="139"/>
        <v>50000</v>
      </c>
      <c r="F184" s="367">
        <f t="shared" si="140"/>
        <v>50000</v>
      </c>
      <c r="G184" s="193"/>
      <c r="H184" s="384">
        <v>50000</v>
      </c>
      <c r="I184" s="180"/>
      <c r="J184" s="385">
        <f t="shared" si="141"/>
        <v>50000</v>
      </c>
      <c r="K184" s="385"/>
      <c r="L184" s="386">
        <f t="shared" si="142"/>
        <v>50000</v>
      </c>
    </row>
    <row r="185" spans="1:12" s="153" customFormat="1" ht="42.75" customHeight="1">
      <c r="A185" s="200" t="s">
        <v>490</v>
      </c>
      <c r="B185" s="172" t="s">
        <v>518</v>
      </c>
      <c r="C185" s="168" t="s">
        <v>519</v>
      </c>
      <c r="D185" s="256">
        <v>261143</v>
      </c>
      <c r="E185" s="367">
        <f t="shared" si="139"/>
        <v>300759</v>
      </c>
      <c r="F185" s="367">
        <f t="shared" si="140"/>
        <v>39616</v>
      </c>
      <c r="G185" s="193"/>
      <c r="H185" s="384">
        <v>39616</v>
      </c>
      <c r="I185" s="180" t="s">
        <v>510</v>
      </c>
      <c r="J185" s="385">
        <f t="shared" si="141"/>
        <v>39616</v>
      </c>
      <c r="K185" s="385">
        <v>26415</v>
      </c>
      <c r="L185" s="386">
        <f t="shared" si="142"/>
        <v>13201</v>
      </c>
    </row>
    <row r="186" spans="1:12" s="153" customFormat="1" ht="42.75" customHeight="1">
      <c r="A186" s="200" t="s">
        <v>490</v>
      </c>
      <c r="B186" s="172" t="s">
        <v>249</v>
      </c>
      <c r="C186" s="168" t="s">
        <v>520</v>
      </c>
      <c r="D186" s="256"/>
      <c r="E186" s="367">
        <f t="shared" si="3"/>
        <v>8475</v>
      </c>
      <c r="F186" s="367">
        <f t="shared" si="4"/>
        <v>8475</v>
      </c>
      <c r="G186" s="193"/>
      <c r="H186" s="384">
        <v>8475</v>
      </c>
      <c r="I186" s="180" t="s">
        <v>521</v>
      </c>
      <c r="J186" s="385">
        <f t="shared" si="1"/>
        <v>8475</v>
      </c>
      <c r="K186" s="385">
        <v>5650</v>
      </c>
      <c r="L186" s="386">
        <f t="shared" si="2"/>
        <v>2825</v>
      </c>
    </row>
    <row r="187" spans="1:12" s="153" customFormat="1" ht="42.75" customHeight="1">
      <c r="A187" s="200" t="s">
        <v>490</v>
      </c>
      <c r="B187" s="172" t="s">
        <v>522</v>
      </c>
      <c r="C187" s="168" t="s">
        <v>523</v>
      </c>
      <c r="D187" s="256">
        <v>139318</v>
      </c>
      <c r="E187" s="367">
        <f t="shared" si="3"/>
        <v>92879</v>
      </c>
      <c r="F187" s="367">
        <f t="shared" si="4"/>
        <v>-46439</v>
      </c>
      <c r="G187" s="193">
        <v>46439</v>
      </c>
      <c r="H187" s="384"/>
      <c r="I187" s="180" t="s">
        <v>524</v>
      </c>
      <c r="J187" s="385">
        <f t="shared" si="1"/>
        <v>-46439</v>
      </c>
      <c r="K187" s="385">
        <v>-30959</v>
      </c>
      <c r="L187" s="386">
        <f t="shared" si="2"/>
        <v>-15480</v>
      </c>
    </row>
    <row r="188" spans="1:12" s="153" customFormat="1" ht="42.75" customHeight="1">
      <c r="A188" s="200" t="s">
        <v>490</v>
      </c>
      <c r="B188" s="172" t="s">
        <v>522</v>
      </c>
      <c r="C188" s="168" t="s">
        <v>525</v>
      </c>
      <c r="D188" s="256">
        <v>53646</v>
      </c>
      <c r="E188" s="367">
        <f t="shared" si="3"/>
        <v>56122</v>
      </c>
      <c r="F188" s="367">
        <f t="shared" si="4"/>
        <v>2476</v>
      </c>
      <c r="G188" s="193"/>
      <c r="H188" s="384">
        <v>2476</v>
      </c>
      <c r="I188" s="180" t="s">
        <v>528</v>
      </c>
      <c r="J188" s="385">
        <f t="shared" si="1"/>
        <v>2476</v>
      </c>
      <c r="K188" s="385"/>
      <c r="L188" s="386">
        <f t="shared" si="2"/>
        <v>2476</v>
      </c>
    </row>
    <row r="189" spans="1:12" s="153" customFormat="1" ht="42.75" customHeight="1">
      <c r="A189" s="200" t="s">
        <v>506</v>
      </c>
      <c r="B189" s="172" t="s">
        <v>249</v>
      </c>
      <c r="C189" s="168" t="s">
        <v>526</v>
      </c>
      <c r="D189" s="256"/>
      <c r="E189" s="367">
        <f t="shared" si="3"/>
        <v>150000</v>
      </c>
      <c r="F189" s="367">
        <f t="shared" si="4"/>
        <v>150000</v>
      </c>
      <c r="G189" s="193"/>
      <c r="H189" s="384">
        <v>150000</v>
      </c>
      <c r="I189" s="180"/>
      <c r="J189" s="385">
        <f t="shared" si="1"/>
        <v>150000</v>
      </c>
      <c r="K189" s="385"/>
      <c r="L189" s="386">
        <f t="shared" si="2"/>
        <v>150000</v>
      </c>
    </row>
    <row r="190" spans="1:12" s="153" customFormat="1" ht="42.75" customHeight="1">
      <c r="A190" s="200" t="s">
        <v>490</v>
      </c>
      <c r="B190" s="172" t="s">
        <v>249</v>
      </c>
      <c r="C190" s="168" t="s">
        <v>527</v>
      </c>
      <c r="D190" s="256"/>
      <c r="E190" s="367">
        <f t="shared" ref="E190:E192" si="147">D190+F190</f>
        <v>500000</v>
      </c>
      <c r="F190" s="367">
        <f t="shared" ref="F190:F192" si="148">H190-G190</f>
        <v>500000</v>
      </c>
      <c r="G190" s="193"/>
      <c r="H190" s="384">
        <v>500000</v>
      </c>
      <c r="I190" s="180" t="s">
        <v>682</v>
      </c>
      <c r="J190" s="385">
        <f t="shared" ref="J190:J192" si="149">F190</f>
        <v>500000</v>
      </c>
      <c r="K190" s="385"/>
      <c r="L190" s="386">
        <f t="shared" ref="L190:L192" si="150">J190-K190</f>
        <v>500000</v>
      </c>
    </row>
    <row r="191" spans="1:12" s="153" customFormat="1" ht="42.75" hidden="1" customHeight="1">
      <c r="A191" s="200" t="s">
        <v>577</v>
      </c>
      <c r="B191" s="172">
        <v>622</v>
      </c>
      <c r="C191" s="168" t="s">
        <v>589</v>
      </c>
      <c r="D191" s="256"/>
      <c r="E191" s="367">
        <f t="shared" ref="E191" si="151">D191+F191</f>
        <v>0</v>
      </c>
      <c r="F191" s="367">
        <f t="shared" ref="F191" si="152">H191-G191</f>
        <v>0</v>
      </c>
      <c r="G191" s="193"/>
      <c r="H191" s="384"/>
      <c r="I191" s="180"/>
      <c r="J191" s="385">
        <f t="shared" ref="J191" si="153">F191</f>
        <v>0</v>
      </c>
      <c r="K191" s="385"/>
      <c r="L191" s="386">
        <f t="shared" ref="L191" si="154">J191-K191</f>
        <v>0</v>
      </c>
    </row>
    <row r="192" spans="1:12" s="153" customFormat="1" ht="42.75" customHeight="1">
      <c r="A192" s="200" t="s">
        <v>577</v>
      </c>
      <c r="B192" s="172">
        <v>623</v>
      </c>
      <c r="C192" s="168" t="s">
        <v>587</v>
      </c>
      <c r="D192" s="256">
        <v>100000</v>
      </c>
      <c r="E192" s="367">
        <f t="shared" si="147"/>
        <v>200000</v>
      </c>
      <c r="F192" s="367">
        <f t="shared" si="148"/>
        <v>100000</v>
      </c>
      <c r="G192" s="193"/>
      <c r="H192" s="384">
        <v>100000</v>
      </c>
      <c r="I192" s="180"/>
      <c r="J192" s="385">
        <f t="shared" si="149"/>
        <v>100000</v>
      </c>
      <c r="K192" s="385"/>
      <c r="L192" s="386">
        <f t="shared" si="150"/>
        <v>100000</v>
      </c>
    </row>
    <row r="193" spans="1:12" s="153" customFormat="1" ht="42.75" hidden="1" customHeight="1">
      <c r="A193" s="200" t="s">
        <v>306</v>
      </c>
      <c r="B193" s="172">
        <v>624</v>
      </c>
      <c r="C193" s="168" t="s">
        <v>588</v>
      </c>
      <c r="D193" s="256"/>
      <c r="E193" s="367">
        <f t="shared" ref="E193:E195" si="155">D193+F193</f>
        <v>0</v>
      </c>
      <c r="F193" s="367">
        <f t="shared" ref="F193:F195" si="156">H193-G193</f>
        <v>0</v>
      </c>
      <c r="G193" s="193"/>
      <c r="H193" s="384"/>
      <c r="I193" s="180"/>
      <c r="J193" s="385">
        <f t="shared" ref="J193:J195" si="157">F193</f>
        <v>0</v>
      </c>
      <c r="K193" s="385"/>
      <c r="L193" s="386">
        <f t="shared" ref="L193:L195" si="158">J193-K193</f>
        <v>0</v>
      </c>
    </row>
    <row r="194" spans="1:12" s="153" customFormat="1" ht="42.75" customHeight="1">
      <c r="A194" s="200" t="s">
        <v>577</v>
      </c>
      <c r="B194" s="172" t="s">
        <v>652</v>
      </c>
      <c r="C194" s="168" t="s">
        <v>638</v>
      </c>
      <c r="D194" s="256">
        <v>100000</v>
      </c>
      <c r="E194" s="367">
        <f>D194+F194</f>
        <v>200000</v>
      </c>
      <c r="F194" s="367">
        <f>H194-G194</f>
        <v>100000</v>
      </c>
      <c r="G194" s="193"/>
      <c r="H194" s="384">
        <v>100000</v>
      </c>
      <c r="I194" s="180"/>
      <c r="J194" s="385">
        <f>F194</f>
        <v>100000</v>
      </c>
      <c r="K194" s="385"/>
      <c r="L194" s="386">
        <f>J194-K194</f>
        <v>100000</v>
      </c>
    </row>
    <row r="195" spans="1:12" s="153" customFormat="1" ht="42.75" customHeight="1">
      <c r="A195" s="200" t="s">
        <v>306</v>
      </c>
      <c r="B195" s="172" t="s">
        <v>651</v>
      </c>
      <c r="C195" s="168" t="s">
        <v>640</v>
      </c>
      <c r="D195" s="256">
        <v>100000</v>
      </c>
      <c r="E195" s="367">
        <f t="shared" si="155"/>
        <v>400000</v>
      </c>
      <c r="F195" s="367">
        <f t="shared" si="156"/>
        <v>300000</v>
      </c>
      <c r="G195" s="193"/>
      <c r="H195" s="384">
        <v>300000</v>
      </c>
      <c r="I195" s="180"/>
      <c r="J195" s="385">
        <f t="shared" si="157"/>
        <v>300000</v>
      </c>
      <c r="K195" s="385"/>
      <c r="L195" s="386">
        <f t="shared" si="158"/>
        <v>300000</v>
      </c>
    </row>
    <row r="196" spans="1:12" s="153" customFormat="1" ht="42.75" customHeight="1">
      <c r="A196" s="200"/>
      <c r="B196" s="172"/>
      <c r="C196" s="168"/>
      <c r="D196" s="256"/>
      <c r="E196" s="367">
        <f t="shared" si="3"/>
        <v>0</v>
      </c>
      <c r="F196" s="367">
        <f t="shared" si="4"/>
        <v>0</v>
      </c>
      <c r="G196" s="193"/>
      <c r="H196" s="384"/>
      <c r="I196" s="180"/>
      <c r="J196" s="385">
        <f t="shared" si="1"/>
        <v>0</v>
      </c>
      <c r="K196" s="385"/>
      <c r="L196" s="386">
        <f t="shared" si="2"/>
        <v>0</v>
      </c>
    </row>
    <row r="197" spans="1:12" s="2" customFormat="1" ht="42.75" hidden="1" customHeight="1">
      <c r="A197" s="201"/>
      <c r="B197" s="172"/>
      <c r="C197" s="172"/>
      <c r="D197" s="262"/>
      <c r="E197" s="130">
        <f t="shared" si="3"/>
        <v>0</v>
      </c>
      <c r="F197" s="130">
        <f t="shared" si="4"/>
        <v>0</v>
      </c>
      <c r="G197" s="263"/>
      <c r="H197" s="194"/>
      <c r="I197" s="180"/>
      <c r="J197" s="379">
        <f t="shared" si="1"/>
        <v>0</v>
      </c>
      <c r="L197" s="204">
        <f t="shared" si="2"/>
        <v>0</v>
      </c>
    </row>
    <row r="198" spans="1:12">
      <c r="A198" s="167"/>
      <c r="B198" s="167"/>
      <c r="C198" s="167"/>
      <c r="D198" s="166"/>
      <c r="E198" s="166"/>
      <c r="F198" s="166"/>
      <c r="G198" s="166"/>
      <c r="H198" s="166"/>
      <c r="I198" s="260"/>
    </row>
    <row r="199" spans="1:12">
      <c r="A199" s="167"/>
      <c r="B199" s="167"/>
      <c r="C199" s="167"/>
      <c r="D199" s="166"/>
      <c r="E199" s="166"/>
      <c r="F199" s="166"/>
      <c r="G199" s="166"/>
      <c r="H199" s="166"/>
      <c r="I199" s="260"/>
    </row>
    <row r="200" spans="1:12">
      <c r="B200" s="3"/>
      <c r="C200" s="3"/>
      <c r="D200" s="2"/>
      <c r="E200" s="2"/>
      <c r="F200" s="2"/>
      <c r="G200" s="2"/>
      <c r="H200" s="2"/>
      <c r="I200" s="260"/>
    </row>
    <row r="201" spans="1:12">
      <c r="B201" s="3"/>
      <c r="C201" s="3"/>
      <c r="D201" s="2"/>
      <c r="E201" s="2"/>
      <c r="F201" s="2"/>
      <c r="G201" s="2"/>
      <c r="H201" s="2"/>
      <c r="I201" s="260"/>
    </row>
    <row r="202" spans="1:12">
      <c r="B202" s="3"/>
      <c r="C202" s="3"/>
      <c r="D202" s="2"/>
      <c r="E202" s="2"/>
      <c r="F202" s="2"/>
      <c r="G202" s="2"/>
      <c r="H202" s="2"/>
      <c r="I202" s="260"/>
    </row>
    <row r="203" spans="1:12">
      <c r="B203" s="3"/>
      <c r="C203" s="3"/>
      <c r="D203" s="2"/>
      <c r="E203" s="2"/>
      <c r="F203" s="2"/>
      <c r="G203" s="2"/>
      <c r="H203" s="2"/>
      <c r="I203" s="260"/>
    </row>
    <row r="204" spans="1:12">
      <c r="B204" s="3"/>
      <c r="C204" s="3"/>
      <c r="D204" s="2"/>
      <c r="E204" s="2"/>
      <c r="F204" s="2"/>
      <c r="G204" s="2"/>
      <c r="H204" s="2"/>
      <c r="I204" s="260"/>
    </row>
    <row r="205" spans="1:12">
      <c r="B205" s="3"/>
      <c r="C205" s="3"/>
      <c r="D205" s="2"/>
      <c r="E205" s="2"/>
      <c r="F205" s="2"/>
      <c r="G205" s="2"/>
      <c r="H205" s="2"/>
      <c r="I205" s="260"/>
    </row>
    <row r="206" spans="1:12">
      <c r="B206" s="3"/>
      <c r="C206" s="3"/>
      <c r="D206" s="2"/>
      <c r="E206" s="2"/>
      <c r="F206" s="2"/>
      <c r="G206" s="2"/>
      <c r="H206" s="2"/>
      <c r="I206" s="260"/>
    </row>
    <row r="207" spans="1:12">
      <c r="B207" s="3"/>
      <c r="C207" s="3"/>
      <c r="D207" s="2"/>
      <c r="E207" s="2"/>
      <c r="F207" s="2"/>
      <c r="G207" s="2"/>
      <c r="H207" s="2"/>
      <c r="I207" s="260"/>
    </row>
    <row r="208" spans="1:12">
      <c r="B208" s="3"/>
      <c r="C208" s="3"/>
      <c r="D208" s="2"/>
      <c r="E208" s="2"/>
      <c r="F208" s="2"/>
      <c r="G208" s="2"/>
      <c r="H208" s="2"/>
      <c r="I208" s="260"/>
    </row>
    <row r="209" spans="2:9">
      <c r="B209" s="3"/>
      <c r="C209" s="3"/>
      <c r="D209" s="2"/>
      <c r="E209" s="2"/>
      <c r="F209" s="2"/>
      <c r="G209" s="2"/>
      <c r="H209" s="2"/>
      <c r="I209" s="260"/>
    </row>
    <row r="210" spans="2:9">
      <c r="B210" s="3"/>
      <c r="C210" s="3"/>
      <c r="D210" s="2"/>
      <c r="E210" s="2"/>
      <c r="F210" s="2"/>
      <c r="G210" s="2"/>
      <c r="H210" s="2"/>
      <c r="I210" s="260"/>
    </row>
    <row r="211" spans="2:9">
      <c r="B211" s="3"/>
      <c r="C211" s="3"/>
      <c r="D211" s="2"/>
      <c r="E211" s="2"/>
      <c r="F211" s="2"/>
      <c r="G211" s="2"/>
      <c r="H211" s="2"/>
      <c r="I211" s="260"/>
    </row>
    <row r="212" spans="2:9">
      <c r="B212" s="3"/>
      <c r="C212" s="3"/>
      <c r="D212" s="2"/>
      <c r="E212" s="2"/>
      <c r="F212" s="2"/>
      <c r="G212" s="2"/>
      <c r="H212" s="2"/>
      <c r="I212" s="260"/>
    </row>
    <row r="213" spans="2:9">
      <c r="B213" s="3"/>
      <c r="C213" s="3"/>
      <c r="D213" s="2"/>
      <c r="E213" s="2"/>
      <c r="F213" s="2"/>
      <c r="G213" s="2"/>
      <c r="H213" s="2"/>
      <c r="I213" s="260"/>
    </row>
    <row r="214" spans="2:9">
      <c r="B214" s="3"/>
      <c r="C214" s="3"/>
      <c r="D214" s="2"/>
      <c r="E214" s="2"/>
      <c r="F214" s="2"/>
      <c r="G214" s="2"/>
      <c r="H214" s="2"/>
      <c r="I214" s="260"/>
    </row>
    <row r="215" spans="2:9">
      <c r="B215" s="3"/>
      <c r="C215" s="3"/>
      <c r="D215" s="2"/>
      <c r="E215" s="2"/>
      <c r="F215" s="2"/>
      <c r="G215" s="2"/>
      <c r="H215" s="2"/>
      <c r="I215" s="260"/>
    </row>
    <row r="216" spans="2:9">
      <c r="B216" s="3"/>
      <c r="C216" s="3"/>
      <c r="D216" s="2"/>
      <c r="E216" s="2"/>
      <c r="F216" s="2"/>
      <c r="G216" s="2"/>
      <c r="H216" s="2"/>
      <c r="I216" s="260"/>
    </row>
    <row r="217" spans="2:9">
      <c r="B217" s="3"/>
      <c r="C217" s="3"/>
      <c r="D217" s="2"/>
      <c r="E217" s="2"/>
      <c r="F217" s="2"/>
      <c r="G217" s="2"/>
      <c r="H217" s="2"/>
      <c r="I217" s="260"/>
    </row>
    <row r="218" spans="2:9">
      <c r="B218" s="3"/>
      <c r="C218" s="3"/>
      <c r="D218" s="2"/>
      <c r="E218" s="2"/>
      <c r="F218" s="2"/>
      <c r="G218" s="2"/>
      <c r="H218" s="2"/>
      <c r="I218" s="260"/>
    </row>
    <row r="219" spans="2:9">
      <c r="B219" s="3"/>
      <c r="C219" s="3"/>
      <c r="D219" s="2"/>
      <c r="E219" s="2"/>
      <c r="F219" s="2"/>
      <c r="G219" s="2"/>
      <c r="H219" s="2"/>
      <c r="I219" s="260"/>
    </row>
    <row r="220" spans="2:9">
      <c r="B220" s="3"/>
      <c r="C220" s="3"/>
      <c r="D220" s="2"/>
      <c r="E220" s="2"/>
      <c r="F220" s="2"/>
      <c r="G220" s="2"/>
      <c r="H220" s="2"/>
      <c r="I220" s="260"/>
    </row>
    <row r="221" spans="2:9">
      <c r="B221" s="3"/>
      <c r="C221" s="3"/>
      <c r="D221" s="2"/>
      <c r="E221" s="2"/>
      <c r="F221" s="2"/>
      <c r="G221" s="2"/>
      <c r="H221" s="2"/>
      <c r="I221" s="260"/>
    </row>
    <row r="222" spans="2:9">
      <c r="B222" s="2"/>
      <c r="C222" s="2"/>
      <c r="D222" s="2"/>
      <c r="E222" s="2"/>
      <c r="F222" s="2"/>
      <c r="G222" s="2"/>
      <c r="H222" s="2"/>
      <c r="I222" s="260"/>
    </row>
    <row r="223" spans="2:9">
      <c r="B223" s="2"/>
      <c r="C223" s="2"/>
      <c r="D223" s="2"/>
      <c r="E223" s="2"/>
      <c r="F223" s="2"/>
      <c r="G223" s="2"/>
      <c r="H223" s="2"/>
      <c r="I223" s="260"/>
    </row>
    <row r="224" spans="2:9">
      <c r="B224" s="2"/>
      <c r="C224" s="2"/>
      <c r="D224" s="2"/>
      <c r="E224" s="2"/>
      <c r="F224" s="2"/>
      <c r="G224" s="2"/>
      <c r="H224" s="2"/>
      <c r="I224" s="260"/>
    </row>
    <row r="225" spans="2:9">
      <c r="B225" s="2"/>
      <c r="C225" s="2"/>
      <c r="D225" s="2"/>
      <c r="E225" s="2"/>
      <c r="F225" s="2"/>
      <c r="G225" s="2"/>
      <c r="H225" s="2"/>
      <c r="I225" s="260"/>
    </row>
    <row r="226" spans="2:9">
      <c r="B226" s="2"/>
      <c r="C226" s="2"/>
      <c r="D226" s="2"/>
      <c r="E226" s="2"/>
      <c r="F226" s="2"/>
      <c r="G226" s="2"/>
      <c r="H226" s="2"/>
      <c r="I226" s="260"/>
    </row>
    <row r="227" spans="2:9">
      <c r="B227" s="2"/>
      <c r="C227" s="2"/>
      <c r="D227" s="2"/>
      <c r="E227" s="2"/>
      <c r="F227" s="2"/>
      <c r="G227" s="2"/>
      <c r="H227" s="2"/>
      <c r="I227" s="260"/>
    </row>
    <row r="228" spans="2:9">
      <c r="B228" s="2"/>
      <c r="C228" s="2"/>
      <c r="D228" s="2"/>
      <c r="E228" s="2"/>
      <c r="F228" s="2"/>
      <c r="G228" s="2"/>
      <c r="H228" s="2"/>
      <c r="I228" s="260"/>
    </row>
    <row r="229" spans="2:9">
      <c r="B229" s="2"/>
      <c r="C229" s="2"/>
      <c r="D229" s="2"/>
      <c r="E229" s="2"/>
      <c r="F229" s="2"/>
      <c r="G229" s="2"/>
      <c r="H229" s="2"/>
      <c r="I229" s="260"/>
    </row>
    <row r="230" spans="2:9">
      <c r="B230" s="2"/>
      <c r="C230" s="2"/>
      <c r="D230" s="2"/>
      <c r="E230" s="2"/>
      <c r="F230" s="2"/>
      <c r="G230" s="2"/>
      <c r="H230" s="2"/>
      <c r="I230" s="260"/>
    </row>
    <row r="231" spans="2:9">
      <c r="B231" s="2"/>
      <c r="C231" s="2"/>
      <c r="D231" s="2"/>
      <c r="E231" s="2"/>
      <c r="F231" s="2"/>
      <c r="G231" s="2"/>
      <c r="H231" s="2"/>
      <c r="I231" s="260"/>
    </row>
    <row r="232" spans="2:9">
      <c r="B232" s="2"/>
      <c r="C232" s="2"/>
      <c r="D232" s="2"/>
      <c r="E232" s="2"/>
      <c r="F232" s="2"/>
      <c r="G232" s="2"/>
      <c r="H232" s="2"/>
      <c r="I232" s="260"/>
    </row>
    <row r="233" spans="2:9">
      <c r="B233" s="2"/>
      <c r="C233" s="2"/>
      <c r="D233" s="2"/>
      <c r="E233" s="2"/>
      <c r="F233" s="2"/>
      <c r="G233" s="2"/>
      <c r="H233" s="2"/>
      <c r="I233" s="260"/>
    </row>
    <row r="234" spans="2:9">
      <c r="B234" s="2"/>
      <c r="C234" s="2"/>
      <c r="D234" s="2"/>
      <c r="E234" s="2"/>
      <c r="F234" s="2"/>
      <c r="G234" s="2"/>
      <c r="H234" s="2"/>
      <c r="I234" s="260"/>
    </row>
    <row r="235" spans="2:9">
      <c r="B235" s="2"/>
      <c r="C235" s="2"/>
      <c r="D235" s="2"/>
      <c r="E235" s="2"/>
      <c r="F235" s="2"/>
      <c r="G235" s="2"/>
      <c r="H235" s="2"/>
      <c r="I235" s="260"/>
    </row>
    <row r="236" spans="2:9">
      <c r="B236" s="2"/>
      <c r="C236" s="2"/>
      <c r="D236" s="2"/>
      <c r="E236" s="2"/>
      <c r="F236" s="2"/>
      <c r="G236" s="2"/>
      <c r="H236" s="2"/>
      <c r="I236" s="260"/>
    </row>
    <row r="237" spans="2:9">
      <c r="B237" s="2"/>
      <c r="C237" s="2"/>
      <c r="D237" s="2"/>
      <c r="E237" s="2"/>
      <c r="F237" s="2"/>
      <c r="G237" s="2"/>
      <c r="H237" s="2"/>
      <c r="I237" s="260"/>
    </row>
    <row r="238" spans="2:9">
      <c r="B238" s="2"/>
      <c r="C238" s="2"/>
      <c r="D238" s="2"/>
      <c r="E238" s="2"/>
      <c r="F238" s="2"/>
      <c r="G238" s="2"/>
      <c r="H238" s="2"/>
      <c r="I238" s="260"/>
    </row>
    <row r="239" spans="2:9">
      <c r="B239" s="2"/>
      <c r="C239" s="2"/>
      <c r="D239" s="2"/>
      <c r="E239" s="2"/>
      <c r="F239" s="2"/>
      <c r="G239" s="2"/>
      <c r="H239" s="2"/>
      <c r="I239" s="260"/>
    </row>
    <row r="240" spans="2:9">
      <c r="B240" s="2"/>
      <c r="C240" s="2"/>
      <c r="D240" s="2"/>
      <c r="E240" s="2"/>
      <c r="F240" s="2"/>
      <c r="G240" s="2"/>
      <c r="H240" s="2"/>
      <c r="I240" s="260"/>
    </row>
    <row r="241" spans="2:9">
      <c r="B241" s="2"/>
      <c r="C241" s="2"/>
      <c r="D241" s="2"/>
      <c r="E241" s="2"/>
      <c r="F241" s="2"/>
      <c r="G241" s="2"/>
      <c r="H241" s="2"/>
      <c r="I241" s="260"/>
    </row>
    <row r="242" spans="2:9">
      <c r="B242" s="2"/>
      <c r="C242" s="2"/>
      <c r="D242" s="2"/>
      <c r="E242" s="2"/>
      <c r="F242" s="2"/>
      <c r="G242" s="2"/>
      <c r="H242" s="2"/>
      <c r="I242" s="260"/>
    </row>
    <row r="243" spans="2:9">
      <c r="B243" s="2"/>
      <c r="C243" s="2"/>
      <c r="D243" s="2"/>
      <c r="E243" s="2"/>
      <c r="F243" s="2"/>
      <c r="G243" s="2"/>
      <c r="H243" s="2"/>
      <c r="I243" s="260"/>
    </row>
    <row r="244" spans="2:9">
      <c r="B244" s="2"/>
      <c r="C244" s="2"/>
      <c r="D244" s="2"/>
      <c r="E244" s="2"/>
      <c r="F244" s="2"/>
      <c r="G244" s="2"/>
      <c r="H244" s="2"/>
      <c r="I244" s="260"/>
    </row>
    <row r="245" spans="2:9">
      <c r="B245" s="2"/>
      <c r="C245" s="2"/>
      <c r="D245" s="2"/>
      <c r="E245" s="2"/>
      <c r="F245" s="2"/>
      <c r="G245" s="2"/>
      <c r="H245" s="2"/>
      <c r="I245" s="260"/>
    </row>
    <row r="246" spans="2:9">
      <c r="B246" s="2"/>
      <c r="C246" s="2"/>
      <c r="D246" s="2"/>
      <c r="E246" s="2"/>
      <c r="F246" s="2"/>
      <c r="G246" s="2"/>
      <c r="H246" s="2"/>
      <c r="I246" s="260"/>
    </row>
    <row r="247" spans="2:9">
      <c r="B247" s="2"/>
      <c r="C247" s="2"/>
      <c r="D247" s="2"/>
      <c r="E247" s="2"/>
      <c r="F247" s="2"/>
      <c r="G247" s="2"/>
      <c r="H247" s="2"/>
      <c r="I247" s="260"/>
    </row>
    <row r="248" spans="2:9">
      <c r="B248" s="2"/>
      <c r="C248" s="2"/>
      <c r="D248" s="2"/>
      <c r="E248" s="2"/>
      <c r="F248" s="2"/>
      <c r="G248" s="2"/>
      <c r="H248" s="2"/>
      <c r="I248" s="260"/>
    </row>
    <row r="249" spans="2:9">
      <c r="B249" s="2"/>
      <c r="C249" s="2"/>
      <c r="D249" s="2"/>
      <c r="E249" s="2"/>
      <c r="F249" s="2"/>
      <c r="G249" s="2"/>
      <c r="H249" s="2"/>
      <c r="I249" s="260"/>
    </row>
    <row r="250" spans="2:9">
      <c r="B250" s="2"/>
      <c r="C250" s="2"/>
      <c r="D250" s="2"/>
      <c r="E250" s="2"/>
      <c r="F250" s="2"/>
      <c r="G250" s="2"/>
      <c r="H250" s="2"/>
      <c r="I250" s="260"/>
    </row>
    <row r="251" spans="2:9">
      <c r="B251" s="2"/>
      <c r="C251" s="2"/>
      <c r="D251" s="2"/>
      <c r="E251" s="2"/>
      <c r="F251" s="2"/>
      <c r="G251" s="2"/>
      <c r="H251" s="2"/>
      <c r="I251" s="260"/>
    </row>
    <row r="252" spans="2:9">
      <c r="B252" s="2"/>
      <c r="C252" s="2"/>
      <c r="D252" s="2"/>
      <c r="E252" s="2"/>
      <c r="F252" s="2"/>
      <c r="G252" s="2"/>
      <c r="H252" s="2"/>
      <c r="I252" s="260"/>
    </row>
    <row r="253" spans="2:9">
      <c r="B253" s="2"/>
      <c r="C253" s="2"/>
      <c r="D253" s="2"/>
      <c r="E253" s="2"/>
      <c r="F253" s="2"/>
      <c r="G253" s="2"/>
      <c r="H253" s="2"/>
      <c r="I253" s="260"/>
    </row>
    <row r="254" spans="2:9">
      <c r="B254" s="2"/>
      <c r="C254" s="2"/>
      <c r="D254" s="2"/>
      <c r="E254" s="2"/>
      <c r="F254" s="2"/>
      <c r="G254" s="2"/>
      <c r="H254" s="2"/>
      <c r="I254" s="260"/>
    </row>
    <row r="255" spans="2:9">
      <c r="B255" s="2"/>
      <c r="C255" s="2"/>
      <c r="D255" s="2"/>
      <c r="E255" s="2"/>
      <c r="F255" s="2"/>
      <c r="G255" s="2"/>
      <c r="H255" s="2"/>
      <c r="I255" s="260"/>
    </row>
    <row r="256" spans="2:9">
      <c r="B256" s="2"/>
      <c r="C256" s="2"/>
      <c r="D256" s="2"/>
      <c r="E256" s="2"/>
      <c r="F256" s="2"/>
      <c r="G256" s="2"/>
      <c r="H256" s="2"/>
      <c r="I256" s="260"/>
    </row>
    <row r="257" spans="2:9">
      <c r="B257" s="2"/>
      <c r="C257" s="2"/>
      <c r="D257" s="2"/>
      <c r="E257" s="2"/>
      <c r="F257" s="2"/>
      <c r="G257" s="2"/>
      <c r="H257" s="2"/>
      <c r="I257" s="260"/>
    </row>
    <row r="258" spans="2:9">
      <c r="B258" s="2"/>
      <c r="C258" s="2"/>
      <c r="D258" s="2"/>
      <c r="E258" s="2"/>
      <c r="F258" s="2"/>
      <c r="G258" s="2"/>
      <c r="H258" s="2"/>
      <c r="I258" s="260"/>
    </row>
    <row r="259" spans="2:9">
      <c r="B259" s="2"/>
      <c r="C259" s="2"/>
      <c r="D259" s="2"/>
      <c r="E259" s="2"/>
      <c r="F259" s="2"/>
      <c r="G259" s="2"/>
      <c r="H259" s="2"/>
      <c r="I259" s="260"/>
    </row>
    <row r="260" spans="2:9">
      <c r="B260" s="2"/>
      <c r="C260" s="2"/>
      <c r="D260" s="2"/>
      <c r="E260" s="2"/>
      <c r="F260" s="2"/>
      <c r="G260" s="2"/>
      <c r="H260" s="2"/>
      <c r="I260" s="260"/>
    </row>
    <row r="261" spans="2:9">
      <c r="B261" s="2"/>
      <c r="C261" s="2"/>
      <c r="D261" s="2"/>
      <c r="E261" s="2"/>
      <c r="F261" s="2"/>
      <c r="G261" s="2"/>
      <c r="H261" s="2"/>
      <c r="I261" s="260"/>
    </row>
    <row r="262" spans="2:9">
      <c r="B262" s="2"/>
      <c r="C262" s="2"/>
      <c r="D262" s="2"/>
      <c r="E262" s="2"/>
      <c r="F262" s="2"/>
      <c r="G262" s="2"/>
      <c r="H262" s="2"/>
      <c r="I262" s="260"/>
    </row>
    <row r="263" spans="2:9">
      <c r="B263" s="2"/>
      <c r="C263" s="2"/>
      <c r="D263" s="2"/>
      <c r="E263" s="2"/>
      <c r="F263" s="2"/>
      <c r="G263" s="2"/>
      <c r="H263" s="2"/>
      <c r="I263" s="260"/>
    </row>
    <row r="264" spans="2:9">
      <c r="B264" s="2"/>
      <c r="C264" s="2"/>
      <c r="D264" s="2"/>
      <c r="E264" s="2"/>
      <c r="F264" s="2"/>
      <c r="G264" s="2"/>
      <c r="H264" s="2"/>
      <c r="I264" s="260"/>
    </row>
    <row r="265" spans="2:9">
      <c r="B265" s="2"/>
      <c r="C265" s="2"/>
      <c r="D265" s="2"/>
      <c r="E265" s="2"/>
      <c r="F265" s="2"/>
      <c r="G265" s="2"/>
      <c r="H265" s="2"/>
      <c r="I265" s="260"/>
    </row>
    <row r="266" spans="2:9">
      <c r="B266" s="2"/>
      <c r="C266" s="2"/>
      <c r="D266" s="2"/>
      <c r="E266" s="2"/>
      <c r="F266" s="2"/>
      <c r="G266" s="2"/>
      <c r="H266" s="2"/>
      <c r="I266" s="260"/>
    </row>
    <row r="267" spans="2:9">
      <c r="B267" s="2"/>
      <c r="C267" s="2"/>
      <c r="D267" s="2"/>
      <c r="E267" s="2"/>
      <c r="F267" s="2"/>
      <c r="G267" s="2"/>
      <c r="H267" s="2"/>
      <c r="I267" s="260"/>
    </row>
  </sheetData>
  <mergeCells count="14">
    <mergeCell ref="K4:L4"/>
    <mergeCell ref="B4:B5"/>
    <mergeCell ref="A4:A5"/>
    <mergeCell ref="C4:C5"/>
    <mergeCell ref="I73:I74"/>
    <mergeCell ref="I64:I66"/>
    <mergeCell ref="I180:I181"/>
    <mergeCell ref="A1:I1"/>
    <mergeCell ref="D4:D5"/>
    <mergeCell ref="F4:H4"/>
    <mergeCell ref="I4:I5"/>
    <mergeCell ref="E4:E5"/>
    <mergeCell ref="I25:I27"/>
    <mergeCell ref="I163:I165"/>
  </mergeCells>
  <phoneticPr fontId="2" type="noConversion"/>
  <printOptions horizontalCentered="1"/>
  <pageMargins left="0.43307086614173229" right="0.19685039370078741" top="0.74803149606299213" bottom="0.6692913385826772" header="0.51181102362204722" footer="0.43307086614173229"/>
  <pageSetup paperSize="9" scale="72" firstPageNumber="4" orientation="portrait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R920"/>
  <sheetViews>
    <sheetView showZeros="0" view="pageBreakPreview" zoomScaleNormal="85" zoomScaleSheetLayoutView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B9" sqref="B9"/>
    </sheetView>
  </sheetViews>
  <sheetFormatPr defaultRowHeight="13.5"/>
  <cols>
    <col min="1" max="1" width="19.88671875" style="523" customWidth="1"/>
    <col min="2" max="12" width="12.33203125" style="523" customWidth="1"/>
    <col min="13" max="13" width="11.88671875" style="523" customWidth="1"/>
    <col min="14" max="14" width="11.44140625" style="523" hidden="1" customWidth="1"/>
    <col min="15" max="15" width="13.109375" style="523" hidden="1" customWidth="1"/>
    <col min="16" max="17" width="12.5546875" style="523" hidden="1" customWidth="1"/>
    <col min="18" max="19" width="0" style="523" hidden="1" customWidth="1"/>
    <col min="20" max="256" width="8.88671875" style="523"/>
    <col min="257" max="257" width="19.88671875" style="523" customWidth="1"/>
    <col min="258" max="268" width="12.33203125" style="523" customWidth="1"/>
    <col min="269" max="269" width="11.88671875" style="523" customWidth="1"/>
    <col min="270" max="270" width="11.44140625" style="523" customWidth="1"/>
    <col min="271" max="271" width="13.109375" style="523" customWidth="1"/>
    <col min="272" max="273" width="12.5546875" style="523" customWidth="1"/>
    <col min="274" max="512" width="8.88671875" style="523"/>
    <col min="513" max="513" width="19.88671875" style="523" customWidth="1"/>
    <col min="514" max="524" width="12.33203125" style="523" customWidth="1"/>
    <col min="525" max="525" width="11.88671875" style="523" customWidth="1"/>
    <col min="526" max="526" width="11.44140625" style="523" customWidth="1"/>
    <col min="527" max="527" width="13.109375" style="523" customWidth="1"/>
    <col min="528" max="529" width="12.5546875" style="523" customWidth="1"/>
    <col min="530" max="768" width="8.88671875" style="523"/>
    <col min="769" max="769" width="19.88671875" style="523" customWidth="1"/>
    <col min="770" max="780" width="12.33203125" style="523" customWidth="1"/>
    <col min="781" max="781" width="11.88671875" style="523" customWidth="1"/>
    <col min="782" max="782" width="11.44140625" style="523" customWidth="1"/>
    <col min="783" max="783" width="13.109375" style="523" customWidth="1"/>
    <col min="784" max="785" width="12.5546875" style="523" customWidth="1"/>
    <col min="786" max="1024" width="8.88671875" style="523"/>
    <col min="1025" max="1025" width="19.88671875" style="523" customWidth="1"/>
    <col min="1026" max="1036" width="12.33203125" style="523" customWidth="1"/>
    <col min="1037" max="1037" width="11.88671875" style="523" customWidth="1"/>
    <col min="1038" max="1038" width="11.44140625" style="523" customWidth="1"/>
    <col min="1039" max="1039" width="13.109375" style="523" customWidth="1"/>
    <col min="1040" max="1041" width="12.5546875" style="523" customWidth="1"/>
    <col min="1042" max="1280" width="8.88671875" style="523"/>
    <col min="1281" max="1281" width="19.88671875" style="523" customWidth="1"/>
    <col min="1282" max="1292" width="12.33203125" style="523" customWidth="1"/>
    <col min="1293" max="1293" width="11.88671875" style="523" customWidth="1"/>
    <col min="1294" max="1294" width="11.44140625" style="523" customWidth="1"/>
    <col min="1295" max="1295" width="13.109375" style="523" customWidth="1"/>
    <col min="1296" max="1297" width="12.5546875" style="523" customWidth="1"/>
    <col min="1298" max="1536" width="8.88671875" style="523"/>
    <col min="1537" max="1537" width="19.88671875" style="523" customWidth="1"/>
    <col min="1538" max="1548" width="12.33203125" style="523" customWidth="1"/>
    <col min="1549" max="1549" width="11.88671875" style="523" customWidth="1"/>
    <col min="1550" max="1550" width="11.44140625" style="523" customWidth="1"/>
    <col min="1551" max="1551" width="13.109375" style="523" customWidth="1"/>
    <col min="1552" max="1553" width="12.5546875" style="523" customWidth="1"/>
    <col min="1554" max="1792" width="8.88671875" style="523"/>
    <col min="1793" max="1793" width="19.88671875" style="523" customWidth="1"/>
    <col min="1794" max="1804" width="12.33203125" style="523" customWidth="1"/>
    <col min="1805" max="1805" width="11.88671875" style="523" customWidth="1"/>
    <col min="1806" max="1806" width="11.44140625" style="523" customWidth="1"/>
    <col min="1807" max="1807" width="13.109375" style="523" customWidth="1"/>
    <col min="1808" max="1809" width="12.5546875" style="523" customWidth="1"/>
    <col min="1810" max="2048" width="8.88671875" style="523"/>
    <col min="2049" max="2049" width="19.88671875" style="523" customWidth="1"/>
    <col min="2050" max="2060" width="12.33203125" style="523" customWidth="1"/>
    <col min="2061" max="2061" width="11.88671875" style="523" customWidth="1"/>
    <col min="2062" max="2062" width="11.44140625" style="523" customWidth="1"/>
    <col min="2063" max="2063" width="13.109375" style="523" customWidth="1"/>
    <col min="2064" max="2065" width="12.5546875" style="523" customWidth="1"/>
    <col min="2066" max="2304" width="8.88671875" style="523"/>
    <col min="2305" max="2305" width="19.88671875" style="523" customWidth="1"/>
    <col min="2306" max="2316" width="12.33203125" style="523" customWidth="1"/>
    <col min="2317" max="2317" width="11.88671875" style="523" customWidth="1"/>
    <col min="2318" max="2318" width="11.44140625" style="523" customWidth="1"/>
    <col min="2319" max="2319" width="13.109375" style="523" customWidth="1"/>
    <col min="2320" max="2321" width="12.5546875" style="523" customWidth="1"/>
    <col min="2322" max="2560" width="8.88671875" style="523"/>
    <col min="2561" max="2561" width="19.88671875" style="523" customWidth="1"/>
    <col min="2562" max="2572" width="12.33203125" style="523" customWidth="1"/>
    <col min="2573" max="2573" width="11.88671875" style="523" customWidth="1"/>
    <col min="2574" max="2574" width="11.44140625" style="523" customWidth="1"/>
    <col min="2575" max="2575" width="13.109375" style="523" customWidth="1"/>
    <col min="2576" max="2577" width="12.5546875" style="523" customWidth="1"/>
    <col min="2578" max="2816" width="8.88671875" style="523"/>
    <col min="2817" max="2817" width="19.88671875" style="523" customWidth="1"/>
    <col min="2818" max="2828" width="12.33203125" style="523" customWidth="1"/>
    <col min="2829" max="2829" width="11.88671875" style="523" customWidth="1"/>
    <col min="2830" max="2830" width="11.44140625" style="523" customWidth="1"/>
    <col min="2831" max="2831" width="13.109375" style="523" customWidth="1"/>
    <col min="2832" max="2833" width="12.5546875" style="523" customWidth="1"/>
    <col min="2834" max="3072" width="8.88671875" style="523"/>
    <col min="3073" max="3073" width="19.88671875" style="523" customWidth="1"/>
    <col min="3074" max="3084" width="12.33203125" style="523" customWidth="1"/>
    <col min="3085" max="3085" width="11.88671875" style="523" customWidth="1"/>
    <col min="3086" max="3086" width="11.44140625" style="523" customWidth="1"/>
    <col min="3087" max="3087" width="13.109375" style="523" customWidth="1"/>
    <col min="3088" max="3089" width="12.5546875" style="523" customWidth="1"/>
    <col min="3090" max="3328" width="8.88671875" style="523"/>
    <col min="3329" max="3329" width="19.88671875" style="523" customWidth="1"/>
    <col min="3330" max="3340" width="12.33203125" style="523" customWidth="1"/>
    <col min="3341" max="3341" width="11.88671875" style="523" customWidth="1"/>
    <col min="3342" max="3342" width="11.44140625" style="523" customWidth="1"/>
    <col min="3343" max="3343" width="13.109375" style="523" customWidth="1"/>
    <col min="3344" max="3345" width="12.5546875" style="523" customWidth="1"/>
    <col min="3346" max="3584" width="8.88671875" style="523"/>
    <col min="3585" max="3585" width="19.88671875" style="523" customWidth="1"/>
    <col min="3586" max="3596" width="12.33203125" style="523" customWidth="1"/>
    <col min="3597" max="3597" width="11.88671875" style="523" customWidth="1"/>
    <col min="3598" max="3598" width="11.44140625" style="523" customWidth="1"/>
    <col min="3599" max="3599" width="13.109375" style="523" customWidth="1"/>
    <col min="3600" max="3601" width="12.5546875" style="523" customWidth="1"/>
    <col min="3602" max="3840" width="8.88671875" style="523"/>
    <col min="3841" max="3841" width="19.88671875" style="523" customWidth="1"/>
    <col min="3842" max="3852" width="12.33203125" style="523" customWidth="1"/>
    <col min="3853" max="3853" width="11.88671875" style="523" customWidth="1"/>
    <col min="3854" max="3854" width="11.44140625" style="523" customWidth="1"/>
    <col min="3855" max="3855" width="13.109375" style="523" customWidth="1"/>
    <col min="3856" max="3857" width="12.5546875" style="523" customWidth="1"/>
    <col min="3858" max="4096" width="8.88671875" style="523"/>
    <col min="4097" max="4097" width="19.88671875" style="523" customWidth="1"/>
    <col min="4098" max="4108" width="12.33203125" style="523" customWidth="1"/>
    <col min="4109" max="4109" width="11.88671875" style="523" customWidth="1"/>
    <col min="4110" max="4110" width="11.44140625" style="523" customWidth="1"/>
    <col min="4111" max="4111" width="13.109375" style="523" customWidth="1"/>
    <col min="4112" max="4113" width="12.5546875" style="523" customWidth="1"/>
    <col min="4114" max="4352" width="8.88671875" style="523"/>
    <col min="4353" max="4353" width="19.88671875" style="523" customWidth="1"/>
    <col min="4354" max="4364" width="12.33203125" style="523" customWidth="1"/>
    <col min="4365" max="4365" width="11.88671875" style="523" customWidth="1"/>
    <col min="4366" max="4366" width="11.44140625" style="523" customWidth="1"/>
    <col min="4367" max="4367" width="13.109375" style="523" customWidth="1"/>
    <col min="4368" max="4369" width="12.5546875" style="523" customWidth="1"/>
    <col min="4370" max="4608" width="8.88671875" style="523"/>
    <col min="4609" max="4609" width="19.88671875" style="523" customWidth="1"/>
    <col min="4610" max="4620" width="12.33203125" style="523" customWidth="1"/>
    <col min="4621" max="4621" width="11.88671875" style="523" customWidth="1"/>
    <col min="4622" max="4622" width="11.44140625" style="523" customWidth="1"/>
    <col min="4623" max="4623" width="13.109375" style="523" customWidth="1"/>
    <col min="4624" max="4625" width="12.5546875" style="523" customWidth="1"/>
    <col min="4626" max="4864" width="8.88671875" style="523"/>
    <col min="4865" max="4865" width="19.88671875" style="523" customWidth="1"/>
    <col min="4866" max="4876" width="12.33203125" style="523" customWidth="1"/>
    <col min="4877" max="4877" width="11.88671875" style="523" customWidth="1"/>
    <col min="4878" max="4878" width="11.44140625" style="523" customWidth="1"/>
    <col min="4879" max="4879" width="13.109375" style="523" customWidth="1"/>
    <col min="4880" max="4881" width="12.5546875" style="523" customWidth="1"/>
    <col min="4882" max="5120" width="8.88671875" style="523"/>
    <col min="5121" max="5121" width="19.88671875" style="523" customWidth="1"/>
    <col min="5122" max="5132" width="12.33203125" style="523" customWidth="1"/>
    <col min="5133" max="5133" width="11.88671875" style="523" customWidth="1"/>
    <col min="5134" max="5134" width="11.44140625" style="523" customWidth="1"/>
    <col min="5135" max="5135" width="13.109375" style="523" customWidth="1"/>
    <col min="5136" max="5137" width="12.5546875" style="523" customWidth="1"/>
    <col min="5138" max="5376" width="8.88671875" style="523"/>
    <col min="5377" max="5377" width="19.88671875" style="523" customWidth="1"/>
    <col min="5378" max="5388" width="12.33203125" style="523" customWidth="1"/>
    <col min="5389" max="5389" width="11.88671875" style="523" customWidth="1"/>
    <col min="5390" max="5390" width="11.44140625" style="523" customWidth="1"/>
    <col min="5391" max="5391" width="13.109375" style="523" customWidth="1"/>
    <col min="5392" max="5393" width="12.5546875" style="523" customWidth="1"/>
    <col min="5394" max="5632" width="8.88671875" style="523"/>
    <col min="5633" max="5633" width="19.88671875" style="523" customWidth="1"/>
    <col min="5634" max="5644" width="12.33203125" style="523" customWidth="1"/>
    <col min="5645" max="5645" width="11.88671875" style="523" customWidth="1"/>
    <col min="5646" max="5646" width="11.44140625" style="523" customWidth="1"/>
    <col min="5647" max="5647" width="13.109375" style="523" customWidth="1"/>
    <col min="5648" max="5649" width="12.5546875" style="523" customWidth="1"/>
    <col min="5650" max="5888" width="8.88671875" style="523"/>
    <col min="5889" max="5889" width="19.88671875" style="523" customWidth="1"/>
    <col min="5890" max="5900" width="12.33203125" style="523" customWidth="1"/>
    <col min="5901" max="5901" width="11.88671875" style="523" customWidth="1"/>
    <col min="5902" max="5902" width="11.44140625" style="523" customWidth="1"/>
    <col min="5903" max="5903" width="13.109375" style="523" customWidth="1"/>
    <col min="5904" max="5905" width="12.5546875" style="523" customWidth="1"/>
    <col min="5906" max="6144" width="8.88671875" style="523"/>
    <col min="6145" max="6145" width="19.88671875" style="523" customWidth="1"/>
    <col min="6146" max="6156" width="12.33203125" style="523" customWidth="1"/>
    <col min="6157" max="6157" width="11.88671875" style="523" customWidth="1"/>
    <col min="6158" max="6158" width="11.44140625" style="523" customWidth="1"/>
    <col min="6159" max="6159" width="13.109375" style="523" customWidth="1"/>
    <col min="6160" max="6161" width="12.5546875" style="523" customWidth="1"/>
    <col min="6162" max="6400" width="8.88671875" style="523"/>
    <col min="6401" max="6401" width="19.88671875" style="523" customWidth="1"/>
    <col min="6402" max="6412" width="12.33203125" style="523" customWidth="1"/>
    <col min="6413" max="6413" width="11.88671875" style="523" customWidth="1"/>
    <col min="6414" max="6414" width="11.44140625" style="523" customWidth="1"/>
    <col min="6415" max="6415" width="13.109375" style="523" customWidth="1"/>
    <col min="6416" max="6417" width="12.5546875" style="523" customWidth="1"/>
    <col min="6418" max="6656" width="8.88671875" style="523"/>
    <col min="6657" max="6657" width="19.88671875" style="523" customWidth="1"/>
    <col min="6658" max="6668" width="12.33203125" style="523" customWidth="1"/>
    <col min="6669" max="6669" width="11.88671875" style="523" customWidth="1"/>
    <col min="6670" max="6670" width="11.44140625" style="523" customWidth="1"/>
    <col min="6671" max="6671" width="13.109375" style="523" customWidth="1"/>
    <col min="6672" max="6673" width="12.5546875" style="523" customWidth="1"/>
    <col min="6674" max="6912" width="8.88671875" style="523"/>
    <col min="6913" max="6913" width="19.88671875" style="523" customWidth="1"/>
    <col min="6914" max="6924" width="12.33203125" style="523" customWidth="1"/>
    <col min="6925" max="6925" width="11.88671875" style="523" customWidth="1"/>
    <col min="6926" max="6926" width="11.44140625" style="523" customWidth="1"/>
    <col min="6927" max="6927" width="13.109375" style="523" customWidth="1"/>
    <col min="6928" max="6929" width="12.5546875" style="523" customWidth="1"/>
    <col min="6930" max="7168" width="8.88671875" style="523"/>
    <col min="7169" max="7169" width="19.88671875" style="523" customWidth="1"/>
    <col min="7170" max="7180" width="12.33203125" style="523" customWidth="1"/>
    <col min="7181" max="7181" width="11.88671875" style="523" customWidth="1"/>
    <col min="7182" max="7182" width="11.44140625" style="523" customWidth="1"/>
    <col min="7183" max="7183" width="13.109375" style="523" customWidth="1"/>
    <col min="7184" max="7185" width="12.5546875" style="523" customWidth="1"/>
    <col min="7186" max="7424" width="8.88671875" style="523"/>
    <col min="7425" max="7425" width="19.88671875" style="523" customWidth="1"/>
    <col min="7426" max="7436" width="12.33203125" style="523" customWidth="1"/>
    <col min="7437" max="7437" width="11.88671875" style="523" customWidth="1"/>
    <col min="7438" max="7438" width="11.44140625" style="523" customWidth="1"/>
    <col min="7439" max="7439" width="13.109375" style="523" customWidth="1"/>
    <col min="7440" max="7441" width="12.5546875" style="523" customWidth="1"/>
    <col min="7442" max="7680" width="8.88671875" style="523"/>
    <col min="7681" max="7681" width="19.88671875" style="523" customWidth="1"/>
    <col min="7682" max="7692" width="12.33203125" style="523" customWidth="1"/>
    <col min="7693" max="7693" width="11.88671875" style="523" customWidth="1"/>
    <col min="7694" max="7694" width="11.44140625" style="523" customWidth="1"/>
    <col min="7695" max="7695" width="13.109375" style="523" customWidth="1"/>
    <col min="7696" max="7697" width="12.5546875" style="523" customWidth="1"/>
    <col min="7698" max="7936" width="8.88671875" style="523"/>
    <col min="7937" max="7937" width="19.88671875" style="523" customWidth="1"/>
    <col min="7938" max="7948" width="12.33203125" style="523" customWidth="1"/>
    <col min="7949" max="7949" width="11.88671875" style="523" customWidth="1"/>
    <col min="7950" max="7950" width="11.44140625" style="523" customWidth="1"/>
    <col min="7951" max="7951" width="13.109375" style="523" customWidth="1"/>
    <col min="7952" max="7953" width="12.5546875" style="523" customWidth="1"/>
    <col min="7954" max="8192" width="8.88671875" style="523"/>
    <col min="8193" max="8193" width="19.88671875" style="523" customWidth="1"/>
    <col min="8194" max="8204" width="12.33203125" style="523" customWidth="1"/>
    <col min="8205" max="8205" width="11.88671875" style="523" customWidth="1"/>
    <col min="8206" max="8206" width="11.44140625" style="523" customWidth="1"/>
    <col min="8207" max="8207" width="13.109375" style="523" customWidth="1"/>
    <col min="8208" max="8209" width="12.5546875" style="523" customWidth="1"/>
    <col min="8210" max="8448" width="8.88671875" style="523"/>
    <col min="8449" max="8449" width="19.88671875" style="523" customWidth="1"/>
    <col min="8450" max="8460" width="12.33203125" style="523" customWidth="1"/>
    <col min="8461" max="8461" width="11.88671875" style="523" customWidth="1"/>
    <col min="8462" max="8462" width="11.44140625" style="523" customWidth="1"/>
    <col min="8463" max="8463" width="13.109375" style="523" customWidth="1"/>
    <col min="8464" max="8465" width="12.5546875" style="523" customWidth="1"/>
    <col min="8466" max="8704" width="8.88671875" style="523"/>
    <col min="8705" max="8705" width="19.88671875" style="523" customWidth="1"/>
    <col min="8706" max="8716" width="12.33203125" style="523" customWidth="1"/>
    <col min="8717" max="8717" width="11.88671875" style="523" customWidth="1"/>
    <col min="8718" max="8718" width="11.44140625" style="523" customWidth="1"/>
    <col min="8719" max="8719" width="13.109375" style="523" customWidth="1"/>
    <col min="8720" max="8721" width="12.5546875" style="523" customWidth="1"/>
    <col min="8722" max="8960" width="8.88671875" style="523"/>
    <col min="8961" max="8961" width="19.88671875" style="523" customWidth="1"/>
    <col min="8962" max="8972" width="12.33203125" style="523" customWidth="1"/>
    <col min="8973" max="8973" width="11.88671875" style="523" customWidth="1"/>
    <col min="8974" max="8974" width="11.44140625" style="523" customWidth="1"/>
    <col min="8975" max="8975" width="13.109375" style="523" customWidth="1"/>
    <col min="8976" max="8977" width="12.5546875" style="523" customWidth="1"/>
    <col min="8978" max="9216" width="8.88671875" style="523"/>
    <col min="9217" max="9217" width="19.88671875" style="523" customWidth="1"/>
    <col min="9218" max="9228" width="12.33203125" style="523" customWidth="1"/>
    <col min="9229" max="9229" width="11.88671875" style="523" customWidth="1"/>
    <col min="9230" max="9230" width="11.44140625" style="523" customWidth="1"/>
    <col min="9231" max="9231" width="13.109375" style="523" customWidth="1"/>
    <col min="9232" max="9233" width="12.5546875" style="523" customWidth="1"/>
    <col min="9234" max="9472" width="8.88671875" style="523"/>
    <col min="9473" max="9473" width="19.88671875" style="523" customWidth="1"/>
    <col min="9474" max="9484" width="12.33203125" style="523" customWidth="1"/>
    <col min="9485" max="9485" width="11.88671875" style="523" customWidth="1"/>
    <col min="9486" max="9486" width="11.44140625" style="523" customWidth="1"/>
    <col min="9487" max="9487" width="13.109375" style="523" customWidth="1"/>
    <col min="9488" max="9489" width="12.5546875" style="523" customWidth="1"/>
    <col min="9490" max="9728" width="8.88671875" style="523"/>
    <col min="9729" max="9729" width="19.88671875" style="523" customWidth="1"/>
    <col min="9730" max="9740" width="12.33203125" style="523" customWidth="1"/>
    <col min="9741" max="9741" width="11.88671875" style="523" customWidth="1"/>
    <col min="9742" max="9742" width="11.44140625" style="523" customWidth="1"/>
    <col min="9743" max="9743" width="13.109375" style="523" customWidth="1"/>
    <col min="9744" max="9745" width="12.5546875" style="523" customWidth="1"/>
    <col min="9746" max="9984" width="8.88671875" style="523"/>
    <col min="9985" max="9985" width="19.88671875" style="523" customWidth="1"/>
    <col min="9986" max="9996" width="12.33203125" style="523" customWidth="1"/>
    <col min="9997" max="9997" width="11.88671875" style="523" customWidth="1"/>
    <col min="9998" max="9998" width="11.44140625" style="523" customWidth="1"/>
    <col min="9999" max="9999" width="13.109375" style="523" customWidth="1"/>
    <col min="10000" max="10001" width="12.5546875" style="523" customWidth="1"/>
    <col min="10002" max="10240" width="8.88671875" style="523"/>
    <col min="10241" max="10241" width="19.88671875" style="523" customWidth="1"/>
    <col min="10242" max="10252" width="12.33203125" style="523" customWidth="1"/>
    <col min="10253" max="10253" width="11.88671875" style="523" customWidth="1"/>
    <col min="10254" max="10254" width="11.44140625" style="523" customWidth="1"/>
    <col min="10255" max="10255" width="13.109375" style="523" customWidth="1"/>
    <col min="10256" max="10257" width="12.5546875" style="523" customWidth="1"/>
    <col min="10258" max="10496" width="8.88671875" style="523"/>
    <col min="10497" max="10497" width="19.88671875" style="523" customWidth="1"/>
    <col min="10498" max="10508" width="12.33203125" style="523" customWidth="1"/>
    <col min="10509" max="10509" width="11.88671875" style="523" customWidth="1"/>
    <col min="10510" max="10510" width="11.44140625" style="523" customWidth="1"/>
    <col min="10511" max="10511" width="13.109375" style="523" customWidth="1"/>
    <col min="10512" max="10513" width="12.5546875" style="523" customWidth="1"/>
    <col min="10514" max="10752" width="8.88671875" style="523"/>
    <col min="10753" max="10753" width="19.88671875" style="523" customWidth="1"/>
    <col min="10754" max="10764" width="12.33203125" style="523" customWidth="1"/>
    <col min="10765" max="10765" width="11.88671875" style="523" customWidth="1"/>
    <col min="10766" max="10766" width="11.44140625" style="523" customWidth="1"/>
    <col min="10767" max="10767" width="13.109375" style="523" customWidth="1"/>
    <col min="10768" max="10769" width="12.5546875" style="523" customWidth="1"/>
    <col min="10770" max="11008" width="8.88671875" style="523"/>
    <col min="11009" max="11009" width="19.88671875" style="523" customWidth="1"/>
    <col min="11010" max="11020" width="12.33203125" style="523" customWidth="1"/>
    <col min="11021" max="11021" width="11.88671875" style="523" customWidth="1"/>
    <col min="11022" max="11022" width="11.44140625" style="523" customWidth="1"/>
    <col min="11023" max="11023" width="13.109375" style="523" customWidth="1"/>
    <col min="11024" max="11025" width="12.5546875" style="523" customWidth="1"/>
    <col min="11026" max="11264" width="8.88671875" style="523"/>
    <col min="11265" max="11265" width="19.88671875" style="523" customWidth="1"/>
    <col min="11266" max="11276" width="12.33203125" style="523" customWidth="1"/>
    <col min="11277" max="11277" width="11.88671875" style="523" customWidth="1"/>
    <col min="11278" max="11278" width="11.44140625" style="523" customWidth="1"/>
    <col min="11279" max="11279" width="13.109375" style="523" customWidth="1"/>
    <col min="11280" max="11281" width="12.5546875" style="523" customWidth="1"/>
    <col min="11282" max="11520" width="8.88671875" style="523"/>
    <col min="11521" max="11521" width="19.88671875" style="523" customWidth="1"/>
    <col min="11522" max="11532" width="12.33203125" style="523" customWidth="1"/>
    <col min="11533" max="11533" width="11.88671875" style="523" customWidth="1"/>
    <col min="11534" max="11534" width="11.44140625" style="523" customWidth="1"/>
    <col min="11535" max="11535" width="13.109375" style="523" customWidth="1"/>
    <col min="11536" max="11537" width="12.5546875" style="523" customWidth="1"/>
    <col min="11538" max="11776" width="8.88671875" style="523"/>
    <col min="11777" max="11777" width="19.88671875" style="523" customWidth="1"/>
    <col min="11778" max="11788" width="12.33203125" style="523" customWidth="1"/>
    <col min="11789" max="11789" width="11.88671875" style="523" customWidth="1"/>
    <col min="11790" max="11790" width="11.44140625" style="523" customWidth="1"/>
    <col min="11791" max="11791" width="13.109375" style="523" customWidth="1"/>
    <col min="11792" max="11793" width="12.5546875" style="523" customWidth="1"/>
    <col min="11794" max="12032" width="8.88671875" style="523"/>
    <col min="12033" max="12033" width="19.88671875" style="523" customWidth="1"/>
    <col min="12034" max="12044" width="12.33203125" style="523" customWidth="1"/>
    <col min="12045" max="12045" width="11.88671875" style="523" customWidth="1"/>
    <col min="12046" max="12046" width="11.44140625" style="523" customWidth="1"/>
    <col min="12047" max="12047" width="13.109375" style="523" customWidth="1"/>
    <col min="12048" max="12049" width="12.5546875" style="523" customWidth="1"/>
    <col min="12050" max="12288" width="8.88671875" style="523"/>
    <col min="12289" max="12289" width="19.88671875" style="523" customWidth="1"/>
    <col min="12290" max="12300" width="12.33203125" style="523" customWidth="1"/>
    <col min="12301" max="12301" width="11.88671875" style="523" customWidth="1"/>
    <col min="12302" max="12302" width="11.44140625" style="523" customWidth="1"/>
    <col min="12303" max="12303" width="13.109375" style="523" customWidth="1"/>
    <col min="12304" max="12305" width="12.5546875" style="523" customWidth="1"/>
    <col min="12306" max="12544" width="8.88671875" style="523"/>
    <col min="12545" max="12545" width="19.88671875" style="523" customWidth="1"/>
    <col min="12546" max="12556" width="12.33203125" style="523" customWidth="1"/>
    <col min="12557" max="12557" width="11.88671875" style="523" customWidth="1"/>
    <col min="12558" max="12558" width="11.44140625" style="523" customWidth="1"/>
    <col min="12559" max="12559" width="13.109375" style="523" customWidth="1"/>
    <col min="12560" max="12561" width="12.5546875" style="523" customWidth="1"/>
    <col min="12562" max="12800" width="8.88671875" style="523"/>
    <col min="12801" max="12801" width="19.88671875" style="523" customWidth="1"/>
    <col min="12802" max="12812" width="12.33203125" style="523" customWidth="1"/>
    <col min="12813" max="12813" width="11.88671875" style="523" customWidth="1"/>
    <col min="12814" max="12814" width="11.44140625" style="523" customWidth="1"/>
    <col min="12815" max="12815" width="13.109375" style="523" customWidth="1"/>
    <col min="12816" max="12817" width="12.5546875" style="523" customWidth="1"/>
    <col min="12818" max="13056" width="8.88671875" style="523"/>
    <col min="13057" max="13057" width="19.88671875" style="523" customWidth="1"/>
    <col min="13058" max="13068" width="12.33203125" style="523" customWidth="1"/>
    <col min="13069" max="13069" width="11.88671875" style="523" customWidth="1"/>
    <col min="13070" max="13070" width="11.44140625" style="523" customWidth="1"/>
    <col min="13071" max="13071" width="13.109375" style="523" customWidth="1"/>
    <col min="13072" max="13073" width="12.5546875" style="523" customWidth="1"/>
    <col min="13074" max="13312" width="8.88671875" style="523"/>
    <col min="13313" max="13313" width="19.88671875" style="523" customWidth="1"/>
    <col min="13314" max="13324" width="12.33203125" style="523" customWidth="1"/>
    <col min="13325" max="13325" width="11.88671875" style="523" customWidth="1"/>
    <col min="13326" max="13326" width="11.44140625" style="523" customWidth="1"/>
    <col min="13327" max="13327" width="13.109375" style="523" customWidth="1"/>
    <col min="13328" max="13329" width="12.5546875" style="523" customWidth="1"/>
    <col min="13330" max="13568" width="8.88671875" style="523"/>
    <col min="13569" max="13569" width="19.88671875" style="523" customWidth="1"/>
    <col min="13570" max="13580" width="12.33203125" style="523" customWidth="1"/>
    <col min="13581" max="13581" width="11.88671875" style="523" customWidth="1"/>
    <col min="13582" max="13582" width="11.44140625" style="523" customWidth="1"/>
    <col min="13583" max="13583" width="13.109375" style="523" customWidth="1"/>
    <col min="13584" max="13585" width="12.5546875" style="523" customWidth="1"/>
    <col min="13586" max="13824" width="8.88671875" style="523"/>
    <col min="13825" max="13825" width="19.88671875" style="523" customWidth="1"/>
    <col min="13826" max="13836" width="12.33203125" style="523" customWidth="1"/>
    <col min="13837" max="13837" width="11.88671875" style="523" customWidth="1"/>
    <col min="13838" max="13838" width="11.44140625" style="523" customWidth="1"/>
    <col min="13839" max="13839" width="13.109375" style="523" customWidth="1"/>
    <col min="13840" max="13841" width="12.5546875" style="523" customWidth="1"/>
    <col min="13842" max="14080" width="8.88671875" style="523"/>
    <col min="14081" max="14081" width="19.88671875" style="523" customWidth="1"/>
    <col min="14082" max="14092" width="12.33203125" style="523" customWidth="1"/>
    <col min="14093" max="14093" width="11.88671875" style="523" customWidth="1"/>
    <col min="14094" max="14094" width="11.44140625" style="523" customWidth="1"/>
    <col min="14095" max="14095" width="13.109375" style="523" customWidth="1"/>
    <col min="14096" max="14097" width="12.5546875" style="523" customWidth="1"/>
    <col min="14098" max="14336" width="8.88671875" style="523"/>
    <col min="14337" max="14337" width="19.88671875" style="523" customWidth="1"/>
    <col min="14338" max="14348" width="12.33203125" style="523" customWidth="1"/>
    <col min="14349" max="14349" width="11.88671875" style="523" customWidth="1"/>
    <col min="14350" max="14350" width="11.44140625" style="523" customWidth="1"/>
    <col min="14351" max="14351" width="13.109375" style="523" customWidth="1"/>
    <col min="14352" max="14353" width="12.5546875" style="523" customWidth="1"/>
    <col min="14354" max="14592" width="8.88671875" style="523"/>
    <col min="14593" max="14593" width="19.88671875" style="523" customWidth="1"/>
    <col min="14594" max="14604" width="12.33203125" style="523" customWidth="1"/>
    <col min="14605" max="14605" width="11.88671875" style="523" customWidth="1"/>
    <col min="14606" max="14606" width="11.44140625" style="523" customWidth="1"/>
    <col min="14607" max="14607" width="13.109375" style="523" customWidth="1"/>
    <col min="14608" max="14609" width="12.5546875" style="523" customWidth="1"/>
    <col min="14610" max="14848" width="8.88671875" style="523"/>
    <col min="14849" max="14849" width="19.88671875" style="523" customWidth="1"/>
    <col min="14850" max="14860" width="12.33203125" style="523" customWidth="1"/>
    <col min="14861" max="14861" width="11.88671875" style="523" customWidth="1"/>
    <col min="14862" max="14862" width="11.44140625" style="523" customWidth="1"/>
    <col min="14863" max="14863" width="13.109375" style="523" customWidth="1"/>
    <col min="14864" max="14865" width="12.5546875" style="523" customWidth="1"/>
    <col min="14866" max="15104" width="8.88671875" style="523"/>
    <col min="15105" max="15105" width="19.88671875" style="523" customWidth="1"/>
    <col min="15106" max="15116" width="12.33203125" style="523" customWidth="1"/>
    <col min="15117" max="15117" width="11.88671875" style="523" customWidth="1"/>
    <col min="15118" max="15118" width="11.44140625" style="523" customWidth="1"/>
    <col min="15119" max="15119" width="13.109375" style="523" customWidth="1"/>
    <col min="15120" max="15121" width="12.5546875" style="523" customWidth="1"/>
    <col min="15122" max="15360" width="8.88671875" style="523"/>
    <col min="15361" max="15361" width="19.88671875" style="523" customWidth="1"/>
    <col min="15362" max="15372" width="12.33203125" style="523" customWidth="1"/>
    <col min="15373" max="15373" width="11.88671875" style="523" customWidth="1"/>
    <col min="15374" max="15374" width="11.44140625" style="523" customWidth="1"/>
    <col min="15375" max="15375" width="13.109375" style="523" customWidth="1"/>
    <col min="15376" max="15377" width="12.5546875" style="523" customWidth="1"/>
    <col min="15378" max="15616" width="8.88671875" style="523"/>
    <col min="15617" max="15617" width="19.88671875" style="523" customWidth="1"/>
    <col min="15618" max="15628" width="12.33203125" style="523" customWidth="1"/>
    <col min="15629" max="15629" width="11.88671875" style="523" customWidth="1"/>
    <col min="15630" max="15630" width="11.44140625" style="523" customWidth="1"/>
    <col min="15631" max="15631" width="13.109375" style="523" customWidth="1"/>
    <col min="15632" max="15633" width="12.5546875" style="523" customWidth="1"/>
    <col min="15634" max="15872" width="8.88671875" style="523"/>
    <col min="15873" max="15873" width="19.88671875" style="523" customWidth="1"/>
    <col min="15874" max="15884" width="12.33203125" style="523" customWidth="1"/>
    <col min="15885" max="15885" width="11.88671875" style="523" customWidth="1"/>
    <col min="15886" max="15886" width="11.44140625" style="523" customWidth="1"/>
    <col min="15887" max="15887" width="13.109375" style="523" customWidth="1"/>
    <col min="15888" max="15889" width="12.5546875" style="523" customWidth="1"/>
    <col min="15890" max="16128" width="8.88671875" style="523"/>
    <col min="16129" max="16129" width="19.88671875" style="523" customWidth="1"/>
    <col min="16130" max="16140" width="12.33203125" style="523" customWidth="1"/>
    <col min="16141" max="16141" width="11.88671875" style="523" customWidth="1"/>
    <col min="16142" max="16142" width="11.44140625" style="523" customWidth="1"/>
    <col min="16143" max="16143" width="13.109375" style="523" customWidth="1"/>
    <col min="16144" max="16145" width="12.5546875" style="523" customWidth="1"/>
    <col min="16146" max="16384" width="8.88671875" style="523"/>
  </cols>
  <sheetData>
    <row r="1" spans="1:18" ht="25.5">
      <c r="A1" s="522" t="s">
        <v>690</v>
      </c>
      <c r="B1" s="522"/>
      <c r="C1" s="522"/>
      <c r="D1" s="522"/>
      <c r="E1" s="522"/>
      <c r="F1" s="522"/>
      <c r="G1" s="522"/>
      <c r="H1" s="522"/>
      <c r="I1" s="522"/>
      <c r="J1" s="522"/>
      <c r="K1" s="522"/>
      <c r="L1" s="522"/>
      <c r="M1" s="522"/>
    </row>
    <row r="2" spans="1:18" ht="17.25" customHeight="1">
      <c r="C2" s="524"/>
      <c r="D2" s="524"/>
      <c r="E2" s="524"/>
      <c r="F2" s="524"/>
      <c r="K2" s="525"/>
      <c r="L2" s="525"/>
      <c r="M2" s="525" t="s">
        <v>32</v>
      </c>
    </row>
    <row r="3" spans="1:18" s="533" customFormat="1" ht="21.75" customHeight="1">
      <c r="A3" s="526" t="s">
        <v>691</v>
      </c>
      <c r="B3" s="527" t="s">
        <v>692</v>
      </c>
      <c r="C3" s="528" t="s">
        <v>693</v>
      </c>
      <c r="D3" s="529" t="s">
        <v>694</v>
      </c>
      <c r="E3" s="530"/>
      <c r="F3" s="531"/>
      <c r="G3" s="529" t="s">
        <v>695</v>
      </c>
      <c r="H3" s="530"/>
      <c r="I3" s="531"/>
      <c r="J3" s="528">
        <v>2011</v>
      </c>
      <c r="K3" s="528">
        <v>2012</v>
      </c>
      <c r="L3" s="528" t="s">
        <v>696</v>
      </c>
      <c r="M3" s="532" t="s">
        <v>697</v>
      </c>
    </row>
    <row r="4" spans="1:18" ht="21.75" customHeight="1">
      <c r="A4" s="534"/>
      <c r="B4" s="535"/>
      <c r="C4" s="535"/>
      <c r="D4" s="536" t="s">
        <v>698</v>
      </c>
      <c r="E4" s="537" t="s">
        <v>699</v>
      </c>
      <c r="F4" s="537" t="s">
        <v>700</v>
      </c>
      <c r="G4" s="536" t="s">
        <v>698</v>
      </c>
      <c r="H4" s="537" t="s">
        <v>701</v>
      </c>
      <c r="I4" s="537" t="s">
        <v>700</v>
      </c>
      <c r="J4" s="535"/>
      <c r="K4" s="535"/>
      <c r="L4" s="535"/>
      <c r="M4" s="538"/>
      <c r="N4" s="539">
        <f>SUM(N5:N49)</f>
        <v>5</v>
      </c>
      <c r="O4" s="540" t="e">
        <f>#REF!+#REF!+#REF!+#REF!+#REF!+#REF!+#REF!+#REF!+#REF!+J9+#REF!+#REF!+J45</f>
        <v>#REF!</v>
      </c>
      <c r="P4" s="540" t="e">
        <f>#REF!+#REF!+#REF!+#REF!+#REF!+#REF!+#REF!+#REF!+#REF!+K9+#REF!+#REF!+K45</f>
        <v>#REF!</v>
      </c>
      <c r="Q4" s="540" t="e">
        <f>#REF!+#REF!+#REF!+#REF!+#REF!+#REF!+#REF!+#REF!+#REF!+L9+#REF!+#REF!+L45</f>
        <v>#REF!</v>
      </c>
      <c r="R4" s="540" t="e">
        <f>#REF!+#REF!+#REF!+#REF!+#REF!+#REF!+#REF!+#REF!+#REF!+M9+#REF!+#REF!+M45</f>
        <v>#REF!</v>
      </c>
    </row>
    <row r="5" spans="1:18" s="550" customFormat="1" ht="18.75" customHeight="1">
      <c r="A5" s="541" t="s">
        <v>702</v>
      </c>
      <c r="B5" s="542" t="s">
        <v>703</v>
      </c>
      <c r="C5" s="543">
        <f t="shared" ref="C5:L5" si="0">SUM(C6:C8)</f>
        <v>94000000</v>
      </c>
      <c r="D5" s="544">
        <f t="shared" si="0"/>
        <v>5700000</v>
      </c>
      <c r="E5" s="545">
        <f t="shared" si="0"/>
        <v>5690291</v>
      </c>
      <c r="F5" s="545">
        <f t="shared" si="0"/>
        <v>9709</v>
      </c>
      <c r="G5" s="545">
        <f t="shared" si="0"/>
        <v>2000000</v>
      </c>
      <c r="H5" s="545">
        <f t="shared" si="0"/>
        <v>2009709</v>
      </c>
      <c r="I5" s="545">
        <f t="shared" si="0"/>
        <v>0</v>
      </c>
      <c r="J5" s="543">
        <f t="shared" si="0"/>
        <v>0</v>
      </c>
      <c r="K5" s="545">
        <f t="shared" si="0"/>
        <v>10000000</v>
      </c>
      <c r="L5" s="546">
        <f t="shared" si="0"/>
        <v>76300000</v>
      </c>
      <c r="M5" s="547"/>
      <c r="N5" s="548">
        <v>1</v>
      </c>
      <c r="O5" s="549">
        <f t="shared" ref="O5:O49" si="1">(F5+G5)-(H5+I5)</f>
        <v>0</v>
      </c>
    </row>
    <row r="6" spans="1:18" s="550" customFormat="1" ht="18.75" customHeight="1">
      <c r="A6" s="551"/>
      <c r="B6" s="552" t="s">
        <v>704</v>
      </c>
      <c r="C6" s="553">
        <v>91300000</v>
      </c>
      <c r="D6" s="554">
        <v>5700000</v>
      </c>
      <c r="E6" s="555">
        <v>5690291</v>
      </c>
      <c r="F6" s="556">
        <v>9709</v>
      </c>
      <c r="G6" s="557">
        <v>2000000</v>
      </c>
      <c r="H6" s="556">
        <v>2009709</v>
      </c>
      <c r="I6" s="556">
        <f>F6+G6-H6</f>
        <v>0</v>
      </c>
      <c r="J6" s="556">
        <v>0</v>
      </c>
      <c r="K6" s="558">
        <v>10000000</v>
      </c>
      <c r="L6" s="559">
        <f>C6-D6-G6-J6-K6</f>
        <v>73600000</v>
      </c>
      <c r="M6" s="560"/>
      <c r="N6" s="548">
        <f t="shared" ref="N6:N12" si="2">C6-D6-G6-J6-K6-L6</f>
        <v>0</v>
      </c>
      <c r="O6" s="549">
        <f t="shared" si="1"/>
        <v>0</v>
      </c>
    </row>
    <row r="7" spans="1:18" s="550" customFormat="1" ht="18.75" customHeight="1">
      <c r="A7" s="551" t="s">
        <v>705</v>
      </c>
      <c r="B7" s="552" t="s">
        <v>706</v>
      </c>
      <c r="C7" s="553">
        <v>2600000</v>
      </c>
      <c r="D7" s="561"/>
      <c r="E7" s="555"/>
      <c r="F7" s="556"/>
      <c r="G7" s="557"/>
      <c r="H7" s="556"/>
      <c r="I7" s="556">
        <f>F7+G7-H7</f>
        <v>0</v>
      </c>
      <c r="J7" s="556"/>
      <c r="K7" s="558"/>
      <c r="L7" s="559">
        <f>C7-D7-G7-J7-K7</f>
        <v>2600000</v>
      </c>
      <c r="M7" s="560"/>
      <c r="N7" s="548">
        <f t="shared" si="2"/>
        <v>0</v>
      </c>
      <c r="O7" s="549">
        <f t="shared" si="1"/>
        <v>0</v>
      </c>
    </row>
    <row r="8" spans="1:18" s="550" customFormat="1" ht="18.75" customHeight="1">
      <c r="A8" s="551" t="s">
        <v>707</v>
      </c>
      <c r="B8" s="552" t="s">
        <v>708</v>
      </c>
      <c r="C8" s="553">
        <v>100000</v>
      </c>
      <c r="D8" s="561"/>
      <c r="E8" s="555"/>
      <c r="F8" s="556"/>
      <c r="G8" s="557"/>
      <c r="H8" s="556"/>
      <c r="I8" s="556">
        <f>F8+G8-H8</f>
        <v>0</v>
      </c>
      <c r="J8" s="556"/>
      <c r="K8" s="558"/>
      <c r="L8" s="559">
        <f>C8-D8-G8-J8-K8</f>
        <v>100000</v>
      </c>
      <c r="M8" s="560"/>
      <c r="N8" s="548">
        <f t="shared" si="2"/>
        <v>0</v>
      </c>
      <c r="O8" s="549">
        <f t="shared" si="1"/>
        <v>0</v>
      </c>
    </row>
    <row r="9" spans="1:18" s="550" customFormat="1" ht="18.75" customHeight="1">
      <c r="A9" s="551"/>
      <c r="B9" s="562" t="s">
        <v>709</v>
      </c>
      <c r="C9" s="563">
        <f t="shared" ref="C9:L9" si="3">SUM(C10:C12)</f>
        <v>94000000</v>
      </c>
      <c r="D9" s="564">
        <f t="shared" si="3"/>
        <v>5700000</v>
      </c>
      <c r="E9" s="563">
        <f t="shared" si="3"/>
        <v>5690291</v>
      </c>
      <c r="F9" s="563">
        <f t="shared" si="3"/>
        <v>9709</v>
      </c>
      <c r="G9" s="563">
        <f t="shared" si="3"/>
        <v>2000000</v>
      </c>
      <c r="H9" s="563">
        <f t="shared" si="3"/>
        <v>1990098</v>
      </c>
      <c r="I9" s="563">
        <f t="shared" si="3"/>
        <v>19611</v>
      </c>
      <c r="J9" s="565">
        <f t="shared" si="3"/>
        <v>2000000</v>
      </c>
      <c r="K9" s="563">
        <f t="shared" si="3"/>
        <v>10000000</v>
      </c>
      <c r="L9" s="566">
        <f t="shared" si="3"/>
        <v>74300000</v>
      </c>
      <c r="M9" s="560"/>
      <c r="N9" s="548">
        <f t="shared" si="2"/>
        <v>0</v>
      </c>
      <c r="O9" s="549">
        <f t="shared" si="1"/>
        <v>0</v>
      </c>
    </row>
    <row r="10" spans="1:18" s="550" customFormat="1" ht="18.75" customHeight="1">
      <c r="A10" s="551" t="s">
        <v>710</v>
      </c>
      <c r="B10" s="552" t="s">
        <v>704</v>
      </c>
      <c r="C10" s="553">
        <v>91300000</v>
      </c>
      <c r="D10" s="554">
        <v>5700000</v>
      </c>
      <c r="E10" s="555">
        <v>5690291</v>
      </c>
      <c r="F10" s="556">
        <v>9709</v>
      </c>
      <c r="G10" s="557">
        <v>2000000</v>
      </c>
      <c r="H10" s="556">
        <v>1990098</v>
      </c>
      <c r="I10" s="567">
        <f>(F10+G10)-H10</f>
        <v>19611</v>
      </c>
      <c r="J10" s="568">
        <v>2000000</v>
      </c>
      <c r="K10" s="553">
        <v>10000000</v>
      </c>
      <c r="L10" s="569">
        <f>C10-D10-G10-J10-K10</f>
        <v>71600000</v>
      </c>
      <c r="M10" s="560"/>
      <c r="N10" s="548">
        <f t="shared" si="2"/>
        <v>0</v>
      </c>
      <c r="O10" s="549">
        <f t="shared" si="1"/>
        <v>0</v>
      </c>
    </row>
    <row r="11" spans="1:18" s="550" customFormat="1" ht="18.75" customHeight="1">
      <c r="A11" s="551" t="s">
        <v>711</v>
      </c>
      <c r="B11" s="552" t="s">
        <v>706</v>
      </c>
      <c r="C11" s="553">
        <v>2600000</v>
      </c>
      <c r="D11" s="561"/>
      <c r="E11" s="555"/>
      <c r="F11" s="556"/>
      <c r="G11" s="557"/>
      <c r="H11" s="556"/>
      <c r="I11" s="567">
        <f>(F11+G11)-H11</f>
        <v>0</v>
      </c>
      <c r="J11" s="570"/>
      <c r="K11" s="553"/>
      <c r="L11" s="571">
        <f>C11-D11-G11-J11-K11</f>
        <v>2600000</v>
      </c>
      <c r="M11" s="560"/>
      <c r="N11" s="548">
        <f t="shared" si="2"/>
        <v>0</v>
      </c>
      <c r="O11" s="549">
        <f t="shared" si="1"/>
        <v>0</v>
      </c>
    </row>
    <row r="12" spans="1:18" s="550" customFormat="1" ht="18.75" customHeight="1">
      <c r="A12" s="551" t="s">
        <v>712</v>
      </c>
      <c r="B12" s="572" t="s">
        <v>708</v>
      </c>
      <c r="C12" s="553">
        <v>100000</v>
      </c>
      <c r="D12" s="561"/>
      <c r="E12" s="555"/>
      <c r="F12" s="556"/>
      <c r="G12" s="557"/>
      <c r="H12" s="556"/>
      <c r="I12" s="567">
        <f>(F12+G12)-H12</f>
        <v>0</v>
      </c>
      <c r="J12" s="570"/>
      <c r="K12" s="553"/>
      <c r="L12" s="571">
        <f>C12-D12-G12-J12-K12</f>
        <v>100000</v>
      </c>
      <c r="M12" s="560"/>
      <c r="N12" s="548">
        <f t="shared" si="2"/>
        <v>0</v>
      </c>
      <c r="O12" s="549">
        <f t="shared" si="1"/>
        <v>0</v>
      </c>
    </row>
    <row r="13" spans="1:18" s="550" customFormat="1" ht="18.75" customHeight="1">
      <c r="A13" s="573"/>
      <c r="B13" s="574" t="s">
        <v>713</v>
      </c>
      <c r="C13" s="575">
        <f>C9-C5</f>
        <v>0</v>
      </c>
      <c r="D13" s="576"/>
      <c r="E13" s="576"/>
      <c r="F13" s="576"/>
      <c r="G13" s="576"/>
      <c r="H13" s="576">
        <f>H9-H5</f>
        <v>-19611</v>
      </c>
      <c r="I13" s="576">
        <f>I9-I5</f>
        <v>19611</v>
      </c>
      <c r="J13" s="576">
        <f>J9-J5</f>
        <v>2000000</v>
      </c>
      <c r="K13" s="575">
        <f>K9-K5</f>
        <v>0</v>
      </c>
      <c r="L13" s="577">
        <f>L9-L5</f>
        <v>-2000000</v>
      </c>
      <c r="M13" s="578"/>
      <c r="N13" s="548"/>
      <c r="O13" s="549">
        <f t="shared" si="1"/>
        <v>0</v>
      </c>
    </row>
    <row r="14" spans="1:18" s="550" customFormat="1" ht="18.75" customHeight="1">
      <c r="A14" s="541" t="s">
        <v>714</v>
      </c>
      <c r="B14" s="542" t="s">
        <v>703</v>
      </c>
      <c r="C14" s="543">
        <f t="shared" ref="C14:L14" si="4">SUM(C15:C17)</f>
        <v>15000000</v>
      </c>
      <c r="D14" s="544">
        <f t="shared" si="4"/>
        <v>9500000</v>
      </c>
      <c r="E14" s="545">
        <f t="shared" si="4"/>
        <v>6660321</v>
      </c>
      <c r="F14" s="545">
        <f t="shared" si="4"/>
        <v>2839679</v>
      </c>
      <c r="G14" s="545">
        <f t="shared" si="4"/>
        <v>2000000</v>
      </c>
      <c r="H14" s="545">
        <f t="shared" si="4"/>
        <v>4839679</v>
      </c>
      <c r="I14" s="545">
        <f t="shared" si="4"/>
        <v>0</v>
      </c>
      <c r="J14" s="543">
        <f t="shared" si="4"/>
        <v>1000000</v>
      </c>
      <c r="K14" s="545">
        <f t="shared" si="4"/>
        <v>2500000</v>
      </c>
      <c r="L14" s="546">
        <f t="shared" si="4"/>
        <v>0</v>
      </c>
      <c r="M14" s="547"/>
      <c r="N14" s="548">
        <v>1</v>
      </c>
      <c r="O14" s="549">
        <f t="shared" si="1"/>
        <v>0</v>
      </c>
    </row>
    <row r="15" spans="1:18" s="550" customFormat="1" ht="18.75" customHeight="1">
      <c r="A15" s="551"/>
      <c r="B15" s="552" t="s">
        <v>704</v>
      </c>
      <c r="C15" s="553">
        <v>14485000</v>
      </c>
      <c r="D15" s="554">
        <v>9485000</v>
      </c>
      <c r="E15" s="555">
        <v>6645321</v>
      </c>
      <c r="F15" s="556">
        <v>2839679</v>
      </c>
      <c r="G15" s="557">
        <v>1890000</v>
      </c>
      <c r="H15" s="556">
        <v>4729679</v>
      </c>
      <c r="I15" s="556">
        <f>F15+G15-H15</f>
        <v>0</v>
      </c>
      <c r="J15" s="556">
        <v>850000</v>
      </c>
      <c r="K15" s="558">
        <v>2260000</v>
      </c>
      <c r="L15" s="559">
        <f>C15-D15-G15-J15-K15</f>
        <v>0</v>
      </c>
      <c r="M15" s="560"/>
      <c r="N15" s="548">
        <f t="shared" ref="N15:N21" si="5">C15-D15-G15-J15-K15-L15</f>
        <v>0</v>
      </c>
      <c r="O15" s="549">
        <f t="shared" si="1"/>
        <v>0</v>
      </c>
    </row>
    <row r="16" spans="1:18" s="550" customFormat="1" ht="18.75" customHeight="1">
      <c r="A16" s="551" t="s">
        <v>715</v>
      </c>
      <c r="B16" s="552" t="s">
        <v>706</v>
      </c>
      <c r="C16" s="553">
        <v>485000</v>
      </c>
      <c r="D16" s="561"/>
      <c r="E16" s="555"/>
      <c r="F16" s="556"/>
      <c r="G16" s="557">
        <v>100000</v>
      </c>
      <c r="H16" s="556">
        <v>100000</v>
      </c>
      <c r="I16" s="556">
        <f>F16+G16-H16</f>
        <v>0</v>
      </c>
      <c r="J16" s="556">
        <v>150000</v>
      </c>
      <c r="K16" s="558">
        <v>235000</v>
      </c>
      <c r="L16" s="559">
        <f>C16-D16-G16-J16-K16</f>
        <v>0</v>
      </c>
      <c r="M16" s="560"/>
      <c r="N16" s="548">
        <f t="shared" si="5"/>
        <v>0</v>
      </c>
      <c r="O16" s="549">
        <f t="shared" si="1"/>
        <v>0</v>
      </c>
    </row>
    <row r="17" spans="1:15" s="550" customFormat="1" ht="18.75" customHeight="1">
      <c r="A17" s="551" t="s">
        <v>716</v>
      </c>
      <c r="B17" s="552" t="s">
        <v>708</v>
      </c>
      <c r="C17" s="553">
        <v>30000</v>
      </c>
      <c r="D17" s="561">
        <v>15000</v>
      </c>
      <c r="E17" s="555">
        <v>15000</v>
      </c>
      <c r="F17" s="556"/>
      <c r="G17" s="557">
        <v>10000</v>
      </c>
      <c r="H17" s="556">
        <v>10000</v>
      </c>
      <c r="I17" s="556">
        <f>F17+G17-H17</f>
        <v>0</v>
      </c>
      <c r="J17" s="556"/>
      <c r="K17" s="558">
        <v>5000</v>
      </c>
      <c r="L17" s="559">
        <f>C17-D17-G17-J17-K17</f>
        <v>0</v>
      </c>
      <c r="M17" s="560"/>
      <c r="N17" s="548">
        <f t="shared" si="5"/>
        <v>0</v>
      </c>
      <c r="O17" s="549">
        <f t="shared" si="1"/>
        <v>0</v>
      </c>
    </row>
    <row r="18" spans="1:15" s="550" customFormat="1" ht="18.75" customHeight="1">
      <c r="A18" s="551"/>
      <c r="B18" s="562" t="s">
        <v>709</v>
      </c>
      <c r="C18" s="563">
        <f t="shared" ref="C18:L18" si="6">SUM(C19:C21)</f>
        <v>16700000</v>
      </c>
      <c r="D18" s="564">
        <f t="shared" si="6"/>
        <v>9500000</v>
      </c>
      <c r="E18" s="563">
        <f t="shared" si="6"/>
        <v>6660321</v>
      </c>
      <c r="F18" s="563">
        <f t="shared" si="6"/>
        <v>2839679</v>
      </c>
      <c r="G18" s="563">
        <f t="shared" si="6"/>
        <v>2000000</v>
      </c>
      <c r="H18" s="563">
        <f t="shared" si="6"/>
        <v>1159986</v>
      </c>
      <c r="I18" s="563">
        <f t="shared" si="6"/>
        <v>3679693</v>
      </c>
      <c r="J18" s="565">
        <f t="shared" si="6"/>
        <v>2000000</v>
      </c>
      <c r="K18" s="563">
        <f t="shared" si="6"/>
        <v>3200000</v>
      </c>
      <c r="L18" s="566">
        <f t="shared" si="6"/>
        <v>0</v>
      </c>
      <c r="M18" s="560"/>
      <c r="N18" s="548">
        <f t="shared" si="5"/>
        <v>0</v>
      </c>
      <c r="O18" s="549">
        <f t="shared" si="1"/>
        <v>0</v>
      </c>
    </row>
    <row r="19" spans="1:15" s="550" customFormat="1" ht="18.75" customHeight="1">
      <c r="A19" s="551" t="s">
        <v>717</v>
      </c>
      <c r="B19" s="552" t="s">
        <v>704</v>
      </c>
      <c r="C19" s="553">
        <v>16185000</v>
      </c>
      <c r="D19" s="554">
        <v>9485000</v>
      </c>
      <c r="E19" s="555">
        <v>6645321</v>
      </c>
      <c r="F19" s="556">
        <v>2839679</v>
      </c>
      <c r="G19" s="557">
        <v>1890000</v>
      </c>
      <c r="H19" s="556">
        <v>1059986</v>
      </c>
      <c r="I19" s="567">
        <f>(F19+G19)-H19</f>
        <v>3669693</v>
      </c>
      <c r="J19" s="568">
        <v>1850000</v>
      </c>
      <c r="K19" s="553">
        <v>2960000</v>
      </c>
      <c r="L19" s="569">
        <f>C19-D19-G19-J19-K19</f>
        <v>0</v>
      </c>
      <c r="M19" s="560"/>
      <c r="N19" s="548">
        <f t="shared" si="5"/>
        <v>0</v>
      </c>
      <c r="O19" s="549">
        <f t="shared" si="1"/>
        <v>0</v>
      </c>
    </row>
    <row r="20" spans="1:15" s="550" customFormat="1" ht="18.75" customHeight="1">
      <c r="A20" s="551" t="s">
        <v>718</v>
      </c>
      <c r="B20" s="552" t="s">
        <v>706</v>
      </c>
      <c r="C20" s="553">
        <v>485000</v>
      </c>
      <c r="D20" s="561"/>
      <c r="E20" s="555"/>
      <c r="F20" s="556"/>
      <c r="G20" s="557">
        <v>100000</v>
      </c>
      <c r="H20" s="556">
        <v>100000</v>
      </c>
      <c r="I20" s="567">
        <f>(F20+G20)-H20</f>
        <v>0</v>
      </c>
      <c r="J20" s="570">
        <v>150000</v>
      </c>
      <c r="K20" s="553">
        <v>235000</v>
      </c>
      <c r="L20" s="571">
        <f>C20-D20-G20-J20-K20</f>
        <v>0</v>
      </c>
      <c r="M20" s="560"/>
      <c r="N20" s="548">
        <f t="shared" si="5"/>
        <v>0</v>
      </c>
      <c r="O20" s="549">
        <f t="shared" si="1"/>
        <v>0</v>
      </c>
    </row>
    <row r="21" spans="1:15" s="550" customFormat="1" ht="18.75" customHeight="1">
      <c r="A21" s="551" t="s">
        <v>719</v>
      </c>
      <c r="B21" s="572" t="s">
        <v>708</v>
      </c>
      <c r="C21" s="553">
        <v>30000</v>
      </c>
      <c r="D21" s="561">
        <v>15000</v>
      </c>
      <c r="E21" s="555">
        <v>15000</v>
      </c>
      <c r="F21" s="556"/>
      <c r="G21" s="557">
        <v>10000</v>
      </c>
      <c r="H21" s="556">
        <v>0</v>
      </c>
      <c r="I21" s="567">
        <f>(F21+G21)-H21</f>
        <v>10000</v>
      </c>
      <c r="J21" s="570">
        <v>0</v>
      </c>
      <c r="K21" s="553">
        <v>5000</v>
      </c>
      <c r="L21" s="571">
        <f>C21-D21-G21-J21-K21</f>
        <v>0</v>
      </c>
      <c r="M21" s="560"/>
      <c r="N21" s="548">
        <f t="shared" si="5"/>
        <v>0</v>
      </c>
      <c r="O21" s="549">
        <f t="shared" si="1"/>
        <v>0</v>
      </c>
    </row>
    <row r="22" spans="1:15" s="550" customFormat="1" ht="18.75" customHeight="1">
      <c r="A22" s="573"/>
      <c r="B22" s="574" t="s">
        <v>713</v>
      </c>
      <c r="C22" s="575">
        <f>C18-C14</f>
        <v>1700000</v>
      </c>
      <c r="D22" s="576"/>
      <c r="E22" s="576"/>
      <c r="F22" s="576"/>
      <c r="G22" s="576"/>
      <c r="H22" s="576">
        <f>H18-H14</f>
        <v>-3679693</v>
      </c>
      <c r="I22" s="576">
        <f>I18-I14</f>
        <v>3679693</v>
      </c>
      <c r="J22" s="576">
        <f>J18-J14</f>
        <v>1000000</v>
      </c>
      <c r="K22" s="575">
        <f>K18-K14</f>
        <v>700000</v>
      </c>
      <c r="L22" s="577">
        <f>L18-L14</f>
        <v>0</v>
      </c>
      <c r="M22" s="578"/>
      <c r="N22" s="548"/>
      <c r="O22" s="549">
        <f t="shared" si="1"/>
        <v>0</v>
      </c>
    </row>
    <row r="23" spans="1:15" s="550" customFormat="1" ht="18.75" customHeight="1">
      <c r="A23" s="541" t="s">
        <v>720</v>
      </c>
      <c r="B23" s="542" t="s">
        <v>703</v>
      </c>
      <c r="C23" s="543">
        <f t="shared" ref="C23:L23" si="7">SUM(C24:C26)</f>
        <v>149000000</v>
      </c>
      <c r="D23" s="544">
        <f t="shared" si="7"/>
        <v>36376000</v>
      </c>
      <c r="E23" s="545">
        <f t="shared" si="7"/>
        <v>35076427</v>
      </c>
      <c r="F23" s="545">
        <f t="shared" si="7"/>
        <v>1299574</v>
      </c>
      <c r="G23" s="545">
        <f t="shared" si="7"/>
        <v>11300000</v>
      </c>
      <c r="H23" s="545">
        <f t="shared" si="7"/>
        <v>12599574</v>
      </c>
      <c r="I23" s="545">
        <f t="shared" si="7"/>
        <v>0</v>
      </c>
      <c r="J23" s="543">
        <f t="shared" si="7"/>
        <v>20000000</v>
      </c>
      <c r="K23" s="545">
        <f t="shared" si="7"/>
        <v>20000000</v>
      </c>
      <c r="L23" s="546">
        <f t="shared" si="7"/>
        <v>61324000</v>
      </c>
      <c r="M23" s="547"/>
      <c r="N23" s="548">
        <v>1</v>
      </c>
      <c r="O23" s="549">
        <f t="shared" si="1"/>
        <v>0</v>
      </c>
    </row>
    <row r="24" spans="1:15" s="550" customFormat="1" ht="18.75" customHeight="1">
      <c r="A24" s="551"/>
      <c r="B24" s="552" t="s">
        <v>704</v>
      </c>
      <c r="C24" s="553">
        <v>143400000</v>
      </c>
      <c r="D24" s="554">
        <v>35286000</v>
      </c>
      <c r="E24" s="555">
        <v>34740207</v>
      </c>
      <c r="F24" s="556">
        <v>545793</v>
      </c>
      <c r="G24" s="557">
        <v>11290000</v>
      </c>
      <c r="H24" s="556">
        <v>11835793</v>
      </c>
      <c r="I24" s="556">
        <f>F24+G24-H24</f>
        <v>0</v>
      </c>
      <c r="J24" s="556">
        <v>19890000</v>
      </c>
      <c r="K24" s="558">
        <v>19000000</v>
      </c>
      <c r="L24" s="559">
        <f>C24-D24-G24-J24-K24</f>
        <v>57934000</v>
      </c>
      <c r="M24" s="560"/>
      <c r="N24" s="548">
        <f t="shared" ref="N24:N30" si="8">C24-D24-G24-J24-K24-L24</f>
        <v>0</v>
      </c>
      <c r="O24" s="549">
        <f t="shared" si="1"/>
        <v>0</v>
      </c>
    </row>
    <row r="25" spans="1:15" s="550" customFormat="1" ht="18.75" customHeight="1">
      <c r="A25" s="551" t="s">
        <v>721</v>
      </c>
      <c r="B25" s="552" t="s">
        <v>706</v>
      </c>
      <c r="C25" s="553">
        <v>5400000</v>
      </c>
      <c r="D25" s="561">
        <v>990000</v>
      </c>
      <c r="E25" s="555">
        <v>250000</v>
      </c>
      <c r="F25" s="556">
        <v>740000</v>
      </c>
      <c r="G25" s="557"/>
      <c r="H25" s="556">
        <v>740000</v>
      </c>
      <c r="I25" s="556">
        <f>F25+G25-H25</f>
        <v>0</v>
      </c>
      <c r="J25" s="556">
        <v>100000</v>
      </c>
      <c r="K25" s="558">
        <v>1000000</v>
      </c>
      <c r="L25" s="559">
        <f>C25-D25-G25-J25-K25</f>
        <v>3310000</v>
      </c>
      <c r="M25" s="560"/>
      <c r="N25" s="548">
        <f t="shared" si="8"/>
        <v>0</v>
      </c>
      <c r="O25" s="549">
        <f t="shared" si="1"/>
        <v>0</v>
      </c>
    </row>
    <row r="26" spans="1:15" s="550" customFormat="1" ht="18.75" customHeight="1">
      <c r="A26" s="551" t="s">
        <v>722</v>
      </c>
      <c r="B26" s="552" t="s">
        <v>708</v>
      </c>
      <c r="C26" s="553">
        <v>200000</v>
      </c>
      <c r="D26" s="561">
        <v>100000</v>
      </c>
      <c r="E26" s="555">
        <v>86220</v>
      </c>
      <c r="F26" s="556">
        <v>13781</v>
      </c>
      <c r="G26" s="557">
        <v>10000</v>
      </c>
      <c r="H26" s="556">
        <v>23781</v>
      </c>
      <c r="I26" s="556">
        <f>F26+G26-H26</f>
        <v>0</v>
      </c>
      <c r="J26" s="556">
        <v>10000</v>
      </c>
      <c r="K26" s="558">
        <v>0</v>
      </c>
      <c r="L26" s="559">
        <f>C26-D26-G26-J26-K26</f>
        <v>80000</v>
      </c>
      <c r="M26" s="560"/>
      <c r="N26" s="548">
        <f t="shared" si="8"/>
        <v>0</v>
      </c>
      <c r="O26" s="549">
        <f t="shared" si="1"/>
        <v>0</v>
      </c>
    </row>
    <row r="27" spans="1:15" s="550" customFormat="1" ht="18.75" customHeight="1">
      <c r="A27" s="551"/>
      <c r="B27" s="562" t="s">
        <v>709</v>
      </c>
      <c r="C27" s="563">
        <f t="shared" ref="C27:L27" si="9">SUM(C28:C30)</f>
        <v>149000000</v>
      </c>
      <c r="D27" s="564">
        <f t="shared" si="9"/>
        <v>36376000</v>
      </c>
      <c r="E27" s="563">
        <f t="shared" si="9"/>
        <v>35076427</v>
      </c>
      <c r="F27" s="563">
        <f t="shared" si="9"/>
        <v>1299574</v>
      </c>
      <c r="G27" s="563">
        <f t="shared" si="9"/>
        <v>11300000</v>
      </c>
      <c r="H27" s="563">
        <f t="shared" si="9"/>
        <v>11360804</v>
      </c>
      <c r="I27" s="563">
        <f t="shared" si="9"/>
        <v>1238770</v>
      </c>
      <c r="J27" s="565">
        <f t="shared" si="9"/>
        <v>21000000</v>
      </c>
      <c r="K27" s="563">
        <f t="shared" si="9"/>
        <v>20000000</v>
      </c>
      <c r="L27" s="566">
        <f t="shared" si="9"/>
        <v>60324000</v>
      </c>
      <c r="M27" s="560"/>
      <c r="N27" s="548">
        <f t="shared" si="8"/>
        <v>0</v>
      </c>
      <c r="O27" s="549">
        <f t="shared" si="1"/>
        <v>0</v>
      </c>
    </row>
    <row r="28" spans="1:15" s="550" customFormat="1" ht="18.75" customHeight="1">
      <c r="A28" s="551" t="s">
        <v>723</v>
      </c>
      <c r="B28" s="552" t="s">
        <v>704</v>
      </c>
      <c r="C28" s="553">
        <v>143400000</v>
      </c>
      <c r="D28" s="554">
        <v>35286000</v>
      </c>
      <c r="E28" s="555">
        <v>34740207</v>
      </c>
      <c r="F28" s="556">
        <v>545793</v>
      </c>
      <c r="G28" s="557">
        <v>11290000</v>
      </c>
      <c r="H28" s="556">
        <v>10976091</v>
      </c>
      <c r="I28" s="567">
        <f>(F28+G28)-H28</f>
        <v>859702</v>
      </c>
      <c r="J28" s="568">
        <v>20890000</v>
      </c>
      <c r="K28" s="558">
        <v>19000000</v>
      </c>
      <c r="L28" s="569">
        <f>C28-D28-G28-J28-K28</f>
        <v>56934000</v>
      </c>
      <c r="M28" s="560"/>
      <c r="N28" s="548">
        <f t="shared" si="8"/>
        <v>0</v>
      </c>
      <c r="O28" s="549">
        <f t="shared" si="1"/>
        <v>0</v>
      </c>
    </row>
    <row r="29" spans="1:15" s="550" customFormat="1" ht="18.75" customHeight="1">
      <c r="A29" s="551" t="s">
        <v>724</v>
      </c>
      <c r="B29" s="552" t="s">
        <v>706</v>
      </c>
      <c r="C29" s="553">
        <v>5400000</v>
      </c>
      <c r="D29" s="561">
        <v>990000</v>
      </c>
      <c r="E29" s="555">
        <v>250000</v>
      </c>
      <c r="F29" s="556">
        <v>740000</v>
      </c>
      <c r="G29" s="557"/>
      <c r="H29" s="556">
        <v>378960</v>
      </c>
      <c r="I29" s="567">
        <f>(F29+G29)-H29</f>
        <v>361040</v>
      </c>
      <c r="J29" s="570">
        <v>100000</v>
      </c>
      <c r="K29" s="558">
        <v>1000000</v>
      </c>
      <c r="L29" s="571">
        <f>C29-D29-G29-J29-K29</f>
        <v>3310000</v>
      </c>
      <c r="M29" s="560"/>
      <c r="N29" s="548">
        <f t="shared" si="8"/>
        <v>0</v>
      </c>
      <c r="O29" s="549">
        <f t="shared" si="1"/>
        <v>0</v>
      </c>
    </row>
    <row r="30" spans="1:15" s="550" customFormat="1" ht="18.75" customHeight="1">
      <c r="A30" s="551" t="s">
        <v>725</v>
      </c>
      <c r="B30" s="572" t="s">
        <v>708</v>
      </c>
      <c r="C30" s="553">
        <v>200000</v>
      </c>
      <c r="D30" s="561">
        <v>100000</v>
      </c>
      <c r="E30" s="555">
        <v>86220</v>
      </c>
      <c r="F30" s="556">
        <v>13781</v>
      </c>
      <c r="G30" s="557">
        <v>10000</v>
      </c>
      <c r="H30" s="556">
        <v>5753</v>
      </c>
      <c r="I30" s="567">
        <f>(F30+G30)-H30</f>
        <v>18028</v>
      </c>
      <c r="J30" s="570">
        <v>10000</v>
      </c>
      <c r="K30" s="558">
        <v>0</v>
      </c>
      <c r="L30" s="571">
        <f>C30-D30-G30-J30-K30</f>
        <v>80000</v>
      </c>
      <c r="M30" s="560"/>
      <c r="N30" s="548">
        <f t="shared" si="8"/>
        <v>0</v>
      </c>
      <c r="O30" s="549">
        <f t="shared" si="1"/>
        <v>0</v>
      </c>
    </row>
    <row r="31" spans="1:15" s="550" customFormat="1" ht="18.75" customHeight="1">
      <c r="A31" s="573"/>
      <c r="B31" s="574" t="s">
        <v>713</v>
      </c>
      <c r="C31" s="575">
        <f>C27-C23</f>
        <v>0</v>
      </c>
      <c r="D31" s="576"/>
      <c r="E31" s="576"/>
      <c r="F31" s="576"/>
      <c r="G31" s="576"/>
      <c r="H31" s="576">
        <f>H27-H23</f>
        <v>-1238770</v>
      </c>
      <c r="I31" s="576">
        <f>I27-I23</f>
        <v>1238770</v>
      </c>
      <c r="J31" s="576">
        <f>J27-J23</f>
        <v>1000000</v>
      </c>
      <c r="K31" s="575">
        <f>K27-K23</f>
        <v>0</v>
      </c>
      <c r="L31" s="577">
        <f>L27-L23</f>
        <v>-1000000</v>
      </c>
      <c r="M31" s="578"/>
      <c r="N31" s="548"/>
      <c r="O31" s="549">
        <f t="shared" si="1"/>
        <v>0</v>
      </c>
    </row>
    <row r="32" spans="1:15" s="550" customFormat="1" ht="18.75" customHeight="1">
      <c r="A32" s="541" t="s">
        <v>726</v>
      </c>
      <c r="B32" s="542" t="s">
        <v>703</v>
      </c>
      <c r="C32" s="543">
        <f t="shared" ref="C32:L32" si="10">SUM(C33:C35)</f>
        <v>74550000</v>
      </c>
      <c r="D32" s="544">
        <f t="shared" si="10"/>
        <v>3940000</v>
      </c>
      <c r="E32" s="545">
        <f t="shared" si="10"/>
        <v>3402723</v>
      </c>
      <c r="F32" s="545">
        <f t="shared" si="10"/>
        <v>537277</v>
      </c>
      <c r="G32" s="545">
        <f t="shared" si="10"/>
        <v>0</v>
      </c>
      <c r="H32" s="545">
        <f t="shared" si="10"/>
        <v>537277</v>
      </c>
      <c r="I32" s="545">
        <f t="shared" si="10"/>
        <v>0</v>
      </c>
      <c r="J32" s="543">
        <f t="shared" si="10"/>
        <v>0</v>
      </c>
      <c r="K32" s="545">
        <f t="shared" si="10"/>
        <v>23569000</v>
      </c>
      <c r="L32" s="546">
        <f t="shared" si="10"/>
        <v>47041000</v>
      </c>
      <c r="M32" s="547"/>
      <c r="N32" s="548">
        <v>1</v>
      </c>
      <c r="O32" s="549">
        <f t="shared" si="1"/>
        <v>0</v>
      </c>
    </row>
    <row r="33" spans="1:15" s="550" customFormat="1" ht="18.75" customHeight="1">
      <c r="A33" s="551"/>
      <c r="B33" s="552" t="s">
        <v>704</v>
      </c>
      <c r="C33" s="553">
        <v>72750000</v>
      </c>
      <c r="D33" s="554">
        <v>3700000</v>
      </c>
      <c r="E33" s="555">
        <v>3224884</v>
      </c>
      <c r="F33" s="556">
        <v>475116</v>
      </c>
      <c r="G33" s="557">
        <v>0</v>
      </c>
      <c r="H33" s="556">
        <v>475116</v>
      </c>
      <c r="I33" s="556">
        <f>F33+G33-H33</f>
        <v>0</v>
      </c>
      <c r="J33" s="556">
        <v>0</v>
      </c>
      <c r="K33" s="558">
        <v>23569000</v>
      </c>
      <c r="L33" s="559">
        <f>C33-D33-G33-J33-K33</f>
        <v>45481000</v>
      </c>
      <c r="M33" s="560"/>
      <c r="N33" s="548">
        <f t="shared" ref="N33:N39" si="11">C33-D33-G33-J33-K33-L33</f>
        <v>0</v>
      </c>
      <c r="O33" s="549">
        <f t="shared" si="1"/>
        <v>0</v>
      </c>
    </row>
    <row r="34" spans="1:15" s="550" customFormat="1" ht="18.75" customHeight="1">
      <c r="A34" s="551" t="s">
        <v>727</v>
      </c>
      <c r="B34" s="552" t="s">
        <v>706</v>
      </c>
      <c r="C34" s="553">
        <v>1500000</v>
      </c>
      <c r="D34" s="561">
        <v>40000</v>
      </c>
      <c r="E34" s="555">
        <v>40000</v>
      </c>
      <c r="F34" s="556">
        <v>0</v>
      </c>
      <c r="G34" s="557">
        <v>0</v>
      </c>
      <c r="H34" s="556"/>
      <c r="I34" s="556">
        <f>F34+G34-H34</f>
        <v>0</v>
      </c>
      <c r="J34" s="556">
        <v>0</v>
      </c>
      <c r="K34" s="558"/>
      <c r="L34" s="559">
        <f>C34-D34-G34-J34-K34</f>
        <v>1460000</v>
      </c>
      <c r="M34" s="560"/>
      <c r="N34" s="548">
        <f t="shared" si="11"/>
        <v>0</v>
      </c>
      <c r="O34" s="549">
        <f t="shared" si="1"/>
        <v>0</v>
      </c>
    </row>
    <row r="35" spans="1:15" s="550" customFormat="1" ht="18.75" customHeight="1">
      <c r="A35" s="551" t="s">
        <v>728</v>
      </c>
      <c r="B35" s="552" t="s">
        <v>708</v>
      </c>
      <c r="C35" s="553">
        <v>300000</v>
      </c>
      <c r="D35" s="561">
        <v>200000</v>
      </c>
      <c r="E35" s="555">
        <v>137839</v>
      </c>
      <c r="F35" s="556">
        <v>62161</v>
      </c>
      <c r="G35" s="557">
        <v>0</v>
      </c>
      <c r="H35" s="556">
        <v>62161</v>
      </c>
      <c r="I35" s="556">
        <f>F35+G35-H35</f>
        <v>0</v>
      </c>
      <c r="J35" s="556">
        <v>0</v>
      </c>
      <c r="K35" s="558">
        <v>0</v>
      </c>
      <c r="L35" s="559">
        <f>C35-D35-G35-J35-K35</f>
        <v>100000</v>
      </c>
      <c r="M35" s="560"/>
      <c r="N35" s="548">
        <f t="shared" si="11"/>
        <v>0</v>
      </c>
      <c r="O35" s="549">
        <f t="shared" si="1"/>
        <v>0</v>
      </c>
    </row>
    <row r="36" spans="1:15" s="550" customFormat="1" ht="18.75" customHeight="1">
      <c r="A36" s="551"/>
      <c r="B36" s="562" t="s">
        <v>709</v>
      </c>
      <c r="C36" s="563">
        <f t="shared" ref="C36:L36" si="12">SUM(C37:C39)</f>
        <v>74550000</v>
      </c>
      <c r="D36" s="564">
        <f t="shared" si="12"/>
        <v>3940000</v>
      </c>
      <c r="E36" s="563">
        <f t="shared" si="12"/>
        <v>3402723</v>
      </c>
      <c r="F36" s="563">
        <f t="shared" si="12"/>
        <v>537277</v>
      </c>
      <c r="G36" s="563">
        <f t="shared" si="12"/>
        <v>0</v>
      </c>
      <c r="H36" s="563">
        <f t="shared" si="12"/>
        <v>1623</v>
      </c>
      <c r="I36" s="563">
        <f t="shared" si="12"/>
        <v>535654</v>
      </c>
      <c r="J36" s="565">
        <f t="shared" si="12"/>
        <v>2000000</v>
      </c>
      <c r="K36" s="563">
        <f t="shared" si="12"/>
        <v>23569000</v>
      </c>
      <c r="L36" s="566">
        <f t="shared" si="12"/>
        <v>45041000</v>
      </c>
      <c r="M36" s="560"/>
      <c r="N36" s="548">
        <f t="shared" si="11"/>
        <v>0</v>
      </c>
      <c r="O36" s="549">
        <f t="shared" si="1"/>
        <v>0</v>
      </c>
    </row>
    <row r="37" spans="1:15" s="550" customFormat="1" ht="18.75" customHeight="1">
      <c r="A37" s="551" t="s">
        <v>729</v>
      </c>
      <c r="B37" s="552" t="s">
        <v>704</v>
      </c>
      <c r="C37" s="553">
        <v>72750000</v>
      </c>
      <c r="D37" s="554">
        <v>3700000</v>
      </c>
      <c r="E37" s="555">
        <v>3224884</v>
      </c>
      <c r="F37" s="556">
        <v>475116</v>
      </c>
      <c r="G37" s="557">
        <v>0</v>
      </c>
      <c r="H37" s="556">
        <v>1623</v>
      </c>
      <c r="I37" s="567">
        <f>(F37+G37)-H37</f>
        <v>473493</v>
      </c>
      <c r="J37" s="568">
        <v>2000000</v>
      </c>
      <c r="K37" s="558">
        <v>23569000</v>
      </c>
      <c r="L37" s="569">
        <f>C37-D37-G37-J37-K37</f>
        <v>43481000</v>
      </c>
      <c r="M37" s="560"/>
      <c r="N37" s="548">
        <f t="shared" si="11"/>
        <v>0</v>
      </c>
      <c r="O37" s="549">
        <f t="shared" si="1"/>
        <v>0</v>
      </c>
    </row>
    <row r="38" spans="1:15" s="550" customFormat="1" ht="18.75" customHeight="1">
      <c r="A38" s="551" t="s">
        <v>730</v>
      </c>
      <c r="B38" s="552" t="s">
        <v>706</v>
      </c>
      <c r="C38" s="553">
        <v>1500000</v>
      </c>
      <c r="D38" s="561">
        <v>40000</v>
      </c>
      <c r="E38" s="555">
        <v>40000</v>
      </c>
      <c r="F38" s="556">
        <v>0</v>
      </c>
      <c r="G38" s="557">
        <v>0</v>
      </c>
      <c r="H38" s="556"/>
      <c r="I38" s="567">
        <f>(F38+G38)-H38</f>
        <v>0</v>
      </c>
      <c r="J38" s="570"/>
      <c r="K38" s="558"/>
      <c r="L38" s="571">
        <f>C38-D38-G38-J38-K38</f>
        <v>1460000</v>
      </c>
      <c r="M38" s="560"/>
      <c r="N38" s="548">
        <f t="shared" si="11"/>
        <v>0</v>
      </c>
      <c r="O38" s="549">
        <f t="shared" si="1"/>
        <v>0</v>
      </c>
    </row>
    <row r="39" spans="1:15" s="550" customFormat="1" ht="18.75" customHeight="1">
      <c r="A39" s="551" t="s">
        <v>731</v>
      </c>
      <c r="B39" s="572" t="s">
        <v>708</v>
      </c>
      <c r="C39" s="553">
        <v>300000</v>
      </c>
      <c r="D39" s="561">
        <v>200000</v>
      </c>
      <c r="E39" s="555">
        <v>137839</v>
      </c>
      <c r="F39" s="556">
        <v>62161</v>
      </c>
      <c r="G39" s="557">
        <v>0</v>
      </c>
      <c r="H39" s="556"/>
      <c r="I39" s="567">
        <f>(F39+G39)-H39</f>
        <v>62161</v>
      </c>
      <c r="J39" s="570"/>
      <c r="K39" s="558"/>
      <c r="L39" s="571">
        <f>C39-D39-G39-J39-K39</f>
        <v>100000</v>
      </c>
      <c r="M39" s="560"/>
      <c r="N39" s="548">
        <f t="shared" si="11"/>
        <v>0</v>
      </c>
      <c r="O39" s="549">
        <f t="shared" si="1"/>
        <v>0</v>
      </c>
    </row>
    <row r="40" spans="1:15" s="550" customFormat="1" ht="18.75" customHeight="1">
      <c r="A40" s="573"/>
      <c r="B40" s="574" t="s">
        <v>713</v>
      </c>
      <c r="C40" s="575">
        <f>C36-C32</f>
        <v>0</v>
      </c>
      <c r="D40" s="576"/>
      <c r="E40" s="576"/>
      <c r="F40" s="576"/>
      <c r="G40" s="576"/>
      <c r="H40" s="576">
        <f>H36-H32</f>
        <v>-535654</v>
      </c>
      <c r="I40" s="576">
        <f>I36-I32</f>
        <v>535654</v>
      </c>
      <c r="J40" s="576">
        <f>J36-J32</f>
        <v>2000000</v>
      </c>
      <c r="K40" s="575">
        <f>K36-K32</f>
        <v>0</v>
      </c>
      <c r="L40" s="577">
        <f>L36-L32</f>
        <v>-2000000</v>
      </c>
      <c r="M40" s="578"/>
      <c r="N40" s="548"/>
      <c r="O40" s="549">
        <f t="shared" si="1"/>
        <v>0</v>
      </c>
    </row>
    <row r="41" spans="1:15" s="550" customFormat="1" ht="18.75" customHeight="1">
      <c r="A41" s="579" t="s">
        <v>732</v>
      </c>
      <c r="B41" s="580" t="s">
        <v>703</v>
      </c>
      <c r="C41" s="581">
        <v>497789973</v>
      </c>
      <c r="D41" s="581">
        <v>1626000</v>
      </c>
      <c r="E41" s="581">
        <v>1486779</v>
      </c>
      <c r="F41" s="581">
        <v>139221</v>
      </c>
      <c r="G41" s="581"/>
      <c r="H41" s="581"/>
      <c r="I41" s="581"/>
      <c r="J41" s="581"/>
      <c r="K41" s="581">
        <v>68734398</v>
      </c>
      <c r="L41" s="581">
        <v>427429575</v>
      </c>
      <c r="M41" s="582"/>
      <c r="N41" s="548">
        <v>1</v>
      </c>
      <c r="O41" s="549">
        <f t="shared" si="1"/>
        <v>139221</v>
      </c>
    </row>
    <row r="42" spans="1:15" s="550" customFormat="1" ht="18.75" customHeight="1">
      <c r="A42" s="583" t="s">
        <v>733</v>
      </c>
      <c r="B42" s="584" t="s">
        <v>704</v>
      </c>
      <c r="C42" s="585">
        <v>487456257</v>
      </c>
      <c r="D42" s="585">
        <v>1620000</v>
      </c>
      <c r="E42" s="585">
        <v>1482293</v>
      </c>
      <c r="F42" s="585">
        <v>137707</v>
      </c>
      <c r="G42" s="585"/>
      <c r="H42" s="585"/>
      <c r="I42" s="585"/>
      <c r="J42" s="585"/>
      <c r="K42" s="585">
        <v>66309557</v>
      </c>
      <c r="L42" s="585">
        <v>419526700</v>
      </c>
      <c r="M42" s="586"/>
      <c r="N42" s="548"/>
      <c r="O42" s="549">
        <f t="shared" si="1"/>
        <v>137707</v>
      </c>
    </row>
    <row r="43" spans="1:15" s="550" customFormat="1" ht="18.75" customHeight="1">
      <c r="A43" s="583" t="s">
        <v>734</v>
      </c>
      <c r="B43" s="584" t="s">
        <v>706</v>
      </c>
      <c r="C43" s="585">
        <v>9839716</v>
      </c>
      <c r="D43" s="585"/>
      <c r="E43" s="585"/>
      <c r="F43" s="585"/>
      <c r="G43" s="585"/>
      <c r="H43" s="585"/>
      <c r="I43" s="585"/>
      <c r="J43" s="585"/>
      <c r="K43" s="585">
        <v>2327193</v>
      </c>
      <c r="L43" s="585">
        <v>7512523</v>
      </c>
      <c r="M43" s="587"/>
      <c r="N43" s="548"/>
      <c r="O43" s="549">
        <f t="shared" si="1"/>
        <v>0</v>
      </c>
    </row>
    <row r="44" spans="1:15" s="550" customFormat="1" ht="18.75" customHeight="1">
      <c r="A44" s="583" t="s">
        <v>735</v>
      </c>
      <c r="B44" s="584" t="s">
        <v>708</v>
      </c>
      <c r="C44" s="588">
        <v>494000</v>
      </c>
      <c r="D44" s="588">
        <v>6000</v>
      </c>
      <c r="E44" s="588">
        <v>4486</v>
      </c>
      <c r="F44" s="588">
        <v>1514</v>
      </c>
      <c r="G44" s="588"/>
      <c r="H44" s="588"/>
      <c r="I44" s="588"/>
      <c r="J44" s="588"/>
      <c r="K44" s="588">
        <v>97648</v>
      </c>
      <c r="L44" s="588">
        <v>390352</v>
      </c>
      <c r="M44" s="587"/>
      <c r="N44" s="548"/>
      <c r="O44" s="549">
        <f t="shared" si="1"/>
        <v>1514</v>
      </c>
    </row>
    <row r="45" spans="1:15" s="597" customFormat="1" ht="18.75" customHeight="1">
      <c r="A45" s="589" t="s">
        <v>736</v>
      </c>
      <c r="B45" s="590" t="s">
        <v>709</v>
      </c>
      <c r="C45" s="591">
        <v>236748297</v>
      </c>
      <c r="D45" s="592">
        <v>1626000</v>
      </c>
      <c r="E45" s="592">
        <v>1486779</v>
      </c>
      <c r="F45" s="592">
        <v>139221</v>
      </c>
      <c r="G45" s="591"/>
      <c r="H45" s="591"/>
      <c r="I45" s="591"/>
      <c r="J45" s="593">
        <f>SUM(J46:J48)</f>
        <v>3900000</v>
      </c>
      <c r="K45" s="593">
        <f>SUM(K46:K48)</f>
        <v>7400000</v>
      </c>
      <c r="L45" s="593">
        <f>SUM(L46:L48)</f>
        <v>223822297</v>
      </c>
      <c r="M45" s="594"/>
      <c r="N45" s="595"/>
      <c r="O45" s="596"/>
    </row>
    <row r="46" spans="1:15" s="597" customFormat="1" ht="18.75" customHeight="1">
      <c r="A46" s="583" t="s">
        <v>737</v>
      </c>
      <c r="B46" s="598" t="s">
        <v>704</v>
      </c>
      <c r="C46" s="599">
        <v>227685278</v>
      </c>
      <c r="D46" s="599">
        <v>1620000</v>
      </c>
      <c r="E46" s="599">
        <v>1482293</v>
      </c>
      <c r="F46" s="599">
        <v>137707</v>
      </c>
      <c r="G46" s="599"/>
      <c r="H46" s="599"/>
      <c r="I46" s="599"/>
      <c r="J46" s="600">
        <v>3850000</v>
      </c>
      <c r="K46" s="600">
        <v>6150000</v>
      </c>
      <c r="L46" s="600">
        <f>C46-D46-J46-K46</f>
        <v>216065278</v>
      </c>
      <c r="M46" s="594"/>
      <c r="N46" s="595"/>
      <c r="O46" s="596"/>
    </row>
    <row r="47" spans="1:15" s="597" customFormat="1" ht="18.75" customHeight="1">
      <c r="A47" s="583"/>
      <c r="B47" s="598" t="s">
        <v>706</v>
      </c>
      <c r="C47" s="599">
        <v>8603384</v>
      </c>
      <c r="D47" s="599"/>
      <c r="E47" s="599"/>
      <c r="F47" s="599"/>
      <c r="G47" s="599"/>
      <c r="H47" s="599"/>
      <c r="I47" s="599"/>
      <c r="J47" s="600">
        <v>0</v>
      </c>
      <c r="K47" s="600">
        <v>1200000</v>
      </c>
      <c r="L47" s="600">
        <f>C47-D47-J47-K47</f>
        <v>7403384</v>
      </c>
      <c r="M47" s="594"/>
      <c r="N47" s="595"/>
      <c r="O47" s="596"/>
    </row>
    <row r="48" spans="1:15" s="597" customFormat="1" ht="18.75" customHeight="1">
      <c r="A48" s="601"/>
      <c r="B48" s="602" t="s">
        <v>708</v>
      </c>
      <c r="C48" s="592">
        <v>459635</v>
      </c>
      <c r="D48" s="592">
        <v>6000</v>
      </c>
      <c r="E48" s="592">
        <v>4486</v>
      </c>
      <c r="F48" s="592">
        <v>1514</v>
      </c>
      <c r="G48" s="592"/>
      <c r="H48" s="592"/>
      <c r="I48" s="592"/>
      <c r="J48" s="603">
        <v>50000</v>
      </c>
      <c r="K48" s="603">
        <v>50000</v>
      </c>
      <c r="L48" s="600">
        <f>C48-D48-J48-K48</f>
        <v>353635</v>
      </c>
      <c r="M48" s="594"/>
      <c r="N48" s="595"/>
      <c r="O48" s="596"/>
    </row>
    <row r="49" spans="1:15" s="597" customFormat="1" ht="18.75" customHeight="1">
      <c r="A49" s="604"/>
      <c r="B49" s="605" t="s">
        <v>713</v>
      </c>
      <c r="C49" s="606">
        <f>C45-C41</f>
        <v>-261041676</v>
      </c>
      <c r="D49" s="606">
        <f t="shared" ref="D49:I49" si="13">D41-D45</f>
        <v>0</v>
      </c>
      <c r="E49" s="606">
        <f t="shared" si="13"/>
        <v>0</v>
      </c>
      <c r="F49" s="606">
        <f t="shared" si="13"/>
        <v>0</v>
      </c>
      <c r="G49" s="606">
        <f t="shared" si="13"/>
        <v>0</v>
      </c>
      <c r="H49" s="606">
        <f t="shared" si="13"/>
        <v>0</v>
      </c>
      <c r="I49" s="606">
        <f t="shared" si="13"/>
        <v>0</v>
      </c>
      <c r="J49" s="607">
        <f>J45-J41</f>
        <v>3900000</v>
      </c>
      <c r="K49" s="607">
        <f>K45-K41</f>
        <v>-61334398</v>
      </c>
      <c r="L49" s="607">
        <f>L45-L41</f>
        <v>-203607278</v>
      </c>
      <c r="M49" s="608"/>
      <c r="N49" s="595"/>
      <c r="O49" s="596">
        <f t="shared" si="1"/>
        <v>0</v>
      </c>
    </row>
    <row r="50" spans="1:15">
      <c r="C50" s="609"/>
      <c r="D50" s="609"/>
      <c r="E50" s="609"/>
      <c r="F50" s="609"/>
      <c r="G50" s="609"/>
      <c r="H50" s="609"/>
      <c r="I50" s="609"/>
      <c r="J50" s="609"/>
      <c r="K50" s="609"/>
      <c r="L50" s="609"/>
    </row>
    <row r="51" spans="1:15">
      <c r="C51" s="609"/>
      <c r="D51" s="609"/>
      <c r="E51" s="609"/>
      <c r="F51" s="609"/>
      <c r="G51" s="609"/>
      <c r="H51" s="609"/>
      <c r="I51" s="609"/>
      <c r="J51" s="609"/>
      <c r="K51" s="609"/>
      <c r="L51" s="609"/>
    </row>
    <row r="52" spans="1:15">
      <c r="C52" s="609"/>
      <c r="D52" s="609"/>
      <c r="E52" s="609"/>
      <c r="F52" s="609"/>
      <c r="G52" s="609"/>
      <c r="H52" s="609"/>
      <c r="I52" s="609"/>
      <c r="J52" s="609"/>
      <c r="K52" s="609"/>
      <c r="L52" s="609"/>
    </row>
    <row r="53" spans="1:15">
      <c r="C53" s="609"/>
      <c r="D53" s="609"/>
      <c r="E53" s="609"/>
      <c r="F53" s="609"/>
      <c r="G53" s="609"/>
      <c r="H53" s="609"/>
      <c r="I53" s="609"/>
      <c r="J53" s="609"/>
      <c r="K53" s="609"/>
      <c r="L53" s="609"/>
    </row>
    <row r="54" spans="1:15">
      <c r="C54" s="609"/>
      <c r="D54" s="609"/>
      <c r="E54" s="609"/>
      <c r="F54" s="609"/>
      <c r="G54" s="609"/>
      <c r="H54" s="609"/>
      <c r="I54" s="609"/>
      <c r="J54" s="609"/>
      <c r="K54" s="609"/>
      <c r="L54" s="609"/>
    </row>
    <row r="55" spans="1:15">
      <c r="C55" s="609"/>
      <c r="D55" s="609"/>
      <c r="E55" s="609"/>
      <c r="F55" s="609"/>
      <c r="G55" s="609"/>
      <c r="H55" s="609"/>
      <c r="I55" s="609"/>
      <c r="J55" s="609"/>
      <c r="K55" s="609"/>
      <c r="L55" s="609"/>
    </row>
    <row r="56" spans="1:15">
      <c r="C56" s="609"/>
      <c r="D56" s="609"/>
      <c r="E56" s="609"/>
      <c r="F56" s="609"/>
      <c r="G56" s="609"/>
      <c r="H56" s="609"/>
      <c r="I56" s="609"/>
      <c r="J56" s="609"/>
      <c r="K56" s="609"/>
      <c r="L56" s="609"/>
    </row>
    <row r="57" spans="1:15">
      <c r="C57" s="609"/>
      <c r="D57" s="609"/>
      <c r="E57" s="609"/>
      <c r="F57" s="609"/>
      <c r="G57" s="609"/>
      <c r="H57" s="609"/>
      <c r="I57" s="609"/>
      <c r="J57" s="609"/>
      <c r="K57" s="609"/>
      <c r="L57" s="609"/>
    </row>
    <row r="58" spans="1:15">
      <c r="C58" s="609"/>
      <c r="D58" s="609"/>
      <c r="E58" s="609"/>
      <c r="F58" s="609"/>
      <c r="G58" s="609"/>
      <c r="H58" s="609"/>
      <c r="I58" s="609"/>
      <c r="J58" s="609"/>
      <c r="K58" s="609"/>
      <c r="L58" s="609"/>
    </row>
    <row r="59" spans="1:15">
      <c r="C59" s="609"/>
      <c r="D59" s="609"/>
      <c r="E59" s="609"/>
      <c r="F59" s="609"/>
      <c r="G59" s="609"/>
      <c r="H59" s="609"/>
      <c r="I59" s="609"/>
      <c r="J59" s="609"/>
      <c r="K59" s="609"/>
      <c r="L59" s="609"/>
    </row>
    <row r="60" spans="1:15">
      <c r="C60" s="609"/>
      <c r="D60" s="609"/>
      <c r="E60" s="609"/>
      <c r="F60" s="609"/>
      <c r="G60" s="609"/>
      <c r="H60" s="609"/>
      <c r="I60" s="609"/>
      <c r="J60" s="609"/>
      <c r="K60" s="609"/>
      <c r="L60" s="609"/>
    </row>
    <row r="61" spans="1:15">
      <c r="C61" s="609"/>
      <c r="D61" s="609"/>
      <c r="E61" s="609"/>
      <c r="F61" s="609"/>
      <c r="G61" s="609"/>
      <c r="H61" s="609"/>
      <c r="I61" s="609"/>
      <c r="J61" s="609"/>
      <c r="K61" s="609"/>
      <c r="L61" s="609"/>
    </row>
    <row r="62" spans="1:15">
      <c r="C62" s="609"/>
      <c r="D62" s="609"/>
      <c r="E62" s="609"/>
      <c r="F62" s="609"/>
      <c r="G62" s="609"/>
      <c r="H62" s="609"/>
      <c r="I62" s="609"/>
      <c r="J62" s="609"/>
      <c r="K62" s="609"/>
      <c r="L62" s="609"/>
    </row>
    <row r="63" spans="1:15">
      <c r="C63" s="609"/>
      <c r="D63" s="609"/>
      <c r="E63" s="609"/>
      <c r="F63" s="609"/>
      <c r="G63" s="609"/>
      <c r="H63" s="609"/>
      <c r="I63" s="609"/>
      <c r="J63" s="609"/>
      <c r="K63" s="609"/>
      <c r="L63" s="609"/>
    </row>
    <row r="64" spans="1:15">
      <c r="C64" s="609"/>
      <c r="D64" s="609"/>
      <c r="E64" s="609"/>
      <c r="F64" s="609"/>
      <c r="G64" s="609"/>
      <c r="H64" s="609"/>
      <c r="I64" s="609"/>
      <c r="J64" s="609"/>
      <c r="K64" s="609"/>
      <c r="L64" s="609"/>
    </row>
    <row r="65" spans="3:12">
      <c r="C65" s="609"/>
      <c r="D65" s="609"/>
      <c r="E65" s="609"/>
      <c r="F65" s="609"/>
      <c r="G65" s="609"/>
      <c r="H65" s="609"/>
      <c r="I65" s="609"/>
      <c r="J65" s="609"/>
      <c r="K65" s="609"/>
      <c r="L65" s="609"/>
    </row>
    <row r="66" spans="3:12">
      <c r="C66" s="609"/>
      <c r="D66" s="609"/>
      <c r="E66" s="609"/>
      <c r="F66" s="609"/>
      <c r="G66" s="609"/>
      <c r="H66" s="609"/>
      <c r="I66" s="609"/>
      <c r="J66" s="609"/>
      <c r="K66" s="609"/>
      <c r="L66" s="609"/>
    </row>
    <row r="67" spans="3:12">
      <c r="C67" s="609"/>
      <c r="D67" s="609"/>
      <c r="E67" s="609"/>
      <c r="F67" s="609"/>
      <c r="G67" s="609"/>
      <c r="H67" s="609"/>
      <c r="I67" s="609"/>
      <c r="J67" s="609"/>
      <c r="K67" s="609"/>
      <c r="L67" s="609"/>
    </row>
    <row r="68" spans="3:12">
      <c r="C68" s="609"/>
      <c r="D68" s="609"/>
      <c r="E68" s="609"/>
      <c r="F68" s="609"/>
      <c r="G68" s="609"/>
      <c r="H68" s="609"/>
      <c r="I68" s="609"/>
      <c r="J68" s="609"/>
      <c r="K68" s="609"/>
      <c r="L68" s="609"/>
    </row>
    <row r="69" spans="3:12">
      <c r="C69" s="609"/>
      <c r="D69" s="609"/>
      <c r="E69" s="609"/>
      <c r="F69" s="609"/>
      <c r="G69" s="609"/>
      <c r="H69" s="609"/>
      <c r="I69" s="609"/>
      <c r="J69" s="609"/>
      <c r="K69" s="609"/>
      <c r="L69" s="609"/>
    </row>
    <row r="70" spans="3:12">
      <c r="C70" s="609"/>
      <c r="D70" s="609"/>
      <c r="E70" s="609"/>
      <c r="F70" s="609"/>
      <c r="G70" s="609"/>
      <c r="H70" s="609"/>
      <c r="I70" s="609"/>
      <c r="J70" s="609"/>
      <c r="K70" s="609"/>
      <c r="L70" s="609"/>
    </row>
    <row r="71" spans="3:12">
      <c r="C71" s="609"/>
      <c r="D71" s="609"/>
      <c r="E71" s="609"/>
      <c r="F71" s="609"/>
      <c r="G71" s="609"/>
      <c r="H71" s="609"/>
      <c r="I71" s="609"/>
      <c r="J71" s="609"/>
      <c r="K71" s="609"/>
      <c r="L71" s="609"/>
    </row>
    <row r="72" spans="3:12">
      <c r="C72" s="609"/>
      <c r="D72" s="609"/>
      <c r="E72" s="609"/>
      <c r="F72" s="609"/>
      <c r="G72" s="609"/>
      <c r="H72" s="609"/>
      <c r="I72" s="609"/>
      <c r="J72" s="609"/>
      <c r="K72" s="609"/>
      <c r="L72" s="609"/>
    </row>
    <row r="73" spans="3:12">
      <c r="C73" s="609"/>
      <c r="D73" s="609"/>
      <c r="E73" s="609"/>
      <c r="F73" s="609"/>
      <c r="G73" s="609"/>
      <c r="H73" s="609"/>
      <c r="I73" s="609"/>
      <c r="J73" s="609"/>
      <c r="K73" s="609"/>
      <c r="L73" s="609"/>
    </row>
    <row r="74" spans="3:12">
      <c r="C74" s="609"/>
      <c r="D74" s="609"/>
      <c r="E74" s="609"/>
      <c r="F74" s="609"/>
      <c r="G74" s="609"/>
      <c r="H74" s="609"/>
      <c r="I74" s="609"/>
      <c r="J74" s="609"/>
      <c r="K74" s="609"/>
      <c r="L74" s="609"/>
    </row>
    <row r="75" spans="3:12">
      <c r="C75" s="609"/>
      <c r="D75" s="609"/>
      <c r="E75" s="609"/>
      <c r="F75" s="609"/>
      <c r="G75" s="609"/>
      <c r="H75" s="609"/>
      <c r="I75" s="609"/>
      <c r="J75" s="609"/>
      <c r="K75" s="609"/>
      <c r="L75" s="609"/>
    </row>
    <row r="76" spans="3:12">
      <c r="C76" s="609"/>
      <c r="D76" s="609"/>
      <c r="E76" s="609"/>
      <c r="F76" s="609"/>
      <c r="G76" s="609"/>
      <c r="H76" s="609"/>
      <c r="I76" s="609"/>
      <c r="J76" s="609"/>
      <c r="K76" s="609"/>
      <c r="L76" s="609"/>
    </row>
    <row r="77" spans="3:12">
      <c r="C77" s="609"/>
      <c r="D77" s="609"/>
      <c r="E77" s="609"/>
      <c r="F77" s="609"/>
      <c r="G77" s="609"/>
      <c r="H77" s="609"/>
      <c r="I77" s="609"/>
      <c r="J77" s="609"/>
      <c r="K77" s="609"/>
      <c r="L77" s="609"/>
    </row>
    <row r="78" spans="3:12">
      <c r="C78" s="609"/>
      <c r="D78" s="609"/>
      <c r="E78" s="609"/>
      <c r="F78" s="609"/>
      <c r="G78" s="609"/>
      <c r="H78" s="609"/>
      <c r="I78" s="609"/>
      <c r="J78" s="609"/>
      <c r="K78" s="609"/>
      <c r="L78" s="609"/>
    </row>
    <row r="79" spans="3:12">
      <c r="C79" s="609"/>
      <c r="D79" s="609"/>
      <c r="E79" s="609"/>
      <c r="F79" s="609"/>
      <c r="G79" s="609"/>
      <c r="H79" s="609"/>
      <c r="I79" s="609"/>
      <c r="J79" s="609"/>
      <c r="K79" s="609"/>
      <c r="L79" s="609"/>
    </row>
    <row r="80" spans="3:12">
      <c r="C80" s="609"/>
      <c r="D80" s="609"/>
      <c r="E80" s="609"/>
      <c r="F80" s="609"/>
      <c r="G80" s="609"/>
      <c r="H80" s="609"/>
      <c r="I80" s="609"/>
      <c r="J80" s="609"/>
      <c r="K80" s="609"/>
      <c r="L80" s="609"/>
    </row>
    <row r="81" spans="3:12">
      <c r="C81" s="609"/>
      <c r="D81" s="609"/>
      <c r="E81" s="609"/>
      <c r="F81" s="609"/>
      <c r="G81" s="609"/>
      <c r="H81" s="609"/>
      <c r="I81" s="609"/>
      <c r="J81" s="609"/>
      <c r="K81" s="609"/>
      <c r="L81" s="609"/>
    </row>
    <row r="82" spans="3:12">
      <c r="C82" s="609"/>
      <c r="D82" s="609"/>
      <c r="E82" s="609"/>
      <c r="F82" s="609"/>
      <c r="G82" s="609"/>
      <c r="H82" s="609"/>
      <c r="I82" s="609"/>
      <c r="J82" s="609"/>
      <c r="K82" s="609"/>
      <c r="L82" s="609"/>
    </row>
    <row r="83" spans="3:12">
      <c r="C83" s="609"/>
      <c r="D83" s="609"/>
      <c r="E83" s="609"/>
      <c r="F83" s="609"/>
      <c r="G83" s="609"/>
      <c r="H83" s="609"/>
      <c r="I83" s="609"/>
      <c r="J83" s="609"/>
      <c r="K83" s="609"/>
      <c r="L83" s="609"/>
    </row>
    <row r="84" spans="3:12">
      <c r="C84" s="609"/>
      <c r="D84" s="609"/>
      <c r="E84" s="609"/>
      <c r="F84" s="609"/>
      <c r="G84" s="609"/>
      <c r="H84" s="609"/>
      <c r="I84" s="609"/>
      <c r="J84" s="609"/>
      <c r="K84" s="609"/>
      <c r="L84" s="609"/>
    </row>
    <row r="85" spans="3:12">
      <c r="C85" s="609"/>
      <c r="D85" s="609"/>
      <c r="E85" s="609"/>
      <c r="F85" s="609"/>
      <c r="G85" s="609"/>
      <c r="H85" s="609"/>
      <c r="I85" s="609"/>
      <c r="J85" s="609"/>
      <c r="K85" s="609"/>
      <c r="L85" s="609"/>
    </row>
    <row r="86" spans="3:12">
      <c r="C86" s="609"/>
      <c r="D86" s="609"/>
      <c r="E86" s="609"/>
      <c r="F86" s="609"/>
      <c r="G86" s="609"/>
      <c r="H86" s="609"/>
      <c r="I86" s="609"/>
      <c r="J86" s="609"/>
      <c r="K86" s="609"/>
      <c r="L86" s="609"/>
    </row>
    <row r="87" spans="3:12">
      <c r="C87" s="609"/>
      <c r="D87" s="609"/>
      <c r="E87" s="609"/>
      <c r="F87" s="609"/>
      <c r="G87" s="609"/>
      <c r="H87" s="609"/>
      <c r="I87" s="609"/>
      <c r="J87" s="609"/>
      <c r="K87" s="609"/>
      <c r="L87" s="609"/>
    </row>
    <row r="88" spans="3:12">
      <c r="C88" s="609"/>
      <c r="D88" s="609"/>
      <c r="E88" s="609"/>
      <c r="F88" s="609"/>
      <c r="G88" s="609"/>
      <c r="H88" s="609"/>
      <c r="I88" s="609"/>
      <c r="J88" s="609"/>
      <c r="K88" s="609"/>
      <c r="L88" s="609"/>
    </row>
    <row r="89" spans="3:12">
      <c r="C89" s="609"/>
      <c r="D89" s="609"/>
      <c r="E89" s="609"/>
      <c r="F89" s="609"/>
      <c r="G89" s="609"/>
      <c r="H89" s="609"/>
      <c r="I89" s="609"/>
      <c r="J89" s="609"/>
      <c r="K89" s="609"/>
      <c r="L89" s="609"/>
    </row>
    <row r="90" spans="3:12">
      <c r="C90" s="609"/>
      <c r="D90" s="609"/>
      <c r="E90" s="609"/>
      <c r="F90" s="609"/>
      <c r="G90" s="609"/>
      <c r="H90" s="609"/>
      <c r="I90" s="609"/>
      <c r="J90" s="609"/>
      <c r="K90" s="609"/>
      <c r="L90" s="609"/>
    </row>
    <row r="91" spans="3:12">
      <c r="C91" s="609"/>
      <c r="D91" s="609"/>
      <c r="E91" s="609"/>
      <c r="F91" s="609"/>
      <c r="G91" s="609"/>
      <c r="H91" s="609"/>
      <c r="I91" s="609"/>
      <c r="J91" s="609"/>
      <c r="K91" s="609"/>
      <c r="L91" s="609"/>
    </row>
    <row r="92" spans="3:12">
      <c r="C92" s="609"/>
      <c r="D92" s="609"/>
      <c r="E92" s="609"/>
      <c r="F92" s="609"/>
      <c r="G92" s="609"/>
      <c r="H92" s="609"/>
      <c r="I92" s="609"/>
      <c r="J92" s="609"/>
      <c r="K92" s="609"/>
      <c r="L92" s="609"/>
    </row>
    <row r="93" spans="3:12">
      <c r="C93" s="609"/>
      <c r="D93" s="609"/>
      <c r="E93" s="609"/>
      <c r="F93" s="609"/>
      <c r="G93" s="609"/>
      <c r="H93" s="609"/>
      <c r="I93" s="609"/>
      <c r="J93" s="609"/>
      <c r="K93" s="609"/>
      <c r="L93" s="609"/>
    </row>
    <row r="94" spans="3:12">
      <c r="C94" s="609"/>
      <c r="D94" s="609"/>
      <c r="E94" s="609"/>
      <c r="F94" s="609"/>
      <c r="G94" s="609"/>
      <c r="H94" s="609"/>
      <c r="I94" s="609"/>
      <c r="J94" s="609"/>
      <c r="K94" s="609"/>
      <c r="L94" s="609"/>
    </row>
    <row r="95" spans="3:12">
      <c r="C95" s="609"/>
      <c r="D95" s="609"/>
      <c r="E95" s="609"/>
      <c r="F95" s="609"/>
      <c r="G95" s="609"/>
      <c r="H95" s="609"/>
      <c r="I95" s="609"/>
      <c r="J95" s="609"/>
      <c r="K95" s="609"/>
      <c r="L95" s="609"/>
    </row>
    <row r="96" spans="3:12">
      <c r="C96" s="609"/>
      <c r="D96" s="609"/>
      <c r="E96" s="609"/>
      <c r="F96" s="609"/>
      <c r="G96" s="609"/>
      <c r="H96" s="609"/>
      <c r="I96" s="609"/>
      <c r="J96" s="609"/>
      <c r="K96" s="609"/>
      <c r="L96" s="609"/>
    </row>
    <row r="97" spans="3:12">
      <c r="C97" s="609"/>
      <c r="D97" s="609"/>
      <c r="E97" s="609"/>
      <c r="F97" s="609"/>
      <c r="G97" s="609"/>
      <c r="H97" s="609"/>
      <c r="I97" s="609"/>
      <c r="J97" s="609"/>
      <c r="K97" s="609"/>
      <c r="L97" s="609"/>
    </row>
    <row r="98" spans="3:12">
      <c r="C98" s="609"/>
      <c r="D98" s="609"/>
      <c r="E98" s="609"/>
      <c r="F98" s="609"/>
      <c r="G98" s="609"/>
      <c r="H98" s="609"/>
      <c r="I98" s="609"/>
      <c r="J98" s="609"/>
      <c r="K98" s="609"/>
      <c r="L98" s="609"/>
    </row>
    <row r="99" spans="3:12">
      <c r="C99" s="609"/>
      <c r="D99" s="609"/>
      <c r="E99" s="609"/>
      <c r="F99" s="609"/>
      <c r="G99" s="609"/>
      <c r="H99" s="609"/>
      <c r="I99" s="609"/>
      <c r="J99" s="609"/>
      <c r="K99" s="609"/>
      <c r="L99" s="609"/>
    </row>
    <row r="100" spans="3:12">
      <c r="C100" s="609"/>
      <c r="D100" s="609"/>
      <c r="E100" s="609"/>
      <c r="F100" s="609"/>
      <c r="G100" s="609"/>
      <c r="H100" s="609"/>
      <c r="I100" s="609"/>
      <c r="J100" s="609"/>
      <c r="K100" s="609"/>
      <c r="L100" s="609"/>
    </row>
    <row r="101" spans="3:12">
      <c r="C101" s="609"/>
      <c r="D101" s="609"/>
      <c r="E101" s="609"/>
      <c r="F101" s="609"/>
      <c r="G101" s="609"/>
      <c r="H101" s="609"/>
      <c r="I101" s="609"/>
      <c r="J101" s="609"/>
      <c r="K101" s="609"/>
      <c r="L101" s="609"/>
    </row>
    <row r="102" spans="3:12">
      <c r="C102" s="609"/>
      <c r="D102" s="609"/>
      <c r="E102" s="609"/>
      <c r="F102" s="609"/>
      <c r="G102" s="609"/>
      <c r="H102" s="609"/>
      <c r="I102" s="609"/>
      <c r="J102" s="609"/>
      <c r="K102" s="609"/>
      <c r="L102" s="609"/>
    </row>
    <row r="103" spans="3:12">
      <c r="C103" s="609"/>
      <c r="D103" s="609"/>
      <c r="E103" s="609"/>
      <c r="F103" s="609"/>
      <c r="G103" s="609"/>
      <c r="H103" s="609"/>
      <c r="I103" s="609"/>
      <c r="J103" s="609"/>
      <c r="K103" s="609"/>
      <c r="L103" s="609"/>
    </row>
    <row r="104" spans="3:12">
      <c r="C104" s="609"/>
      <c r="D104" s="609"/>
      <c r="E104" s="609"/>
      <c r="F104" s="609"/>
      <c r="G104" s="609"/>
      <c r="H104" s="609"/>
      <c r="I104" s="609"/>
      <c r="J104" s="609"/>
      <c r="K104" s="609"/>
      <c r="L104" s="609"/>
    </row>
    <row r="105" spans="3:12">
      <c r="C105" s="609"/>
      <c r="D105" s="609"/>
      <c r="E105" s="609"/>
      <c r="F105" s="609"/>
      <c r="G105" s="609"/>
      <c r="H105" s="609"/>
      <c r="I105" s="609"/>
      <c r="J105" s="609"/>
      <c r="K105" s="609"/>
      <c r="L105" s="609"/>
    </row>
    <row r="106" spans="3:12">
      <c r="C106" s="609"/>
      <c r="D106" s="609"/>
      <c r="E106" s="609"/>
      <c r="F106" s="609"/>
      <c r="G106" s="609"/>
      <c r="H106" s="609"/>
      <c r="I106" s="609"/>
      <c r="J106" s="609"/>
      <c r="K106" s="609"/>
      <c r="L106" s="609"/>
    </row>
    <row r="107" spans="3:12">
      <c r="C107" s="609"/>
      <c r="D107" s="609"/>
      <c r="E107" s="609"/>
      <c r="F107" s="609"/>
      <c r="G107" s="609"/>
      <c r="H107" s="609"/>
      <c r="I107" s="609"/>
      <c r="J107" s="609"/>
      <c r="K107" s="609"/>
      <c r="L107" s="609"/>
    </row>
    <row r="108" spans="3:12">
      <c r="C108" s="609"/>
      <c r="D108" s="609"/>
      <c r="E108" s="609"/>
      <c r="F108" s="609"/>
      <c r="G108" s="609"/>
      <c r="H108" s="609"/>
      <c r="I108" s="609"/>
      <c r="J108" s="609"/>
      <c r="K108" s="609"/>
      <c r="L108" s="609"/>
    </row>
    <row r="109" spans="3:12">
      <c r="C109" s="609"/>
      <c r="D109" s="609"/>
      <c r="E109" s="609"/>
      <c r="F109" s="609"/>
      <c r="G109" s="609"/>
      <c r="H109" s="609"/>
      <c r="I109" s="609"/>
      <c r="J109" s="609"/>
      <c r="K109" s="609"/>
      <c r="L109" s="609"/>
    </row>
    <row r="110" spans="3:12">
      <c r="C110" s="609"/>
      <c r="D110" s="609"/>
      <c r="E110" s="609"/>
      <c r="F110" s="609"/>
      <c r="G110" s="609"/>
      <c r="H110" s="609"/>
      <c r="I110" s="609"/>
      <c r="J110" s="609"/>
      <c r="K110" s="609"/>
      <c r="L110" s="609"/>
    </row>
    <row r="111" spans="3:12">
      <c r="C111" s="609"/>
      <c r="D111" s="609"/>
      <c r="E111" s="609"/>
      <c r="F111" s="609"/>
      <c r="G111" s="609"/>
      <c r="H111" s="609"/>
      <c r="I111" s="609"/>
      <c r="J111" s="609"/>
      <c r="K111" s="609"/>
      <c r="L111" s="609"/>
    </row>
    <row r="112" spans="3:12">
      <c r="C112" s="609"/>
      <c r="D112" s="609"/>
      <c r="E112" s="609"/>
      <c r="F112" s="609"/>
      <c r="G112" s="609"/>
      <c r="H112" s="609"/>
      <c r="I112" s="609"/>
      <c r="J112" s="609"/>
      <c r="K112" s="609"/>
      <c r="L112" s="609"/>
    </row>
    <row r="113" spans="3:12">
      <c r="C113" s="609"/>
      <c r="D113" s="609"/>
      <c r="E113" s="609"/>
      <c r="F113" s="609"/>
      <c r="G113" s="609"/>
      <c r="H113" s="609"/>
      <c r="I113" s="609"/>
      <c r="J113" s="609"/>
      <c r="K113" s="609"/>
      <c r="L113" s="609"/>
    </row>
    <row r="114" spans="3:12">
      <c r="C114" s="609"/>
      <c r="D114" s="609"/>
      <c r="E114" s="609"/>
      <c r="F114" s="609"/>
      <c r="G114" s="609"/>
      <c r="H114" s="609"/>
      <c r="I114" s="609"/>
      <c r="J114" s="609"/>
      <c r="K114" s="609"/>
      <c r="L114" s="609"/>
    </row>
    <row r="115" spans="3:12">
      <c r="C115" s="609"/>
      <c r="D115" s="609"/>
      <c r="E115" s="609"/>
      <c r="F115" s="609"/>
      <c r="G115" s="609"/>
      <c r="H115" s="609"/>
      <c r="I115" s="609"/>
      <c r="J115" s="609"/>
      <c r="K115" s="609"/>
      <c r="L115" s="609"/>
    </row>
    <row r="116" spans="3:12">
      <c r="C116" s="609"/>
      <c r="D116" s="609"/>
      <c r="E116" s="609"/>
      <c r="F116" s="609"/>
      <c r="G116" s="609"/>
      <c r="H116" s="609"/>
      <c r="I116" s="609"/>
      <c r="J116" s="609"/>
      <c r="K116" s="609"/>
      <c r="L116" s="609"/>
    </row>
    <row r="117" spans="3:12">
      <c r="C117" s="609"/>
      <c r="D117" s="609"/>
      <c r="E117" s="609"/>
      <c r="F117" s="609"/>
      <c r="G117" s="609"/>
      <c r="H117" s="609"/>
      <c r="I117" s="609"/>
      <c r="J117" s="609"/>
      <c r="K117" s="609"/>
      <c r="L117" s="609"/>
    </row>
    <row r="118" spans="3:12">
      <c r="C118" s="609"/>
      <c r="D118" s="609"/>
      <c r="E118" s="609"/>
      <c r="F118" s="609"/>
      <c r="G118" s="609"/>
      <c r="H118" s="609"/>
      <c r="I118" s="609"/>
      <c r="J118" s="609"/>
      <c r="K118" s="609"/>
      <c r="L118" s="609"/>
    </row>
    <row r="119" spans="3:12">
      <c r="C119" s="609"/>
      <c r="D119" s="609"/>
      <c r="E119" s="609"/>
      <c r="F119" s="609"/>
      <c r="G119" s="609"/>
      <c r="H119" s="609"/>
      <c r="I119" s="609"/>
      <c r="J119" s="609"/>
      <c r="K119" s="609"/>
      <c r="L119" s="609"/>
    </row>
    <row r="120" spans="3:12">
      <c r="C120" s="609"/>
      <c r="D120" s="609"/>
      <c r="E120" s="609"/>
      <c r="F120" s="609"/>
      <c r="G120" s="609"/>
      <c r="H120" s="609"/>
      <c r="I120" s="609"/>
      <c r="J120" s="609"/>
      <c r="K120" s="609"/>
      <c r="L120" s="609"/>
    </row>
    <row r="121" spans="3:12">
      <c r="C121" s="609"/>
      <c r="D121" s="609"/>
      <c r="E121" s="609"/>
      <c r="F121" s="609"/>
      <c r="G121" s="609"/>
      <c r="H121" s="609"/>
      <c r="I121" s="609"/>
      <c r="J121" s="609"/>
      <c r="K121" s="609"/>
      <c r="L121" s="609"/>
    </row>
    <row r="122" spans="3:12">
      <c r="C122" s="609"/>
      <c r="D122" s="609"/>
      <c r="E122" s="609"/>
      <c r="F122" s="609"/>
      <c r="G122" s="609"/>
      <c r="H122" s="609"/>
      <c r="I122" s="609"/>
      <c r="J122" s="609"/>
      <c r="K122" s="609"/>
      <c r="L122" s="609"/>
    </row>
    <row r="123" spans="3:12">
      <c r="C123" s="609"/>
      <c r="D123" s="609"/>
      <c r="E123" s="609"/>
      <c r="F123" s="609"/>
      <c r="G123" s="609"/>
      <c r="H123" s="609"/>
      <c r="I123" s="609"/>
      <c r="J123" s="609"/>
      <c r="K123" s="609"/>
      <c r="L123" s="609"/>
    </row>
    <row r="124" spans="3:12">
      <c r="C124" s="609"/>
      <c r="D124" s="609"/>
      <c r="E124" s="609"/>
      <c r="F124" s="609"/>
      <c r="G124" s="609"/>
      <c r="H124" s="609"/>
      <c r="I124" s="609"/>
      <c r="J124" s="609"/>
      <c r="K124" s="609"/>
      <c r="L124" s="609"/>
    </row>
    <row r="125" spans="3:12">
      <c r="C125" s="609"/>
      <c r="D125" s="609"/>
      <c r="E125" s="609"/>
      <c r="F125" s="609"/>
      <c r="G125" s="609"/>
      <c r="H125" s="609"/>
      <c r="I125" s="609"/>
      <c r="J125" s="609"/>
      <c r="K125" s="609"/>
      <c r="L125" s="609"/>
    </row>
    <row r="126" spans="3:12">
      <c r="C126" s="609"/>
      <c r="D126" s="609"/>
      <c r="E126" s="609"/>
      <c r="F126" s="609"/>
      <c r="G126" s="609"/>
      <c r="H126" s="609"/>
      <c r="I126" s="609"/>
      <c r="J126" s="609"/>
      <c r="K126" s="609"/>
      <c r="L126" s="609"/>
    </row>
    <row r="127" spans="3:12">
      <c r="C127" s="609"/>
      <c r="D127" s="609"/>
      <c r="E127" s="609"/>
      <c r="F127" s="609"/>
      <c r="G127" s="609"/>
      <c r="H127" s="609"/>
      <c r="I127" s="609"/>
      <c r="J127" s="609"/>
      <c r="K127" s="609"/>
      <c r="L127" s="609"/>
    </row>
    <row r="128" spans="3:12">
      <c r="C128" s="609"/>
      <c r="D128" s="609"/>
      <c r="E128" s="609"/>
      <c r="F128" s="609"/>
      <c r="G128" s="609"/>
      <c r="H128" s="609"/>
      <c r="I128" s="609"/>
      <c r="J128" s="609"/>
      <c r="K128" s="609"/>
      <c r="L128" s="609"/>
    </row>
    <row r="129" spans="3:12">
      <c r="C129" s="609"/>
      <c r="D129" s="609"/>
      <c r="E129" s="609"/>
      <c r="F129" s="609"/>
      <c r="G129" s="609"/>
      <c r="H129" s="609"/>
      <c r="I129" s="609"/>
      <c r="J129" s="609"/>
      <c r="K129" s="609"/>
      <c r="L129" s="609"/>
    </row>
    <row r="130" spans="3:12">
      <c r="C130" s="609"/>
      <c r="D130" s="609"/>
      <c r="E130" s="609"/>
      <c r="F130" s="609"/>
      <c r="G130" s="609"/>
      <c r="H130" s="609"/>
      <c r="I130" s="609"/>
      <c r="J130" s="609"/>
      <c r="K130" s="609"/>
      <c r="L130" s="609"/>
    </row>
    <row r="131" spans="3:12">
      <c r="C131" s="609"/>
      <c r="D131" s="609"/>
      <c r="E131" s="609"/>
      <c r="F131" s="609"/>
      <c r="G131" s="609"/>
      <c r="H131" s="609"/>
      <c r="I131" s="609"/>
      <c r="J131" s="609"/>
      <c r="K131" s="609"/>
      <c r="L131" s="609"/>
    </row>
    <row r="132" spans="3:12">
      <c r="C132" s="609"/>
      <c r="D132" s="609"/>
      <c r="E132" s="609"/>
      <c r="F132" s="609"/>
      <c r="G132" s="609"/>
      <c r="H132" s="609"/>
      <c r="I132" s="609"/>
      <c r="J132" s="609"/>
      <c r="K132" s="609"/>
      <c r="L132" s="609"/>
    </row>
    <row r="133" spans="3:12">
      <c r="C133" s="609"/>
      <c r="D133" s="609"/>
      <c r="E133" s="609"/>
      <c r="F133" s="609"/>
      <c r="G133" s="609"/>
      <c r="H133" s="609"/>
      <c r="I133" s="609"/>
      <c r="J133" s="609"/>
      <c r="K133" s="609"/>
      <c r="L133" s="609"/>
    </row>
    <row r="134" spans="3:12">
      <c r="C134" s="609"/>
      <c r="D134" s="609"/>
      <c r="E134" s="609"/>
      <c r="F134" s="609"/>
      <c r="G134" s="609"/>
      <c r="H134" s="609"/>
      <c r="I134" s="609"/>
      <c r="J134" s="609"/>
      <c r="K134" s="609"/>
      <c r="L134" s="609"/>
    </row>
    <row r="135" spans="3:12">
      <c r="C135" s="609"/>
      <c r="D135" s="609"/>
      <c r="E135" s="609"/>
      <c r="F135" s="609"/>
      <c r="G135" s="609"/>
      <c r="H135" s="609"/>
      <c r="I135" s="609"/>
      <c r="J135" s="609"/>
      <c r="K135" s="609"/>
      <c r="L135" s="609"/>
    </row>
    <row r="136" spans="3:12">
      <c r="C136" s="609"/>
      <c r="D136" s="609"/>
      <c r="E136" s="609"/>
      <c r="F136" s="609"/>
      <c r="G136" s="609"/>
      <c r="H136" s="609"/>
      <c r="I136" s="609"/>
      <c r="J136" s="609"/>
      <c r="K136" s="609"/>
      <c r="L136" s="609"/>
    </row>
    <row r="137" spans="3:12">
      <c r="C137" s="609"/>
      <c r="D137" s="609"/>
      <c r="E137" s="609"/>
      <c r="F137" s="609"/>
      <c r="G137" s="609"/>
      <c r="H137" s="609"/>
      <c r="I137" s="609"/>
      <c r="J137" s="609"/>
      <c r="K137" s="609"/>
      <c r="L137" s="609"/>
    </row>
    <row r="138" spans="3:12">
      <c r="C138" s="609"/>
      <c r="D138" s="609"/>
      <c r="E138" s="609"/>
      <c r="F138" s="609"/>
      <c r="G138" s="609"/>
      <c r="H138" s="609"/>
      <c r="I138" s="609"/>
      <c r="J138" s="609"/>
      <c r="K138" s="609"/>
      <c r="L138" s="609"/>
    </row>
    <row r="139" spans="3:12">
      <c r="C139" s="609"/>
      <c r="D139" s="609"/>
      <c r="E139" s="609"/>
      <c r="F139" s="609"/>
      <c r="G139" s="609"/>
      <c r="H139" s="609"/>
      <c r="I139" s="609"/>
      <c r="J139" s="609"/>
      <c r="K139" s="609"/>
      <c r="L139" s="609"/>
    </row>
    <row r="140" spans="3:12">
      <c r="C140" s="609"/>
      <c r="D140" s="609"/>
      <c r="E140" s="609"/>
      <c r="F140" s="609"/>
      <c r="G140" s="609"/>
      <c r="H140" s="609"/>
      <c r="I140" s="609"/>
      <c r="J140" s="609"/>
      <c r="K140" s="609"/>
      <c r="L140" s="609"/>
    </row>
    <row r="141" spans="3:12">
      <c r="C141" s="609"/>
      <c r="D141" s="609"/>
      <c r="E141" s="609"/>
      <c r="F141" s="609"/>
      <c r="G141" s="609"/>
      <c r="H141" s="609"/>
      <c r="I141" s="609"/>
      <c r="J141" s="609"/>
      <c r="K141" s="609"/>
      <c r="L141" s="609"/>
    </row>
    <row r="142" spans="3:12">
      <c r="C142" s="609"/>
      <c r="D142" s="609"/>
      <c r="E142" s="609"/>
      <c r="F142" s="609"/>
      <c r="G142" s="609"/>
      <c r="H142" s="609"/>
      <c r="I142" s="609"/>
      <c r="J142" s="609"/>
      <c r="K142" s="609"/>
      <c r="L142" s="609"/>
    </row>
    <row r="143" spans="3:12">
      <c r="C143" s="609"/>
      <c r="D143" s="609"/>
      <c r="E143" s="609"/>
      <c r="F143" s="609"/>
      <c r="G143" s="609"/>
      <c r="H143" s="609"/>
      <c r="I143" s="609"/>
      <c r="J143" s="609"/>
      <c r="K143" s="609"/>
      <c r="L143" s="609"/>
    </row>
    <row r="144" spans="3:12">
      <c r="C144" s="609"/>
      <c r="D144" s="609"/>
      <c r="E144" s="609"/>
      <c r="F144" s="609"/>
      <c r="G144" s="609"/>
      <c r="H144" s="609"/>
      <c r="I144" s="609"/>
      <c r="J144" s="609"/>
      <c r="K144" s="609"/>
      <c r="L144" s="609"/>
    </row>
    <row r="145" spans="3:12">
      <c r="C145" s="609"/>
      <c r="D145" s="609"/>
      <c r="E145" s="609"/>
      <c r="F145" s="609"/>
      <c r="G145" s="609"/>
      <c r="H145" s="609"/>
      <c r="I145" s="609"/>
      <c r="J145" s="609"/>
      <c r="K145" s="609"/>
      <c r="L145" s="609"/>
    </row>
    <row r="146" spans="3:12">
      <c r="C146" s="609"/>
      <c r="D146" s="609"/>
      <c r="E146" s="609"/>
      <c r="F146" s="609"/>
      <c r="G146" s="609"/>
      <c r="H146" s="609"/>
      <c r="I146" s="609"/>
      <c r="J146" s="609"/>
      <c r="K146" s="609"/>
      <c r="L146" s="609"/>
    </row>
    <row r="147" spans="3:12">
      <c r="C147" s="609"/>
      <c r="D147" s="609"/>
      <c r="E147" s="609"/>
      <c r="F147" s="609"/>
      <c r="G147" s="609"/>
      <c r="H147" s="609"/>
      <c r="I147" s="609"/>
      <c r="J147" s="609"/>
      <c r="K147" s="609"/>
      <c r="L147" s="609"/>
    </row>
    <row r="148" spans="3:12">
      <c r="C148" s="609"/>
      <c r="D148" s="609"/>
      <c r="E148" s="609"/>
      <c r="F148" s="609"/>
      <c r="G148" s="609"/>
      <c r="H148" s="609"/>
      <c r="I148" s="609"/>
      <c r="J148" s="609"/>
      <c r="K148" s="609"/>
      <c r="L148" s="609"/>
    </row>
    <row r="149" spans="3:12">
      <c r="C149" s="609"/>
      <c r="D149" s="609"/>
      <c r="E149" s="609"/>
      <c r="F149" s="609"/>
      <c r="G149" s="609"/>
      <c r="H149" s="609"/>
      <c r="I149" s="609"/>
      <c r="J149" s="609"/>
      <c r="K149" s="609"/>
      <c r="L149" s="609"/>
    </row>
    <row r="150" spans="3:12">
      <c r="C150" s="609"/>
      <c r="D150" s="609"/>
      <c r="E150" s="609"/>
      <c r="F150" s="609"/>
      <c r="G150" s="609"/>
      <c r="H150" s="609"/>
      <c r="I150" s="609"/>
      <c r="J150" s="609"/>
      <c r="K150" s="609"/>
      <c r="L150" s="609"/>
    </row>
    <row r="151" spans="3:12">
      <c r="C151" s="609"/>
      <c r="D151" s="609"/>
      <c r="E151" s="609"/>
      <c r="F151" s="609"/>
      <c r="G151" s="609"/>
      <c r="H151" s="609"/>
      <c r="I151" s="609"/>
      <c r="J151" s="609"/>
      <c r="K151" s="609"/>
      <c r="L151" s="609"/>
    </row>
    <row r="152" spans="3:12">
      <c r="C152" s="609"/>
      <c r="D152" s="609"/>
      <c r="E152" s="609"/>
      <c r="F152" s="609"/>
      <c r="G152" s="609"/>
      <c r="H152" s="609"/>
      <c r="I152" s="609"/>
      <c r="J152" s="609"/>
      <c r="K152" s="609"/>
      <c r="L152" s="609"/>
    </row>
    <row r="153" spans="3:12">
      <c r="C153" s="609"/>
      <c r="D153" s="609"/>
      <c r="E153" s="609"/>
      <c r="F153" s="609"/>
      <c r="G153" s="609"/>
      <c r="H153" s="609"/>
      <c r="I153" s="609"/>
      <c r="J153" s="609"/>
      <c r="K153" s="609"/>
      <c r="L153" s="609"/>
    </row>
    <row r="154" spans="3:12">
      <c r="C154" s="609"/>
      <c r="D154" s="609"/>
      <c r="E154" s="609"/>
      <c r="F154" s="609"/>
      <c r="G154" s="609"/>
      <c r="H154" s="609"/>
      <c r="I154" s="609"/>
      <c r="J154" s="609"/>
      <c r="K154" s="609"/>
      <c r="L154" s="609"/>
    </row>
    <row r="155" spans="3:12">
      <c r="C155" s="609"/>
      <c r="D155" s="609"/>
      <c r="E155" s="609"/>
      <c r="F155" s="609"/>
      <c r="G155" s="609"/>
      <c r="H155" s="609"/>
      <c r="I155" s="609"/>
      <c r="J155" s="609"/>
      <c r="K155" s="609"/>
      <c r="L155" s="609"/>
    </row>
    <row r="156" spans="3:12">
      <c r="C156" s="609"/>
      <c r="D156" s="609"/>
      <c r="E156" s="609"/>
      <c r="F156" s="609"/>
      <c r="G156" s="609"/>
      <c r="H156" s="609"/>
      <c r="I156" s="609"/>
      <c r="J156" s="609"/>
      <c r="K156" s="609"/>
      <c r="L156" s="609"/>
    </row>
    <row r="157" spans="3:12">
      <c r="C157" s="609"/>
      <c r="D157" s="609"/>
      <c r="E157" s="609"/>
      <c r="F157" s="609"/>
      <c r="G157" s="609"/>
      <c r="H157" s="609"/>
      <c r="I157" s="609"/>
      <c r="J157" s="609"/>
      <c r="K157" s="609"/>
      <c r="L157" s="609"/>
    </row>
    <row r="158" spans="3:12">
      <c r="C158" s="609"/>
      <c r="D158" s="609"/>
      <c r="E158" s="609"/>
      <c r="F158" s="609"/>
      <c r="G158" s="609"/>
      <c r="H158" s="609"/>
      <c r="I158" s="609"/>
      <c r="J158" s="609"/>
      <c r="K158" s="609"/>
      <c r="L158" s="609"/>
    </row>
    <row r="159" spans="3:12">
      <c r="C159" s="609"/>
      <c r="D159" s="609"/>
      <c r="E159" s="609"/>
      <c r="F159" s="609"/>
      <c r="G159" s="609"/>
      <c r="H159" s="609"/>
      <c r="I159" s="609"/>
      <c r="J159" s="609"/>
      <c r="K159" s="609"/>
      <c r="L159" s="609"/>
    </row>
    <row r="160" spans="3:12">
      <c r="C160" s="609"/>
      <c r="D160" s="609"/>
      <c r="E160" s="609"/>
      <c r="F160" s="609"/>
      <c r="G160" s="609"/>
      <c r="H160" s="609"/>
      <c r="I160" s="609"/>
      <c r="J160" s="609"/>
      <c r="K160" s="609"/>
      <c r="L160" s="609"/>
    </row>
    <row r="161" spans="3:12">
      <c r="C161" s="609"/>
      <c r="D161" s="609"/>
      <c r="E161" s="609"/>
      <c r="F161" s="609"/>
      <c r="G161" s="609"/>
      <c r="H161" s="609"/>
      <c r="I161" s="609"/>
      <c r="J161" s="609"/>
      <c r="K161" s="609"/>
      <c r="L161" s="609"/>
    </row>
    <row r="162" spans="3:12">
      <c r="C162" s="609"/>
      <c r="D162" s="609"/>
      <c r="E162" s="609"/>
      <c r="F162" s="609"/>
      <c r="G162" s="609"/>
      <c r="H162" s="609"/>
      <c r="I162" s="609"/>
      <c r="J162" s="609"/>
      <c r="K162" s="609"/>
      <c r="L162" s="609"/>
    </row>
    <row r="163" spans="3:12">
      <c r="C163" s="609"/>
      <c r="D163" s="609"/>
      <c r="E163" s="609"/>
      <c r="F163" s="609"/>
      <c r="G163" s="609"/>
      <c r="H163" s="609"/>
      <c r="I163" s="609"/>
      <c r="J163" s="609"/>
      <c r="K163" s="609"/>
      <c r="L163" s="609"/>
    </row>
    <row r="164" spans="3:12">
      <c r="C164" s="609"/>
      <c r="D164" s="609"/>
      <c r="E164" s="609"/>
      <c r="F164" s="609"/>
      <c r="G164" s="609"/>
      <c r="H164" s="609"/>
      <c r="I164" s="609"/>
      <c r="J164" s="609"/>
      <c r="K164" s="609"/>
      <c r="L164" s="609"/>
    </row>
    <row r="165" spans="3:12">
      <c r="C165" s="609"/>
      <c r="D165" s="609"/>
      <c r="E165" s="609"/>
      <c r="F165" s="609"/>
      <c r="G165" s="609"/>
      <c r="H165" s="609"/>
      <c r="I165" s="609"/>
      <c r="J165" s="609"/>
      <c r="K165" s="609"/>
      <c r="L165" s="609"/>
    </row>
    <row r="166" spans="3:12">
      <c r="C166" s="609"/>
      <c r="D166" s="609"/>
      <c r="E166" s="609"/>
      <c r="F166" s="609"/>
      <c r="G166" s="609"/>
      <c r="H166" s="609"/>
      <c r="I166" s="609"/>
      <c r="J166" s="609"/>
      <c r="K166" s="609"/>
      <c r="L166" s="609"/>
    </row>
    <row r="167" spans="3:12">
      <c r="C167" s="609"/>
      <c r="D167" s="609"/>
      <c r="E167" s="609"/>
      <c r="F167" s="609"/>
      <c r="G167" s="609"/>
      <c r="H167" s="609"/>
      <c r="I167" s="609"/>
      <c r="J167" s="609"/>
      <c r="K167" s="609"/>
      <c r="L167" s="609"/>
    </row>
    <row r="168" spans="3:12">
      <c r="C168" s="609"/>
      <c r="D168" s="609"/>
      <c r="E168" s="609"/>
      <c r="F168" s="609"/>
      <c r="G168" s="609"/>
      <c r="H168" s="609"/>
      <c r="I168" s="609"/>
      <c r="J168" s="609"/>
      <c r="K168" s="609"/>
      <c r="L168" s="609"/>
    </row>
    <row r="169" spans="3:12">
      <c r="C169" s="609"/>
      <c r="D169" s="609"/>
      <c r="E169" s="609"/>
      <c r="F169" s="609"/>
      <c r="G169" s="609"/>
      <c r="H169" s="609"/>
      <c r="I169" s="609"/>
      <c r="J169" s="609"/>
      <c r="K169" s="609"/>
      <c r="L169" s="609"/>
    </row>
    <row r="170" spans="3:12">
      <c r="C170" s="609"/>
      <c r="D170" s="609"/>
      <c r="E170" s="609"/>
      <c r="F170" s="609"/>
      <c r="G170" s="609"/>
      <c r="H170" s="609"/>
      <c r="I170" s="609"/>
      <c r="J170" s="609"/>
      <c r="K170" s="609"/>
      <c r="L170" s="609"/>
    </row>
    <row r="171" spans="3:12">
      <c r="C171" s="609"/>
      <c r="D171" s="609"/>
      <c r="E171" s="609"/>
      <c r="F171" s="609"/>
      <c r="G171" s="609"/>
      <c r="H171" s="609"/>
      <c r="I171" s="609"/>
      <c r="J171" s="609"/>
      <c r="K171" s="609"/>
      <c r="L171" s="609"/>
    </row>
    <row r="172" spans="3:12">
      <c r="C172" s="609"/>
      <c r="D172" s="609"/>
      <c r="E172" s="609"/>
      <c r="F172" s="609"/>
      <c r="G172" s="609"/>
      <c r="H172" s="609"/>
      <c r="I172" s="609"/>
      <c r="J172" s="609"/>
      <c r="K172" s="609"/>
      <c r="L172" s="609"/>
    </row>
    <row r="173" spans="3:12">
      <c r="C173" s="609"/>
      <c r="D173" s="609"/>
      <c r="E173" s="609"/>
      <c r="F173" s="609"/>
      <c r="G173" s="609"/>
      <c r="H173" s="609"/>
      <c r="I173" s="609"/>
      <c r="J173" s="609"/>
      <c r="K173" s="609"/>
      <c r="L173" s="609"/>
    </row>
    <row r="174" spans="3:12">
      <c r="C174" s="609"/>
      <c r="D174" s="609"/>
      <c r="E174" s="609"/>
      <c r="F174" s="609"/>
      <c r="G174" s="609"/>
      <c r="H174" s="609"/>
      <c r="I174" s="609"/>
      <c r="J174" s="609"/>
      <c r="K174" s="609"/>
      <c r="L174" s="609"/>
    </row>
    <row r="175" spans="3:12">
      <c r="C175" s="609"/>
      <c r="D175" s="609"/>
      <c r="E175" s="609"/>
      <c r="F175" s="609"/>
      <c r="G175" s="609"/>
      <c r="H175" s="609"/>
      <c r="I175" s="609"/>
      <c r="J175" s="609"/>
      <c r="K175" s="609"/>
      <c r="L175" s="609"/>
    </row>
    <row r="176" spans="3:12">
      <c r="C176" s="609"/>
      <c r="D176" s="609"/>
      <c r="E176" s="609"/>
      <c r="F176" s="609"/>
      <c r="G176" s="609"/>
      <c r="H176" s="609"/>
      <c r="I176" s="609"/>
      <c r="J176" s="609"/>
      <c r="K176" s="609"/>
      <c r="L176" s="609"/>
    </row>
    <row r="177" spans="3:12">
      <c r="C177" s="609"/>
      <c r="D177" s="609"/>
      <c r="E177" s="609"/>
      <c r="F177" s="609"/>
      <c r="G177" s="609"/>
      <c r="H177" s="609"/>
      <c r="I177" s="609"/>
      <c r="J177" s="609"/>
      <c r="K177" s="609"/>
      <c r="L177" s="609"/>
    </row>
    <row r="178" spans="3:12">
      <c r="C178" s="609"/>
      <c r="D178" s="609"/>
      <c r="E178" s="609"/>
      <c r="F178" s="609"/>
      <c r="G178" s="609"/>
      <c r="H178" s="609"/>
      <c r="I178" s="609"/>
      <c r="J178" s="609"/>
      <c r="K178" s="609"/>
      <c r="L178" s="609"/>
    </row>
    <row r="179" spans="3:12">
      <c r="C179" s="609"/>
      <c r="D179" s="609"/>
      <c r="E179" s="609"/>
      <c r="F179" s="609"/>
      <c r="G179" s="609"/>
      <c r="H179" s="609"/>
      <c r="I179" s="609"/>
      <c r="J179" s="609"/>
      <c r="K179" s="609"/>
      <c r="L179" s="609"/>
    </row>
    <row r="180" spans="3:12">
      <c r="C180" s="609"/>
      <c r="D180" s="609"/>
      <c r="E180" s="609"/>
      <c r="F180" s="609"/>
      <c r="G180" s="609"/>
      <c r="H180" s="609"/>
      <c r="I180" s="609"/>
      <c r="J180" s="609"/>
      <c r="K180" s="609"/>
      <c r="L180" s="609"/>
    </row>
    <row r="181" spans="3:12">
      <c r="C181" s="609"/>
      <c r="D181" s="609"/>
      <c r="E181" s="609"/>
      <c r="F181" s="609"/>
      <c r="G181" s="609"/>
      <c r="H181" s="609"/>
      <c r="I181" s="609"/>
      <c r="J181" s="609"/>
      <c r="K181" s="609"/>
      <c r="L181" s="609"/>
    </row>
    <row r="182" spans="3:12">
      <c r="C182" s="609"/>
      <c r="D182" s="609"/>
      <c r="E182" s="609"/>
      <c r="F182" s="609"/>
      <c r="G182" s="609"/>
      <c r="H182" s="609"/>
      <c r="I182" s="609"/>
      <c r="J182" s="609"/>
      <c r="K182" s="609"/>
      <c r="L182" s="609"/>
    </row>
    <row r="183" spans="3:12">
      <c r="C183" s="609"/>
      <c r="D183" s="609"/>
      <c r="E183" s="609"/>
      <c r="F183" s="609"/>
      <c r="G183" s="609"/>
      <c r="H183" s="609"/>
      <c r="I183" s="609"/>
      <c r="J183" s="609"/>
      <c r="K183" s="609"/>
      <c r="L183" s="609"/>
    </row>
    <row r="184" spans="3:12">
      <c r="C184" s="609"/>
      <c r="D184" s="609"/>
      <c r="E184" s="609"/>
      <c r="F184" s="609"/>
      <c r="G184" s="609"/>
      <c r="H184" s="609"/>
      <c r="I184" s="609"/>
      <c r="J184" s="609"/>
      <c r="K184" s="609"/>
      <c r="L184" s="609"/>
    </row>
    <row r="185" spans="3:12">
      <c r="C185" s="609"/>
      <c r="D185" s="609"/>
      <c r="E185" s="609"/>
      <c r="F185" s="609"/>
      <c r="G185" s="609"/>
      <c r="H185" s="609"/>
      <c r="I185" s="609"/>
      <c r="J185" s="609"/>
      <c r="K185" s="609"/>
      <c r="L185" s="609"/>
    </row>
    <row r="186" spans="3:12">
      <c r="C186" s="609"/>
      <c r="D186" s="609"/>
      <c r="E186" s="609"/>
      <c r="F186" s="609"/>
      <c r="G186" s="609"/>
      <c r="H186" s="609"/>
      <c r="I186" s="609"/>
      <c r="J186" s="609"/>
      <c r="K186" s="609"/>
      <c r="L186" s="609"/>
    </row>
    <row r="187" spans="3:12">
      <c r="C187" s="609"/>
      <c r="D187" s="609"/>
      <c r="E187" s="609"/>
      <c r="F187" s="609"/>
      <c r="G187" s="609"/>
      <c r="H187" s="609"/>
      <c r="I187" s="609"/>
      <c r="J187" s="609"/>
      <c r="K187" s="609"/>
      <c r="L187" s="609"/>
    </row>
    <row r="188" spans="3:12">
      <c r="C188" s="609"/>
      <c r="D188" s="609"/>
      <c r="E188" s="609"/>
      <c r="F188" s="609"/>
      <c r="G188" s="609"/>
      <c r="H188" s="609"/>
      <c r="I188" s="609"/>
      <c r="J188" s="609"/>
      <c r="K188" s="609"/>
      <c r="L188" s="609"/>
    </row>
    <row r="189" spans="3:12">
      <c r="C189" s="609"/>
      <c r="D189" s="609"/>
      <c r="E189" s="609"/>
      <c r="F189" s="609"/>
      <c r="G189" s="609"/>
      <c r="H189" s="609"/>
      <c r="I189" s="609"/>
      <c r="J189" s="609"/>
      <c r="K189" s="609"/>
      <c r="L189" s="609"/>
    </row>
    <row r="190" spans="3:12">
      <c r="C190" s="609"/>
      <c r="D190" s="609"/>
      <c r="E190" s="609"/>
      <c r="F190" s="609"/>
      <c r="G190" s="609"/>
      <c r="H190" s="609"/>
      <c r="I190" s="609"/>
      <c r="J190" s="609"/>
      <c r="K190" s="609"/>
      <c r="L190" s="609"/>
    </row>
    <row r="191" spans="3:12">
      <c r="C191" s="609"/>
      <c r="D191" s="609"/>
      <c r="E191" s="609"/>
      <c r="F191" s="609"/>
      <c r="G191" s="609"/>
      <c r="H191" s="609"/>
      <c r="I191" s="609"/>
      <c r="J191" s="609"/>
      <c r="K191" s="609"/>
      <c r="L191" s="609"/>
    </row>
    <row r="192" spans="3:12">
      <c r="C192" s="609"/>
      <c r="D192" s="609"/>
      <c r="E192" s="609"/>
      <c r="F192" s="609"/>
      <c r="G192" s="609"/>
      <c r="H192" s="609"/>
      <c r="I192" s="609"/>
      <c r="J192" s="609"/>
      <c r="K192" s="609"/>
      <c r="L192" s="609"/>
    </row>
    <row r="193" spans="3:12">
      <c r="C193" s="609"/>
      <c r="D193" s="609"/>
      <c r="E193" s="609"/>
      <c r="F193" s="609"/>
      <c r="G193" s="609"/>
      <c r="H193" s="609"/>
      <c r="I193" s="609"/>
      <c r="J193" s="609"/>
      <c r="K193" s="609"/>
      <c r="L193" s="609"/>
    </row>
    <row r="194" spans="3:12">
      <c r="C194" s="609"/>
      <c r="D194" s="609"/>
      <c r="E194" s="609"/>
      <c r="F194" s="609"/>
      <c r="G194" s="609"/>
      <c r="H194" s="609"/>
      <c r="I194" s="609"/>
      <c r="J194" s="609"/>
      <c r="K194" s="609"/>
      <c r="L194" s="609"/>
    </row>
    <row r="195" spans="3:12">
      <c r="C195" s="609"/>
      <c r="D195" s="609"/>
      <c r="E195" s="609"/>
      <c r="F195" s="609"/>
      <c r="G195" s="609"/>
      <c r="H195" s="609"/>
      <c r="I195" s="609"/>
      <c r="J195" s="609"/>
      <c r="K195" s="609"/>
      <c r="L195" s="609"/>
    </row>
    <row r="196" spans="3:12">
      <c r="C196" s="609"/>
      <c r="D196" s="609"/>
      <c r="E196" s="609"/>
      <c r="F196" s="609"/>
      <c r="G196" s="609"/>
      <c r="H196" s="609"/>
      <c r="I196" s="609"/>
      <c r="J196" s="609"/>
      <c r="K196" s="609"/>
      <c r="L196" s="609"/>
    </row>
    <row r="197" spans="3:12">
      <c r="C197" s="609"/>
      <c r="D197" s="609"/>
      <c r="E197" s="609"/>
      <c r="F197" s="609"/>
      <c r="G197" s="609"/>
      <c r="H197" s="609"/>
      <c r="I197" s="609"/>
      <c r="J197" s="609"/>
      <c r="K197" s="609"/>
      <c r="L197" s="609"/>
    </row>
    <row r="198" spans="3:12">
      <c r="C198" s="609"/>
      <c r="D198" s="609"/>
      <c r="E198" s="609"/>
      <c r="F198" s="609"/>
      <c r="G198" s="609"/>
      <c r="H198" s="609"/>
      <c r="I198" s="609"/>
      <c r="J198" s="609"/>
      <c r="K198" s="609"/>
      <c r="L198" s="609"/>
    </row>
    <row r="199" spans="3:12">
      <c r="C199" s="609"/>
      <c r="D199" s="609"/>
      <c r="E199" s="609"/>
      <c r="F199" s="609"/>
      <c r="G199" s="609"/>
      <c r="H199" s="609"/>
      <c r="I199" s="609"/>
      <c r="J199" s="609"/>
      <c r="K199" s="609"/>
      <c r="L199" s="609"/>
    </row>
    <row r="200" spans="3:12">
      <c r="C200" s="609"/>
      <c r="D200" s="609"/>
      <c r="E200" s="609"/>
      <c r="F200" s="609"/>
      <c r="G200" s="609"/>
      <c r="H200" s="609"/>
      <c r="I200" s="609"/>
      <c r="J200" s="609"/>
      <c r="K200" s="609"/>
      <c r="L200" s="609"/>
    </row>
    <row r="201" spans="3:12">
      <c r="C201" s="609"/>
      <c r="D201" s="609"/>
      <c r="E201" s="609"/>
      <c r="F201" s="609"/>
      <c r="G201" s="609"/>
      <c r="H201" s="609"/>
      <c r="I201" s="609"/>
      <c r="J201" s="609"/>
      <c r="K201" s="609"/>
      <c r="L201" s="609"/>
    </row>
    <row r="202" spans="3:12">
      <c r="C202" s="609"/>
      <c r="D202" s="609"/>
      <c r="E202" s="609"/>
      <c r="F202" s="609"/>
      <c r="G202" s="609"/>
      <c r="H202" s="609"/>
      <c r="I202" s="609"/>
      <c r="J202" s="609"/>
      <c r="K202" s="609"/>
      <c r="L202" s="609"/>
    </row>
    <row r="203" spans="3:12">
      <c r="C203" s="609"/>
      <c r="D203" s="609"/>
      <c r="E203" s="609"/>
      <c r="F203" s="609"/>
      <c r="G203" s="609"/>
      <c r="H203" s="609"/>
      <c r="I203" s="609"/>
      <c r="J203" s="609"/>
      <c r="K203" s="609"/>
      <c r="L203" s="609"/>
    </row>
    <row r="204" spans="3:12">
      <c r="C204" s="609"/>
      <c r="D204" s="609"/>
      <c r="E204" s="609"/>
      <c r="F204" s="609"/>
      <c r="G204" s="609"/>
      <c r="H204" s="609"/>
      <c r="I204" s="609"/>
      <c r="J204" s="609"/>
      <c r="K204" s="609"/>
      <c r="L204" s="609"/>
    </row>
    <row r="205" spans="3:12">
      <c r="C205" s="609"/>
      <c r="D205" s="609"/>
      <c r="E205" s="609"/>
      <c r="F205" s="609"/>
      <c r="G205" s="609"/>
      <c r="H205" s="609"/>
      <c r="I205" s="609"/>
      <c r="J205" s="609"/>
      <c r="K205" s="609"/>
      <c r="L205" s="609"/>
    </row>
    <row r="206" spans="3:12">
      <c r="C206" s="609"/>
      <c r="D206" s="609"/>
      <c r="E206" s="609"/>
      <c r="F206" s="609"/>
      <c r="G206" s="609"/>
      <c r="H206" s="609"/>
      <c r="I206" s="609"/>
      <c r="J206" s="609"/>
      <c r="K206" s="609"/>
      <c r="L206" s="609"/>
    </row>
    <row r="207" spans="3:12">
      <c r="C207" s="609"/>
      <c r="D207" s="609"/>
      <c r="E207" s="609"/>
      <c r="F207" s="609"/>
      <c r="G207" s="609"/>
      <c r="H207" s="609"/>
      <c r="I207" s="609"/>
      <c r="J207" s="609"/>
      <c r="K207" s="609"/>
      <c r="L207" s="609"/>
    </row>
    <row r="208" spans="3:12">
      <c r="C208" s="609"/>
      <c r="D208" s="609"/>
      <c r="E208" s="609"/>
      <c r="F208" s="609"/>
      <c r="G208" s="609"/>
      <c r="H208" s="609"/>
      <c r="I208" s="609"/>
      <c r="J208" s="609"/>
      <c r="K208" s="609"/>
      <c r="L208" s="609"/>
    </row>
    <row r="209" spans="3:12">
      <c r="C209" s="609"/>
      <c r="D209" s="609"/>
      <c r="E209" s="609"/>
      <c r="F209" s="609"/>
      <c r="G209" s="609"/>
      <c r="H209" s="609"/>
      <c r="I209" s="609"/>
      <c r="J209" s="609"/>
      <c r="K209" s="609"/>
      <c r="L209" s="609"/>
    </row>
    <row r="210" spans="3:12">
      <c r="C210" s="609"/>
      <c r="D210" s="609"/>
      <c r="E210" s="609"/>
      <c r="F210" s="609"/>
      <c r="G210" s="609"/>
      <c r="H210" s="609"/>
      <c r="I210" s="609"/>
      <c r="J210" s="609"/>
      <c r="K210" s="609"/>
      <c r="L210" s="609"/>
    </row>
    <row r="211" spans="3:12">
      <c r="C211" s="609"/>
      <c r="D211" s="609"/>
      <c r="E211" s="609"/>
      <c r="F211" s="609"/>
      <c r="G211" s="609"/>
      <c r="H211" s="609"/>
      <c r="I211" s="609"/>
      <c r="J211" s="609"/>
      <c r="K211" s="609"/>
      <c r="L211" s="609"/>
    </row>
    <row r="212" spans="3:12">
      <c r="C212" s="609"/>
      <c r="D212" s="609"/>
      <c r="E212" s="609"/>
      <c r="F212" s="609"/>
      <c r="G212" s="609"/>
      <c r="H212" s="609"/>
      <c r="I212" s="609"/>
      <c r="J212" s="609"/>
      <c r="K212" s="609"/>
      <c r="L212" s="609"/>
    </row>
    <row r="213" spans="3:12">
      <c r="C213" s="609"/>
      <c r="D213" s="609"/>
      <c r="E213" s="609"/>
      <c r="F213" s="609"/>
      <c r="G213" s="609"/>
      <c r="H213" s="609"/>
      <c r="I213" s="609"/>
      <c r="J213" s="609"/>
      <c r="K213" s="609"/>
      <c r="L213" s="609"/>
    </row>
    <row r="214" spans="3:12">
      <c r="C214" s="609"/>
      <c r="D214" s="609"/>
      <c r="E214" s="609"/>
      <c r="F214" s="609"/>
      <c r="G214" s="609"/>
      <c r="H214" s="609"/>
      <c r="I214" s="609"/>
      <c r="J214" s="609"/>
      <c r="K214" s="609"/>
      <c r="L214" s="609"/>
    </row>
    <row r="215" spans="3:12">
      <c r="C215" s="609"/>
      <c r="D215" s="609"/>
      <c r="E215" s="609"/>
      <c r="F215" s="609"/>
      <c r="G215" s="609"/>
      <c r="H215" s="609"/>
      <c r="I215" s="609"/>
      <c r="J215" s="609"/>
      <c r="K215" s="609"/>
      <c r="L215" s="609"/>
    </row>
    <row r="216" spans="3:12">
      <c r="C216" s="609"/>
      <c r="D216" s="609"/>
      <c r="E216" s="609"/>
      <c r="F216" s="609"/>
      <c r="G216" s="609"/>
      <c r="H216" s="609"/>
      <c r="I216" s="609"/>
      <c r="J216" s="609"/>
      <c r="K216" s="609"/>
      <c r="L216" s="609"/>
    </row>
    <row r="217" spans="3:12">
      <c r="C217" s="609"/>
      <c r="D217" s="609"/>
      <c r="E217" s="609"/>
      <c r="F217" s="609"/>
      <c r="G217" s="609"/>
      <c r="H217" s="609"/>
      <c r="I217" s="609"/>
      <c r="J217" s="609"/>
      <c r="K217" s="609"/>
      <c r="L217" s="609"/>
    </row>
    <row r="218" spans="3:12">
      <c r="C218" s="609"/>
      <c r="D218" s="609"/>
      <c r="E218" s="609"/>
      <c r="F218" s="609"/>
      <c r="G218" s="609"/>
      <c r="H218" s="609"/>
      <c r="I218" s="609"/>
      <c r="J218" s="609"/>
      <c r="K218" s="609"/>
      <c r="L218" s="609"/>
    </row>
    <row r="219" spans="3:12">
      <c r="C219" s="609"/>
      <c r="D219" s="609"/>
      <c r="E219" s="609"/>
      <c r="F219" s="609"/>
      <c r="G219" s="609"/>
      <c r="H219" s="609"/>
      <c r="I219" s="609"/>
      <c r="J219" s="609"/>
      <c r="K219" s="609"/>
      <c r="L219" s="609"/>
    </row>
    <row r="220" spans="3:12">
      <c r="C220" s="609"/>
      <c r="D220" s="609"/>
      <c r="E220" s="609"/>
      <c r="F220" s="609"/>
      <c r="G220" s="609"/>
      <c r="H220" s="609"/>
      <c r="I220" s="609"/>
      <c r="J220" s="609"/>
      <c r="K220" s="609"/>
      <c r="L220" s="609"/>
    </row>
    <row r="221" spans="3:12">
      <c r="C221" s="609"/>
      <c r="D221" s="609"/>
      <c r="E221" s="609"/>
      <c r="F221" s="609"/>
      <c r="G221" s="609"/>
      <c r="H221" s="609"/>
      <c r="I221" s="609"/>
      <c r="J221" s="609"/>
      <c r="K221" s="609"/>
      <c r="L221" s="609"/>
    </row>
    <row r="222" spans="3:12">
      <c r="C222" s="609"/>
      <c r="D222" s="609"/>
      <c r="E222" s="609"/>
      <c r="F222" s="609"/>
      <c r="G222" s="609"/>
      <c r="H222" s="609"/>
      <c r="I222" s="609"/>
      <c r="J222" s="609"/>
      <c r="K222" s="609"/>
      <c r="L222" s="609"/>
    </row>
    <row r="223" spans="3:12">
      <c r="C223" s="609"/>
      <c r="D223" s="609"/>
      <c r="E223" s="609"/>
      <c r="F223" s="609"/>
      <c r="G223" s="609"/>
      <c r="H223" s="609"/>
      <c r="I223" s="609"/>
      <c r="J223" s="609"/>
      <c r="K223" s="609"/>
      <c r="L223" s="609"/>
    </row>
    <row r="224" spans="3:12">
      <c r="C224" s="609"/>
      <c r="D224" s="609"/>
      <c r="E224" s="609"/>
      <c r="F224" s="609"/>
      <c r="G224" s="609"/>
      <c r="H224" s="609"/>
      <c r="I224" s="609"/>
      <c r="J224" s="609"/>
      <c r="K224" s="609"/>
      <c r="L224" s="609"/>
    </row>
    <row r="225" spans="3:12">
      <c r="C225" s="609"/>
      <c r="D225" s="609"/>
      <c r="E225" s="609"/>
      <c r="F225" s="609"/>
      <c r="G225" s="609"/>
      <c r="H225" s="609"/>
      <c r="I225" s="609"/>
      <c r="J225" s="609"/>
      <c r="K225" s="609"/>
      <c r="L225" s="609"/>
    </row>
    <row r="226" spans="3:12">
      <c r="C226" s="609"/>
      <c r="D226" s="609"/>
      <c r="E226" s="609"/>
      <c r="F226" s="609"/>
      <c r="G226" s="609"/>
      <c r="H226" s="609"/>
      <c r="I226" s="609"/>
      <c r="J226" s="609"/>
      <c r="K226" s="609"/>
      <c r="L226" s="609"/>
    </row>
    <row r="227" spans="3:12">
      <c r="C227" s="609"/>
      <c r="D227" s="609"/>
      <c r="E227" s="609"/>
      <c r="F227" s="609"/>
      <c r="G227" s="609"/>
      <c r="H227" s="609"/>
      <c r="I227" s="609"/>
      <c r="J227" s="609"/>
      <c r="K227" s="609"/>
      <c r="L227" s="609"/>
    </row>
    <row r="228" spans="3:12">
      <c r="C228" s="609"/>
      <c r="D228" s="609"/>
      <c r="E228" s="609"/>
      <c r="F228" s="609"/>
      <c r="G228" s="609"/>
      <c r="H228" s="609"/>
      <c r="I228" s="609"/>
      <c r="J228" s="609"/>
      <c r="K228" s="609"/>
      <c r="L228" s="609"/>
    </row>
    <row r="229" spans="3:12">
      <c r="C229" s="609"/>
      <c r="D229" s="609"/>
      <c r="E229" s="609"/>
      <c r="F229" s="609"/>
      <c r="G229" s="609"/>
      <c r="H229" s="609"/>
      <c r="I229" s="609"/>
      <c r="J229" s="609"/>
      <c r="K229" s="609"/>
      <c r="L229" s="609"/>
    </row>
    <row r="230" spans="3:12">
      <c r="C230" s="609"/>
      <c r="D230" s="609"/>
      <c r="E230" s="609"/>
      <c r="F230" s="609"/>
      <c r="G230" s="609"/>
      <c r="H230" s="609"/>
      <c r="I230" s="609"/>
      <c r="J230" s="609"/>
      <c r="K230" s="609"/>
      <c r="L230" s="609"/>
    </row>
    <row r="231" spans="3:12">
      <c r="C231" s="609"/>
      <c r="D231" s="609"/>
      <c r="E231" s="609"/>
      <c r="F231" s="609"/>
      <c r="G231" s="609"/>
      <c r="H231" s="609"/>
      <c r="I231" s="609"/>
      <c r="J231" s="609"/>
      <c r="K231" s="609"/>
      <c r="L231" s="609"/>
    </row>
    <row r="232" spans="3:12">
      <c r="C232" s="609"/>
      <c r="D232" s="609"/>
      <c r="E232" s="609"/>
      <c r="F232" s="609"/>
      <c r="G232" s="609"/>
      <c r="H232" s="609"/>
      <c r="I232" s="609"/>
      <c r="J232" s="609"/>
      <c r="K232" s="609"/>
      <c r="L232" s="609"/>
    </row>
    <row r="233" spans="3:12">
      <c r="C233" s="609"/>
      <c r="D233" s="609"/>
      <c r="E233" s="609"/>
      <c r="F233" s="609"/>
      <c r="G233" s="609"/>
      <c r="H233" s="609"/>
      <c r="I233" s="609"/>
      <c r="J233" s="609"/>
      <c r="K233" s="609"/>
      <c r="L233" s="609"/>
    </row>
    <row r="234" spans="3:12">
      <c r="C234" s="609"/>
      <c r="D234" s="609"/>
      <c r="E234" s="609"/>
      <c r="F234" s="609"/>
      <c r="G234" s="609"/>
      <c r="H234" s="609"/>
      <c r="I234" s="609"/>
      <c r="J234" s="609"/>
      <c r="K234" s="609"/>
      <c r="L234" s="609"/>
    </row>
    <row r="235" spans="3:12">
      <c r="C235" s="609"/>
      <c r="D235" s="609"/>
      <c r="E235" s="609"/>
      <c r="F235" s="609"/>
      <c r="G235" s="609"/>
      <c r="H235" s="609"/>
      <c r="I235" s="609"/>
      <c r="J235" s="609"/>
      <c r="K235" s="609"/>
      <c r="L235" s="609"/>
    </row>
    <row r="236" spans="3:12">
      <c r="C236" s="609"/>
      <c r="D236" s="609"/>
      <c r="E236" s="609"/>
      <c r="F236" s="609"/>
      <c r="G236" s="609"/>
      <c r="H236" s="609"/>
      <c r="I236" s="609"/>
      <c r="J236" s="609"/>
      <c r="K236" s="609"/>
      <c r="L236" s="609"/>
    </row>
    <row r="237" spans="3:12">
      <c r="C237" s="609"/>
      <c r="D237" s="609"/>
      <c r="E237" s="609"/>
      <c r="F237" s="609"/>
      <c r="G237" s="609"/>
      <c r="H237" s="609"/>
      <c r="I237" s="609"/>
      <c r="J237" s="609"/>
      <c r="K237" s="609"/>
      <c r="L237" s="609"/>
    </row>
    <row r="238" spans="3:12">
      <c r="C238" s="609"/>
      <c r="D238" s="609"/>
      <c r="E238" s="609"/>
      <c r="F238" s="609"/>
      <c r="G238" s="609"/>
      <c r="H238" s="609"/>
      <c r="I238" s="609"/>
      <c r="J238" s="609"/>
      <c r="K238" s="609"/>
      <c r="L238" s="609"/>
    </row>
    <row r="239" spans="3:12">
      <c r="C239" s="609"/>
      <c r="D239" s="609"/>
      <c r="E239" s="609"/>
      <c r="F239" s="609"/>
      <c r="G239" s="609"/>
      <c r="H239" s="609"/>
      <c r="I239" s="609"/>
      <c r="J239" s="609"/>
      <c r="K239" s="609"/>
      <c r="L239" s="609"/>
    </row>
    <row r="240" spans="3:12">
      <c r="C240" s="609"/>
      <c r="D240" s="609"/>
      <c r="E240" s="609"/>
      <c r="F240" s="609"/>
      <c r="G240" s="609"/>
      <c r="H240" s="609"/>
      <c r="I240" s="609"/>
      <c r="J240" s="609"/>
      <c r="K240" s="609"/>
      <c r="L240" s="609"/>
    </row>
    <row r="241" spans="3:12">
      <c r="C241" s="609"/>
      <c r="D241" s="609"/>
      <c r="E241" s="609"/>
      <c r="F241" s="609"/>
      <c r="G241" s="609"/>
      <c r="H241" s="609"/>
      <c r="I241" s="609"/>
      <c r="J241" s="609"/>
      <c r="K241" s="609"/>
      <c r="L241" s="609"/>
    </row>
    <row r="242" spans="3:12">
      <c r="C242" s="609"/>
      <c r="D242" s="609"/>
      <c r="E242" s="609"/>
      <c r="F242" s="609"/>
      <c r="G242" s="609"/>
      <c r="H242" s="609"/>
      <c r="I242" s="609"/>
      <c r="J242" s="609"/>
      <c r="K242" s="609"/>
      <c r="L242" s="609"/>
    </row>
    <row r="243" spans="3:12">
      <c r="C243" s="609"/>
      <c r="D243" s="609"/>
      <c r="E243" s="609"/>
      <c r="F243" s="609"/>
      <c r="G243" s="609"/>
      <c r="H243" s="609"/>
      <c r="I243" s="609"/>
      <c r="J243" s="609"/>
      <c r="K243" s="609"/>
      <c r="L243" s="609"/>
    </row>
    <row r="244" spans="3:12">
      <c r="C244" s="609"/>
      <c r="D244" s="609"/>
      <c r="E244" s="609"/>
      <c r="F244" s="609"/>
      <c r="G244" s="609"/>
      <c r="H244" s="609"/>
      <c r="I244" s="609"/>
      <c r="J244" s="609"/>
      <c r="K244" s="609"/>
      <c r="L244" s="609"/>
    </row>
    <row r="245" spans="3:12">
      <c r="C245" s="609"/>
      <c r="D245" s="609"/>
      <c r="E245" s="609"/>
      <c r="F245" s="609"/>
      <c r="G245" s="609"/>
      <c r="H245" s="609"/>
      <c r="I245" s="609"/>
      <c r="J245" s="609"/>
      <c r="K245" s="609"/>
      <c r="L245" s="609"/>
    </row>
    <row r="246" spans="3:12">
      <c r="C246" s="609"/>
      <c r="D246" s="609"/>
      <c r="E246" s="609"/>
      <c r="F246" s="609"/>
      <c r="G246" s="609"/>
      <c r="H246" s="609"/>
      <c r="I246" s="609"/>
      <c r="J246" s="609"/>
      <c r="K246" s="609"/>
      <c r="L246" s="609"/>
    </row>
    <row r="247" spans="3:12">
      <c r="C247" s="609"/>
      <c r="D247" s="609"/>
      <c r="E247" s="609"/>
      <c r="F247" s="609"/>
      <c r="G247" s="609"/>
      <c r="H247" s="609"/>
      <c r="I247" s="609"/>
      <c r="J247" s="609"/>
      <c r="K247" s="609"/>
      <c r="L247" s="609"/>
    </row>
    <row r="248" spans="3:12">
      <c r="C248" s="609"/>
      <c r="D248" s="609"/>
      <c r="E248" s="609"/>
      <c r="F248" s="609"/>
      <c r="G248" s="609"/>
      <c r="H248" s="609"/>
      <c r="I248" s="609"/>
      <c r="J248" s="609"/>
      <c r="K248" s="609"/>
      <c r="L248" s="609"/>
    </row>
    <row r="249" spans="3:12">
      <c r="C249" s="609"/>
      <c r="D249" s="609"/>
      <c r="E249" s="609"/>
      <c r="F249" s="609"/>
      <c r="G249" s="609"/>
      <c r="H249" s="609"/>
      <c r="I249" s="609"/>
      <c r="J249" s="609"/>
      <c r="K249" s="609"/>
      <c r="L249" s="609"/>
    </row>
    <row r="250" spans="3:12">
      <c r="C250" s="609"/>
      <c r="D250" s="609"/>
      <c r="E250" s="609"/>
      <c r="F250" s="609"/>
      <c r="G250" s="609"/>
      <c r="H250" s="609"/>
      <c r="I250" s="609"/>
      <c r="J250" s="609"/>
      <c r="K250" s="609"/>
      <c r="L250" s="609"/>
    </row>
    <row r="251" spans="3:12">
      <c r="C251" s="609"/>
      <c r="D251" s="609"/>
      <c r="E251" s="609"/>
      <c r="F251" s="609"/>
      <c r="G251" s="609"/>
      <c r="H251" s="609"/>
      <c r="I251" s="609"/>
      <c r="J251" s="609"/>
      <c r="K251" s="609"/>
      <c r="L251" s="609"/>
    </row>
    <row r="252" spans="3:12">
      <c r="C252" s="609"/>
      <c r="D252" s="609"/>
      <c r="E252" s="609"/>
      <c r="F252" s="609"/>
      <c r="G252" s="609"/>
      <c r="H252" s="609"/>
      <c r="I252" s="609"/>
      <c r="J252" s="609"/>
      <c r="K252" s="609"/>
      <c r="L252" s="609"/>
    </row>
    <row r="253" spans="3:12">
      <c r="C253" s="609"/>
      <c r="D253" s="609"/>
      <c r="E253" s="609"/>
      <c r="F253" s="609"/>
      <c r="G253" s="609"/>
      <c r="H253" s="609"/>
      <c r="I253" s="609"/>
      <c r="J253" s="609"/>
      <c r="K253" s="609"/>
      <c r="L253" s="609"/>
    </row>
    <row r="254" spans="3:12">
      <c r="C254" s="609"/>
      <c r="D254" s="609"/>
      <c r="E254" s="609"/>
      <c r="F254" s="609"/>
      <c r="G254" s="609"/>
      <c r="H254" s="609"/>
      <c r="I254" s="609"/>
      <c r="J254" s="609"/>
      <c r="K254" s="609"/>
      <c r="L254" s="609"/>
    </row>
    <row r="255" spans="3:12">
      <c r="C255" s="609"/>
      <c r="D255" s="609"/>
      <c r="E255" s="609"/>
      <c r="F255" s="609"/>
      <c r="G255" s="609"/>
      <c r="H255" s="609"/>
      <c r="I255" s="609"/>
      <c r="J255" s="609"/>
      <c r="K255" s="609"/>
      <c r="L255" s="609"/>
    </row>
    <row r="256" spans="3:12">
      <c r="C256" s="609"/>
      <c r="D256" s="609"/>
      <c r="E256" s="609"/>
      <c r="F256" s="609"/>
      <c r="G256" s="609"/>
      <c r="H256" s="609"/>
      <c r="I256" s="609"/>
      <c r="J256" s="609"/>
      <c r="K256" s="609"/>
      <c r="L256" s="609"/>
    </row>
    <row r="257" spans="3:12">
      <c r="C257" s="609"/>
      <c r="D257" s="609"/>
      <c r="E257" s="609"/>
      <c r="F257" s="609"/>
      <c r="G257" s="609"/>
      <c r="H257" s="609"/>
      <c r="I257" s="609"/>
      <c r="J257" s="609"/>
      <c r="K257" s="609"/>
      <c r="L257" s="609"/>
    </row>
    <row r="258" spans="3:12">
      <c r="C258" s="609"/>
      <c r="D258" s="609"/>
      <c r="E258" s="609"/>
      <c r="F258" s="609"/>
      <c r="G258" s="609"/>
      <c r="H258" s="609"/>
      <c r="I258" s="609"/>
      <c r="J258" s="609"/>
      <c r="K258" s="609"/>
      <c r="L258" s="609"/>
    </row>
    <row r="259" spans="3:12">
      <c r="C259" s="609"/>
      <c r="D259" s="609"/>
      <c r="E259" s="609"/>
      <c r="F259" s="609"/>
      <c r="G259" s="609"/>
      <c r="H259" s="609"/>
      <c r="I259" s="609"/>
      <c r="J259" s="609"/>
      <c r="K259" s="609"/>
      <c r="L259" s="609"/>
    </row>
    <row r="260" spans="3:12">
      <c r="C260" s="609"/>
      <c r="D260" s="609"/>
      <c r="E260" s="609"/>
      <c r="F260" s="609"/>
      <c r="G260" s="609"/>
      <c r="H260" s="609"/>
      <c r="I260" s="609"/>
      <c r="J260" s="609"/>
      <c r="K260" s="609"/>
      <c r="L260" s="609"/>
    </row>
    <row r="261" spans="3:12">
      <c r="C261" s="609"/>
      <c r="D261" s="609"/>
      <c r="E261" s="609"/>
      <c r="F261" s="609"/>
      <c r="G261" s="609"/>
      <c r="H261" s="609"/>
      <c r="I261" s="609"/>
      <c r="J261" s="609"/>
      <c r="K261" s="609"/>
      <c r="L261" s="609"/>
    </row>
    <row r="262" spans="3:12">
      <c r="C262" s="609"/>
      <c r="D262" s="609"/>
      <c r="E262" s="609"/>
      <c r="F262" s="609"/>
      <c r="G262" s="609"/>
      <c r="H262" s="609"/>
      <c r="I262" s="609"/>
      <c r="J262" s="609"/>
      <c r="K262" s="609"/>
      <c r="L262" s="609"/>
    </row>
    <row r="263" spans="3:12">
      <c r="C263" s="609"/>
      <c r="D263" s="609"/>
      <c r="E263" s="609"/>
      <c r="F263" s="609"/>
      <c r="G263" s="609"/>
      <c r="H263" s="609"/>
      <c r="I263" s="609"/>
      <c r="J263" s="609"/>
      <c r="K263" s="609"/>
      <c r="L263" s="609"/>
    </row>
    <row r="264" spans="3:12">
      <c r="C264" s="609"/>
      <c r="D264" s="609"/>
      <c r="E264" s="609"/>
      <c r="F264" s="609"/>
      <c r="G264" s="609"/>
      <c r="H264" s="609"/>
      <c r="I264" s="609"/>
      <c r="J264" s="609"/>
      <c r="K264" s="609"/>
      <c r="L264" s="609"/>
    </row>
    <row r="265" spans="3:12">
      <c r="C265" s="609"/>
      <c r="D265" s="609"/>
      <c r="E265" s="609"/>
      <c r="F265" s="609"/>
      <c r="G265" s="609"/>
      <c r="H265" s="609"/>
      <c r="I265" s="609"/>
      <c r="J265" s="609"/>
      <c r="K265" s="609"/>
      <c r="L265" s="609"/>
    </row>
    <row r="266" spans="3:12">
      <c r="C266" s="609"/>
      <c r="D266" s="609"/>
      <c r="E266" s="609"/>
      <c r="F266" s="609"/>
      <c r="G266" s="609"/>
      <c r="H266" s="609"/>
      <c r="I266" s="609"/>
      <c r="J266" s="609"/>
      <c r="K266" s="609"/>
      <c r="L266" s="609"/>
    </row>
    <row r="267" spans="3:12">
      <c r="C267" s="609"/>
      <c r="D267" s="609"/>
      <c r="E267" s="609"/>
      <c r="F267" s="609"/>
      <c r="G267" s="609"/>
      <c r="H267" s="609"/>
      <c r="I267" s="609"/>
      <c r="J267" s="609"/>
      <c r="K267" s="609"/>
      <c r="L267" s="609"/>
    </row>
    <row r="268" spans="3:12">
      <c r="C268" s="609"/>
      <c r="D268" s="609"/>
      <c r="E268" s="609"/>
      <c r="F268" s="609"/>
      <c r="G268" s="609"/>
      <c r="H268" s="609"/>
      <c r="I268" s="609"/>
      <c r="J268" s="609"/>
      <c r="K268" s="609"/>
      <c r="L268" s="609"/>
    </row>
    <row r="269" spans="3:12">
      <c r="C269" s="609"/>
      <c r="D269" s="609"/>
      <c r="E269" s="609"/>
      <c r="F269" s="609"/>
      <c r="G269" s="609"/>
      <c r="H269" s="609"/>
      <c r="I269" s="609"/>
      <c r="J269" s="609"/>
      <c r="K269" s="609"/>
      <c r="L269" s="609"/>
    </row>
    <row r="270" spans="3:12">
      <c r="C270" s="609"/>
      <c r="D270" s="609"/>
      <c r="E270" s="609"/>
      <c r="F270" s="609"/>
      <c r="G270" s="609"/>
      <c r="H270" s="609"/>
      <c r="I270" s="609"/>
      <c r="J270" s="609"/>
      <c r="K270" s="609"/>
      <c r="L270" s="609"/>
    </row>
    <row r="271" spans="3:12">
      <c r="C271" s="609"/>
      <c r="D271" s="609"/>
      <c r="E271" s="609"/>
      <c r="F271" s="609"/>
      <c r="G271" s="609"/>
      <c r="H271" s="609"/>
      <c r="I271" s="609"/>
      <c r="J271" s="609"/>
      <c r="K271" s="609"/>
      <c r="L271" s="609"/>
    </row>
    <row r="272" spans="3:12">
      <c r="C272" s="609"/>
      <c r="D272" s="609"/>
      <c r="E272" s="609"/>
      <c r="F272" s="609"/>
      <c r="G272" s="609"/>
      <c r="H272" s="609"/>
      <c r="I272" s="609"/>
      <c r="J272" s="609"/>
      <c r="K272" s="609"/>
      <c r="L272" s="609"/>
    </row>
    <row r="273" spans="3:12">
      <c r="C273" s="609"/>
      <c r="D273" s="609"/>
      <c r="E273" s="609"/>
      <c r="F273" s="609"/>
      <c r="G273" s="609"/>
      <c r="H273" s="609"/>
      <c r="I273" s="609"/>
      <c r="J273" s="609"/>
      <c r="K273" s="609"/>
      <c r="L273" s="609"/>
    </row>
    <row r="274" spans="3:12">
      <c r="C274" s="609"/>
      <c r="D274" s="609"/>
      <c r="E274" s="609"/>
      <c r="F274" s="609"/>
      <c r="G274" s="609"/>
      <c r="H274" s="609"/>
      <c r="I274" s="609"/>
      <c r="J274" s="609"/>
      <c r="K274" s="609"/>
      <c r="L274" s="609"/>
    </row>
    <row r="275" spans="3:12">
      <c r="C275" s="609"/>
      <c r="D275" s="609"/>
      <c r="E275" s="609"/>
      <c r="F275" s="609"/>
      <c r="G275" s="609"/>
      <c r="H275" s="609"/>
      <c r="I275" s="609"/>
      <c r="J275" s="609"/>
      <c r="K275" s="609"/>
      <c r="L275" s="609"/>
    </row>
    <row r="276" spans="3:12">
      <c r="C276" s="609"/>
      <c r="D276" s="609"/>
      <c r="E276" s="609"/>
      <c r="F276" s="609"/>
      <c r="G276" s="609"/>
      <c r="H276" s="609"/>
      <c r="I276" s="609"/>
      <c r="J276" s="609"/>
      <c r="K276" s="609"/>
      <c r="L276" s="609"/>
    </row>
    <row r="277" spans="3:12">
      <c r="C277" s="609"/>
      <c r="D277" s="609"/>
      <c r="E277" s="609"/>
      <c r="F277" s="609"/>
      <c r="G277" s="609"/>
      <c r="H277" s="609"/>
      <c r="I277" s="609"/>
      <c r="J277" s="609"/>
      <c r="K277" s="609"/>
      <c r="L277" s="609"/>
    </row>
    <row r="278" spans="3:12">
      <c r="C278" s="609"/>
      <c r="D278" s="609"/>
      <c r="E278" s="609"/>
      <c r="F278" s="609"/>
      <c r="G278" s="609"/>
      <c r="H278" s="609"/>
      <c r="I278" s="609"/>
      <c r="J278" s="609"/>
      <c r="K278" s="609"/>
      <c r="L278" s="609"/>
    </row>
    <row r="279" spans="3:12">
      <c r="C279" s="609"/>
      <c r="D279" s="609"/>
      <c r="E279" s="609"/>
      <c r="F279" s="609"/>
      <c r="G279" s="609"/>
      <c r="H279" s="609"/>
      <c r="I279" s="609"/>
      <c r="J279" s="609"/>
      <c r="K279" s="609"/>
      <c r="L279" s="609"/>
    </row>
    <row r="280" spans="3:12">
      <c r="C280" s="609"/>
      <c r="D280" s="609"/>
      <c r="E280" s="609"/>
      <c r="F280" s="609"/>
      <c r="G280" s="609"/>
      <c r="H280" s="609"/>
      <c r="I280" s="609"/>
      <c r="J280" s="609"/>
      <c r="K280" s="609"/>
      <c r="L280" s="609"/>
    </row>
    <row r="281" spans="3:12">
      <c r="C281" s="609"/>
      <c r="D281" s="609"/>
      <c r="E281" s="609"/>
      <c r="F281" s="609"/>
      <c r="G281" s="609"/>
      <c r="H281" s="609"/>
      <c r="I281" s="609"/>
      <c r="J281" s="609"/>
      <c r="K281" s="609"/>
      <c r="L281" s="609"/>
    </row>
    <row r="282" spans="3:12">
      <c r="C282" s="609"/>
      <c r="D282" s="609"/>
      <c r="E282" s="609"/>
      <c r="F282" s="609"/>
      <c r="G282" s="609"/>
      <c r="H282" s="609"/>
      <c r="I282" s="609"/>
      <c r="J282" s="609"/>
      <c r="K282" s="609"/>
      <c r="L282" s="609"/>
    </row>
    <row r="283" spans="3:12">
      <c r="C283" s="609"/>
      <c r="D283" s="609"/>
      <c r="E283" s="609"/>
      <c r="F283" s="609"/>
      <c r="G283" s="609"/>
      <c r="H283" s="609"/>
      <c r="I283" s="609"/>
      <c r="J283" s="609"/>
      <c r="K283" s="609"/>
      <c r="L283" s="609"/>
    </row>
    <row r="284" spans="3:12">
      <c r="C284" s="609"/>
      <c r="D284" s="609"/>
      <c r="E284" s="609"/>
      <c r="F284" s="609"/>
      <c r="G284" s="609"/>
      <c r="H284" s="609"/>
      <c r="I284" s="609"/>
      <c r="J284" s="609"/>
      <c r="K284" s="609"/>
      <c r="L284" s="609"/>
    </row>
    <row r="285" spans="3:12">
      <c r="C285" s="609"/>
      <c r="D285" s="609"/>
      <c r="E285" s="609"/>
      <c r="F285" s="609"/>
      <c r="G285" s="609"/>
      <c r="H285" s="609"/>
      <c r="I285" s="609"/>
      <c r="J285" s="609"/>
      <c r="K285" s="609"/>
      <c r="L285" s="609"/>
    </row>
    <row r="286" spans="3:12">
      <c r="C286" s="609"/>
      <c r="D286" s="609"/>
      <c r="E286" s="609"/>
      <c r="F286" s="609"/>
      <c r="G286" s="609"/>
      <c r="H286" s="609"/>
      <c r="I286" s="609"/>
      <c r="J286" s="609"/>
      <c r="K286" s="609"/>
      <c r="L286" s="609"/>
    </row>
    <row r="287" spans="3:12">
      <c r="C287" s="609"/>
      <c r="D287" s="609"/>
      <c r="E287" s="609"/>
      <c r="F287" s="609"/>
      <c r="G287" s="609"/>
      <c r="H287" s="609"/>
      <c r="I287" s="609"/>
      <c r="J287" s="609"/>
      <c r="K287" s="609"/>
      <c r="L287" s="609"/>
    </row>
    <row r="288" spans="3:12">
      <c r="C288" s="609"/>
      <c r="D288" s="609"/>
      <c r="E288" s="609"/>
      <c r="F288" s="609"/>
      <c r="G288" s="609"/>
      <c r="H288" s="609"/>
      <c r="I288" s="609"/>
      <c r="J288" s="609"/>
      <c r="K288" s="609"/>
      <c r="L288" s="609"/>
    </row>
    <row r="289" spans="3:12">
      <c r="C289" s="609"/>
      <c r="D289" s="609"/>
      <c r="E289" s="609"/>
      <c r="F289" s="609"/>
      <c r="G289" s="609"/>
      <c r="H289" s="609"/>
      <c r="I289" s="609"/>
      <c r="J289" s="609"/>
      <c r="K289" s="609"/>
      <c r="L289" s="609"/>
    </row>
    <row r="290" spans="3:12">
      <c r="C290" s="609"/>
      <c r="D290" s="609"/>
      <c r="E290" s="609"/>
      <c r="F290" s="609"/>
      <c r="G290" s="609"/>
      <c r="H290" s="609"/>
      <c r="I290" s="609"/>
      <c r="J290" s="609"/>
      <c r="K290" s="609"/>
      <c r="L290" s="609"/>
    </row>
    <row r="291" spans="3:12">
      <c r="C291" s="609"/>
      <c r="D291" s="609"/>
      <c r="E291" s="609"/>
      <c r="F291" s="609"/>
      <c r="G291" s="609"/>
      <c r="H291" s="609"/>
      <c r="I291" s="609"/>
      <c r="J291" s="609"/>
      <c r="K291" s="609"/>
      <c r="L291" s="609"/>
    </row>
    <row r="292" spans="3:12">
      <c r="C292" s="609"/>
      <c r="D292" s="609"/>
      <c r="E292" s="609"/>
      <c r="F292" s="609"/>
      <c r="G292" s="609"/>
      <c r="H292" s="609"/>
      <c r="I292" s="609"/>
      <c r="J292" s="609"/>
      <c r="K292" s="609"/>
      <c r="L292" s="609"/>
    </row>
    <row r="293" spans="3:12">
      <c r="C293" s="609"/>
      <c r="D293" s="609"/>
      <c r="E293" s="609"/>
      <c r="F293" s="609"/>
      <c r="G293" s="609"/>
      <c r="H293" s="609"/>
      <c r="I293" s="609"/>
      <c r="J293" s="609"/>
      <c r="K293" s="609"/>
      <c r="L293" s="609"/>
    </row>
    <row r="294" spans="3:12">
      <c r="C294" s="609"/>
      <c r="D294" s="609"/>
      <c r="E294" s="609"/>
      <c r="F294" s="609"/>
      <c r="G294" s="609"/>
      <c r="H294" s="609"/>
      <c r="I294" s="609"/>
      <c r="J294" s="609"/>
      <c r="K294" s="609"/>
      <c r="L294" s="609"/>
    </row>
    <row r="295" spans="3:12">
      <c r="C295" s="609"/>
      <c r="D295" s="609"/>
      <c r="E295" s="609"/>
      <c r="F295" s="609"/>
      <c r="G295" s="609"/>
      <c r="H295" s="609"/>
      <c r="I295" s="609"/>
      <c r="J295" s="609"/>
      <c r="K295" s="609"/>
      <c r="L295" s="609"/>
    </row>
    <row r="296" spans="3:12">
      <c r="C296" s="609"/>
      <c r="D296" s="609"/>
      <c r="E296" s="609"/>
      <c r="F296" s="609"/>
      <c r="G296" s="609"/>
      <c r="H296" s="609"/>
      <c r="I296" s="609"/>
      <c r="J296" s="609"/>
      <c r="K296" s="609"/>
      <c r="L296" s="609"/>
    </row>
    <row r="297" spans="3:12">
      <c r="C297" s="609"/>
      <c r="D297" s="609"/>
      <c r="E297" s="609"/>
      <c r="F297" s="609"/>
      <c r="G297" s="609"/>
      <c r="H297" s="609"/>
      <c r="I297" s="609"/>
      <c r="J297" s="609"/>
      <c r="K297" s="609"/>
      <c r="L297" s="609"/>
    </row>
    <row r="298" spans="3:12">
      <c r="C298" s="609"/>
      <c r="D298" s="609"/>
      <c r="E298" s="609"/>
      <c r="F298" s="609"/>
      <c r="G298" s="609"/>
      <c r="H298" s="609"/>
      <c r="I298" s="609"/>
      <c r="J298" s="609"/>
      <c r="K298" s="609"/>
      <c r="L298" s="609"/>
    </row>
    <row r="299" spans="3:12">
      <c r="C299" s="609"/>
      <c r="D299" s="609"/>
      <c r="E299" s="609"/>
      <c r="F299" s="609"/>
      <c r="G299" s="609"/>
      <c r="H299" s="609"/>
      <c r="I299" s="609"/>
      <c r="J299" s="609"/>
      <c r="K299" s="609"/>
      <c r="L299" s="609"/>
    </row>
    <row r="300" spans="3:12">
      <c r="C300" s="609"/>
      <c r="D300" s="609"/>
      <c r="E300" s="609"/>
      <c r="F300" s="609"/>
      <c r="G300" s="609"/>
      <c r="H300" s="609"/>
      <c r="I300" s="609"/>
      <c r="J300" s="609"/>
      <c r="K300" s="609"/>
      <c r="L300" s="609"/>
    </row>
    <row r="301" spans="3:12">
      <c r="C301" s="609"/>
      <c r="D301" s="609"/>
      <c r="E301" s="609"/>
      <c r="F301" s="609"/>
      <c r="G301" s="609"/>
      <c r="H301" s="609"/>
      <c r="I301" s="609"/>
      <c r="J301" s="609"/>
      <c r="K301" s="609"/>
      <c r="L301" s="609"/>
    </row>
    <row r="302" spans="3:12">
      <c r="C302" s="609"/>
      <c r="D302" s="609"/>
      <c r="E302" s="609"/>
      <c r="F302" s="609"/>
      <c r="G302" s="609"/>
      <c r="H302" s="609"/>
      <c r="I302" s="609"/>
      <c r="J302" s="609"/>
      <c r="K302" s="609"/>
      <c r="L302" s="609"/>
    </row>
    <row r="303" spans="3:12">
      <c r="C303" s="609"/>
      <c r="D303" s="609"/>
      <c r="E303" s="609"/>
      <c r="F303" s="609"/>
      <c r="G303" s="609"/>
      <c r="H303" s="609"/>
      <c r="I303" s="609"/>
      <c r="J303" s="609"/>
      <c r="K303" s="609"/>
      <c r="L303" s="609"/>
    </row>
    <row r="304" spans="3:12">
      <c r="C304" s="609"/>
      <c r="D304" s="609"/>
      <c r="E304" s="609"/>
      <c r="F304" s="609"/>
      <c r="G304" s="609"/>
      <c r="H304" s="609"/>
      <c r="I304" s="609"/>
      <c r="J304" s="609"/>
      <c r="K304" s="609"/>
      <c r="L304" s="609"/>
    </row>
    <row r="305" spans="3:12">
      <c r="C305" s="609"/>
      <c r="D305" s="609"/>
      <c r="E305" s="609"/>
      <c r="F305" s="609"/>
      <c r="G305" s="609"/>
      <c r="H305" s="609"/>
      <c r="I305" s="609"/>
      <c r="J305" s="609"/>
      <c r="K305" s="609"/>
      <c r="L305" s="609"/>
    </row>
    <row r="306" spans="3:12">
      <c r="C306" s="609"/>
      <c r="D306" s="609"/>
      <c r="E306" s="609"/>
      <c r="F306" s="609"/>
      <c r="G306" s="609"/>
      <c r="H306" s="609"/>
      <c r="I306" s="609"/>
      <c r="J306" s="609"/>
      <c r="K306" s="609"/>
      <c r="L306" s="609"/>
    </row>
    <row r="307" spans="3:12">
      <c r="C307" s="609"/>
      <c r="D307" s="609"/>
      <c r="E307" s="609"/>
      <c r="F307" s="609"/>
      <c r="G307" s="609"/>
      <c r="H307" s="609"/>
      <c r="I307" s="609"/>
      <c r="J307" s="609"/>
      <c r="K307" s="609"/>
      <c r="L307" s="609"/>
    </row>
    <row r="308" spans="3:12">
      <c r="C308" s="609"/>
      <c r="D308" s="609"/>
      <c r="E308" s="609"/>
      <c r="F308" s="609"/>
      <c r="G308" s="609"/>
      <c r="H308" s="609"/>
      <c r="I308" s="609"/>
      <c r="J308" s="609"/>
      <c r="K308" s="609"/>
      <c r="L308" s="609"/>
    </row>
    <row r="309" spans="3:12">
      <c r="C309" s="609"/>
      <c r="D309" s="609"/>
      <c r="E309" s="609"/>
      <c r="F309" s="609"/>
      <c r="G309" s="609"/>
      <c r="H309" s="609"/>
      <c r="I309" s="609"/>
      <c r="J309" s="609"/>
      <c r="K309" s="609"/>
      <c r="L309" s="609"/>
    </row>
    <row r="310" spans="3:12">
      <c r="C310" s="609"/>
      <c r="D310" s="609"/>
      <c r="E310" s="609"/>
      <c r="F310" s="609"/>
      <c r="G310" s="609"/>
      <c r="H310" s="609"/>
      <c r="I310" s="609"/>
      <c r="J310" s="609"/>
      <c r="K310" s="609"/>
      <c r="L310" s="609"/>
    </row>
    <row r="311" spans="3:12">
      <c r="C311" s="609"/>
      <c r="D311" s="609"/>
      <c r="E311" s="609"/>
      <c r="F311" s="609"/>
      <c r="G311" s="609"/>
      <c r="H311" s="609"/>
      <c r="I311" s="609"/>
      <c r="J311" s="609"/>
      <c r="K311" s="609"/>
      <c r="L311" s="609"/>
    </row>
    <row r="312" spans="3:12">
      <c r="C312" s="609"/>
      <c r="D312" s="609"/>
      <c r="E312" s="609"/>
      <c r="F312" s="609"/>
      <c r="G312" s="609"/>
      <c r="H312" s="609"/>
      <c r="I312" s="609"/>
      <c r="J312" s="609"/>
      <c r="K312" s="609"/>
      <c r="L312" s="609"/>
    </row>
    <row r="313" spans="3:12">
      <c r="C313" s="609"/>
      <c r="D313" s="609"/>
      <c r="E313" s="609"/>
      <c r="F313" s="609"/>
      <c r="G313" s="609"/>
      <c r="H313" s="609"/>
      <c r="I313" s="609"/>
      <c r="J313" s="609"/>
      <c r="K313" s="609"/>
      <c r="L313" s="609"/>
    </row>
    <row r="314" spans="3:12">
      <c r="C314" s="609"/>
      <c r="D314" s="609"/>
      <c r="E314" s="609"/>
      <c r="F314" s="609"/>
      <c r="G314" s="609"/>
      <c r="H314" s="609"/>
      <c r="I314" s="609"/>
      <c r="J314" s="609"/>
      <c r="K314" s="609"/>
      <c r="L314" s="609"/>
    </row>
    <row r="315" spans="3:12">
      <c r="C315" s="609"/>
      <c r="D315" s="609"/>
      <c r="E315" s="609"/>
      <c r="F315" s="609"/>
      <c r="G315" s="609"/>
      <c r="H315" s="609"/>
      <c r="I315" s="609"/>
      <c r="J315" s="609"/>
      <c r="K315" s="609"/>
      <c r="L315" s="609"/>
    </row>
    <row r="316" spans="3:12">
      <c r="C316" s="609"/>
      <c r="D316" s="609"/>
      <c r="E316" s="609"/>
      <c r="F316" s="609"/>
      <c r="G316" s="609"/>
      <c r="H316" s="609"/>
      <c r="I316" s="609"/>
      <c r="J316" s="609"/>
      <c r="K316" s="609"/>
      <c r="L316" s="609"/>
    </row>
    <row r="317" spans="3:12">
      <c r="C317" s="609"/>
      <c r="D317" s="609"/>
      <c r="E317" s="609"/>
      <c r="F317" s="609"/>
      <c r="G317" s="609"/>
      <c r="H317" s="609"/>
      <c r="I317" s="609"/>
      <c r="J317" s="609"/>
      <c r="K317" s="609"/>
      <c r="L317" s="609"/>
    </row>
    <row r="318" spans="3:12">
      <c r="C318" s="609"/>
      <c r="D318" s="609"/>
      <c r="E318" s="609"/>
      <c r="F318" s="609"/>
      <c r="G318" s="609"/>
      <c r="H318" s="609"/>
      <c r="I318" s="609"/>
      <c r="J318" s="609"/>
      <c r="K318" s="609"/>
      <c r="L318" s="609"/>
    </row>
    <row r="319" spans="3:12">
      <c r="C319" s="609"/>
      <c r="D319" s="609"/>
      <c r="E319" s="609"/>
      <c r="F319" s="609"/>
      <c r="G319" s="609"/>
      <c r="H319" s="609"/>
      <c r="I319" s="609"/>
      <c r="J319" s="609"/>
      <c r="K319" s="609"/>
      <c r="L319" s="609"/>
    </row>
    <row r="320" spans="3:12">
      <c r="C320" s="609"/>
      <c r="D320" s="609"/>
      <c r="E320" s="609"/>
      <c r="F320" s="609"/>
      <c r="G320" s="609"/>
      <c r="H320" s="609"/>
      <c r="I320" s="609"/>
      <c r="J320" s="609"/>
      <c r="K320" s="609"/>
      <c r="L320" s="609"/>
    </row>
    <row r="321" spans="3:12">
      <c r="C321" s="609"/>
      <c r="D321" s="609"/>
      <c r="E321" s="609"/>
      <c r="F321" s="609"/>
      <c r="G321" s="609"/>
      <c r="H321" s="609"/>
      <c r="I321" s="609"/>
      <c r="J321" s="609"/>
      <c r="K321" s="609"/>
      <c r="L321" s="609"/>
    </row>
    <row r="322" spans="3:12">
      <c r="C322" s="609"/>
      <c r="D322" s="609"/>
      <c r="E322" s="609"/>
      <c r="F322" s="609"/>
      <c r="G322" s="609"/>
      <c r="H322" s="609"/>
      <c r="I322" s="609"/>
      <c r="J322" s="609"/>
      <c r="K322" s="609"/>
      <c r="L322" s="609"/>
    </row>
    <row r="323" spans="3:12">
      <c r="C323" s="609"/>
      <c r="D323" s="609"/>
      <c r="E323" s="609"/>
      <c r="F323" s="609"/>
      <c r="G323" s="609"/>
      <c r="H323" s="609"/>
      <c r="I323" s="609"/>
      <c r="J323" s="609"/>
      <c r="K323" s="609"/>
      <c r="L323" s="609"/>
    </row>
    <row r="324" spans="3:12">
      <c r="C324" s="609"/>
      <c r="D324" s="609"/>
      <c r="E324" s="609"/>
      <c r="F324" s="609"/>
      <c r="G324" s="609"/>
      <c r="H324" s="609"/>
      <c r="I324" s="609"/>
      <c r="J324" s="609"/>
      <c r="K324" s="609"/>
      <c r="L324" s="609"/>
    </row>
    <row r="325" spans="3:12">
      <c r="C325" s="609"/>
      <c r="D325" s="609"/>
      <c r="E325" s="609"/>
      <c r="F325" s="609"/>
      <c r="G325" s="609"/>
      <c r="H325" s="609"/>
      <c r="I325" s="609"/>
      <c r="J325" s="609"/>
      <c r="K325" s="609"/>
      <c r="L325" s="609"/>
    </row>
    <row r="326" spans="3:12">
      <c r="C326" s="609"/>
      <c r="D326" s="609"/>
      <c r="E326" s="609"/>
      <c r="F326" s="609"/>
      <c r="G326" s="609"/>
      <c r="H326" s="609"/>
      <c r="I326" s="609"/>
      <c r="J326" s="609"/>
      <c r="K326" s="609"/>
      <c r="L326" s="609"/>
    </row>
    <row r="327" spans="3:12">
      <c r="C327" s="609"/>
      <c r="D327" s="609"/>
      <c r="E327" s="609"/>
      <c r="F327" s="609"/>
      <c r="G327" s="609"/>
      <c r="H327" s="609"/>
      <c r="I327" s="609"/>
      <c r="J327" s="609"/>
      <c r="K327" s="609"/>
      <c r="L327" s="609"/>
    </row>
    <row r="328" spans="3:12">
      <c r="C328" s="609"/>
      <c r="D328" s="609"/>
      <c r="E328" s="609"/>
      <c r="F328" s="609"/>
      <c r="G328" s="609"/>
      <c r="H328" s="609"/>
      <c r="I328" s="609"/>
      <c r="J328" s="609"/>
      <c r="K328" s="609"/>
      <c r="L328" s="609"/>
    </row>
    <row r="329" spans="3:12">
      <c r="C329" s="609"/>
      <c r="D329" s="609"/>
      <c r="E329" s="609"/>
      <c r="F329" s="609"/>
      <c r="G329" s="609"/>
      <c r="H329" s="609"/>
      <c r="I329" s="609"/>
      <c r="J329" s="609"/>
      <c r="K329" s="609"/>
      <c r="L329" s="609"/>
    </row>
    <row r="330" spans="3:12">
      <c r="C330" s="609"/>
      <c r="D330" s="609"/>
      <c r="E330" s="609"/>
      <c r="F330" s="609"/>
      <c r="G330" s="609"/>
      <c r="H330" s="609"/>
      <c r="I330" s="609"/>
      <c r="J330" s="609"/>
      <c r="K330" s="609"/>
      <c r="L330" s="609"/>
    </row>
    <row r="331" spans="3:12">
      <c r="C331" s="609"/>
      <c r="D331" s="609"/>
      <c r="E331" s="609"/>
      <c r="F331" s="609"/>
      <c r="G331" s="609"/>
      <c r="H331" s="609"/>
      <c r="I331" s="609"/>
      <c r="J331" s="609"/>
      <c r="K331" s="609"/>
      <c r="L331" s="609"/>
    </row>
    <row r="332" spans="3:12">
      <c r="C332" s="609"/>
      <c r="D332" s="609"/>
      <c r="E332" s="609"/>
      <c r="F332" s="609"/>
      <c r="G332" s="609"/>
      <c r="H332" s="609"/>
      <c r="I332" s="609"/>
      <c r="J332" s="609"/>
      <c r="K332" s="609"/>
      <c r="L332" s="609"/>
    </row>
    <row r="333" spans="3:12">
      <c r="C333" s="609"/>
      <c r="D333" s="609"/>
      <c r="E333" s="609"/>
      <c r="F333" s="609"/>
      <c r="G333" s="609"/>
      <c r="H333" s="609"/>
      <c r="I333" s="609"/>
      <c r="J333" s="609"/>
      <c r="K333" s="609"/>
      <c r="L333" s="609"/>
    </row>
    <row r="334" spans="3:12">
      <c r="C334" s="609"/>
      <c r="D334" s="609"/>
      <c r="E334" s="609"/>
      <c r="F334" s="609"/>
      <c r="G334" s="609"/>
      <c r="H334" s="609"/>
      <c r="I334" s="609"/>
      <c r="J334" s="609"/>
      <c r="K334" s="609"/>
      <c r="L334" s="609"/>
    </row>
    <row r="335" spans="3:12">
      <c r="C335" s="609"/>
      <c r="D335" s="609"/>
      <c r="E335" s="609"/>
      <c r="F335" s="609"/>
      <c r="G335" s="609"/>
      <c r="H335" s="609"/>
      <c r="I335" s="609"/>
      <c r="J335" s="609"/>
      <c r="K335" s="609"/>
      <c r="L335" s="609"/>
    </row>
    <row r="336" spans="3:12">
      <c r="C336" s="609"/>
      <c r="D336" s="609"/>
      <c r="E336" s="609"/>
      <c r="F336" s="609"/>
      <c r="G336" s="609"/>
      <c r="H336" s="609"/>
      <c r="I336" s="609"/>
      <c r="J336" s="609"/>
      <c r="K336" s="609"/>
      <c r="L336" s="609"/>
    </row>
    <row r="337" spans="3:12">
      <c r="C337" s="609"/>
      <c r="D337" s="609"/>
      <c r="E337" s="609"/>
      <c r="F337" s="609"/>
      <c r="G337" s="609"/>
      <c r="H337" s="609"/>
      <c r="I337" s="609"/>
      <c r="J337" s="609"/>
      <c r="K337" s="609"/>
      <c r="L337" s="609"/>
    </row>
    <row r="338" spans="3:12">
      <c r="C338" s="609"/>
      <c r="D338" s="609"/>
      <c r="E338" s="609"/>
      <c r="F338" s="609"/>
      <c r="G338" s="609"/>
      <c r="H338" s="609"/>
      <c r="I338" s="609"/>
      <c r="J338" s="609"/>
      <c r="K338" s="609"/>
      <c r="L338" s="609"/>
    </row>
    <row r="339" spans="3:12">
      <c r="C339" s="609"/>
      <c r="D339" s="609"/>
      <c r="E339" s="609"/>
      <c r="F339" s="609"/>
      <c r="G339" s="609"/>
      <c r="H339" s="609"/>
      <c r="I339" s="609"/>
      <c r="J339" s="609"/>
      <c r="K339" s="609"/>
      <c r="L339" s="609"/>
    </row>
    <row r="340" spans="3:12">
      <c r="C340" s="609"/>
      <c r="D340" s="609"/>
      <c r="E340" s="609"/>
      <c r="F340" s="609"/>
      <c r="G340" s="609"/>
      <c r="H340" s="609"/>
      <c r="I340" s="609"/>
      <c r="J340" s="609"/>
      <c r="K340" s="609"/>
      <c r="L340" s="609"/>
    </row>
    <row r="341" spans="3:12">
      <c r="C341" s="609"/>
      <c r="D341" s="609"/>
      <c r="E341" s="609"/>
      <c r="F341" s="609"/>
      <c r="G341" s="609"/>
      <c r="H341" s="609"/>
      <c r="I341" s="609"/>
      <c r="J341" s="609"/>
      <c r="K341" s="609"/>
      <c r="L341" s="609"/>
    </row>
    <row r="342" spans="3:12">
      <c r="C342" s="609"/>
      <c r="D342" s="609"/>
      <c r="E342" s="609"/>
      <c r="F342" s="609"/>
      <c r="G342" s="609"/>
      <c r="H342" s="609"/>
      <c r="I342" s="609"/>
      <c r="J342" s="609"/>
      <c r="K342" s="609"/>
      <c r="L342" s="609"/>
    </row>
    <row r="343" spans="3:12">
      <c r="C343" s="609"/>
      <c r="D343" s="609"/>
      <c r="E343" s="609"/>
      <c r="F343" s="609"/>
      <c r="G343" s="609"/>
      <c r="H343" s="609"/>
      <c r="I343" s="609"/>
      <c r="J343" s="609"/>
      <c r="K343" s="609"/>
      <c r="L343" s="609"/>
    </row>
    <row r="344" spans="3:12">
      <c r="C344" s="609"/>
      <c r="D344" s="609"/>
      <c r="E344" s="609"/>
      <c r="F344" s="609"/>
      <c r="G344" s="609"/>
      <c r="H344" s="609"/>
      <c r="I344" s="609"/>
      <c r="J344" s="609"/>
      <c r="K344" s="609"/>
      <c r="L344" s="609"/>
    </row>
    <row r="345" spans="3:12">
      <c r="C345" s="609"/>
      <c r="D345" s="609"/>
      <c r="E345" s="609"/>
      <c r="F345" s="609"/>
      <c r="G345" s="609"/>
      <c r="H345" s="609"/>
      <c r="I345" s="609"/>
      <c r="J345" s="609"/>
      <c r="K345" s="609"/>
      <c r="L345" s="609"/>
    </row>
    <row r="346" spans="3:12">
      <c r="C346" s="609"/>
      <c r="D346" s="609"/>
      <c r="E346" s="609"/>
      <c r="F346" s="609"/>
      <c r="G346" s="609"/>
      <c r="H346" s="609"/>
      <c r="I346" s="609"/>
      <c r="J346" s="609"/>
      <c r="K346" s="609"/>
      <c r="L346" s="609"/>
    </row>
    <row r="347" spans="3:12">
      <c r="C347" s="609"/>
      <c r="D347" s="609"/>
      <c r="E347" s="609"/>
      <c r="F347" s="609"/>
      <c r="G347" s="609"/>
      <c r="H347" s="609"/>
      <c r="I347" s="609"/>
      <c r="J347" s="609"/>
      <c r="K347" s="609"/>
      <c r="L347" s="609"/>
    </row>
    <row r="348" spans="3:12">
      <c r="C348" s="609"/>
      <c r="D348" s="609"/>
      <c r="E348" s="609"/>
      <c r="F348" s="609"/>
      <c r="G348" s="609"/>
      <c r="H348" s="609"/>
      <c r="I348" s="609"/>
      <c r="J348" s="609"/>
      <c r="K348" s="609"/>
      <c r="L348" s="609"/>
    </row>
    <row r="349" spans="3:12">
      <c r="C349" s="609"/>
      <c r="D349" s="609"/>
      <c r="E349" s="609"/>
      <c r="F349" s="609"/>
      <c r="G349" s="609"/>
      <c r="H349" s="609"/>
      <c r="I349" s="609"/>
      <c r="J349" s="609"/>
      <c r="K349" s="609"/>
      <c r="L349" s="609"/>
    </row>
    <row r="350" spans="3:12">
      <c r="C350" s="609"/>
      <c r="D350" s="609"/>
      <c r="E350" s="609"/>
      <c r="F350" s="609"/>
      <c r="G350" s="609"/>
      <c r="H350" s="609"/>
      <c r="I350" s="609"/>
      <c r="J350" s="609"/>
      <c r="K350" s="609"/>
      <c r="L350" s="609"/>
    </row>
    <row r="351" spans="3:12">
      <c r="C351" s="609"/>
      <c r="D351" s="609"/>
      <c r="E351" s="609"/>
      <c r="F351" s="609"/>
      <c r="G351" s="609"/>
      <c r="H351" s="609"/>
      <c r="I351" s="609"/>
      <c r="J351" s="609"/>
      <c r="K351" s="609"/>
      <c r="L351" s="609"/>
    </row>
    <row r="352" spans="3:12">
      <c r="C352" s="609"/>
      <c r="D352" s="609"/>
      <c r="E352" s="609"/>
      <c r="F352" s="609"/>
      <c r="G352" s="609"/>
      <c r="H352" s="609"/>
      <c r="I352" s="609"/>
      <c r="J352" s="609"/>
      <c r="K352" s="609"/>
      <c r="L352" s="609"/>
    </row>
    <row r="353" spans="3:12">
      <c r="C353" s="609"/>
      <c r="D353" s="609"/>
      <c r="E353" s="609"/>
      <c r="F353" s="609"/>
      <c r="G353" s="609"/>
      <c r="H353" s="609"/>
      <c r="I353" s="609"/>
      <c r="J353" s="609"/>
      <c r="K353" s="609"/>
      <c r="L353" s="609"/>
    </row>
    <row r="354" spans="3:12">
      <c r="C354" s="609"/>
      <c r="D354" s="609"/>
      <c r="E354" s="609"/>
      <c r="F354" s="609"/>
      <c r="G354" s="609"/>
      <c r="H354" s="609"/>
      <c r="I354" s="609"/>
      <c r="J354" s="609"/>
      <c r="K354" s="609"/>
      <c r="L354" s="609"/>
    </row>
    <row r="355" spans="3:12">
      <c r="C355" s="609"/>
      <c r="D355" s="609"/>
      <c r="E355" s="609"/>
      <c r="F355" s="609"/>
      <c r="G355" s="609"/>
      <c r="H355" s="609"/>
      <c r="I355" s="609"/>
      <c r="J355" s="609"/>
      <c r="K355" s="609"/>
      <c r="L355" s="609"/>
    </row>
    <row r="356" spans="3:12">
      <c r="C356" s="609"/>
      <c r="D356" s="609"/>
      <c r="E356" s="609"/>
      <c r="F356" s="609"/>
      <c r="G356" s="609"/>
      <c r="H356" s="609"/>
      <c r="I356" s="609"/>
      <c r="J356" s="609"/>
      <c r="K356" s="609"/>
      <c r="L356" s="609"/>
    </row>
    <row r="357" spans="3:12">
      <c r="C357" s="609"/>
      <c r="D357" s="609"/>
      <c r="E357" s="609"/>
      <c r="F357" s="609"/>
      <c r="G357" s="609"/>
      <c r="H357" s="609"/>
      <c r="I357" s="609"/>
      <c r="J357" s="609"/>
      <c r="K357" s="609"/>
      <c r="L357" s="609"/>
    </row>
    <row r="358" spans="3:12">
      <c r="C358" s="609"/>
      <c r="D358" s="609"/>
      <c r="E358" s="609"/>
      <c r="F358" s="609"/>
      <c r="G358" s="609"/>
      <c r="H358" s="609"/>
      <c r="I358" s="609"/>
      <c r="J358" s="609"/>
      <c r="K358" s="609"/>
      <c r="L358" s="609"/>
    </row>
    <row r="359" spans="3:12">
      <c r="C359" s="609"/>
      <c r="D359" s="609"/>
      <c r="E359" s="609"/>
      <c r="F359" s="609"/>
      <c r="G359" s="609"/>
      <c r="H359" s="609"/>
      <c r="I359" s="609"/>
      <c r="J359" s="609"/>
      <c r="K359" s="609"/>
      <c r="L359" s="609"/>
    </row>
    <row r="360" spans="3:12">
      <c r="C360" s="609"/>
      <c r="D360" s="609"/>
      <c r="E360" s="609"/>
      <c r="F360" s="609"/>
      <c r="G360" s="609"/>
      <c r="H360" s="609"/>
      <c r="I360" s="609"/>
      <c r="J360" s="609"/>
      <c r="K360" s="609"/>
      <c r="L360" s="609"/>
    </row>
    <row r="361" spans="3:12">
      <c r="C361" s="609"/>
      <c r="D361" s="609"/>
      <c r="E361" s="609"/>
      <c r="F361" s="609"/>
      <c r="G361" s="609"/>
      <c r="H361" s="609"/>
      <c r="I361" s="609"/>
      <c r="J361" s="609"/>
      <c r="K361" s="609"/>
      <c r="L361" s="609"/>
    </row>
    <row r="362" spans="3:12">
      <c r="C362" s="609"/>
      <c r="D362" s="609"/>
      <c r="E362" s="609"/>
      <c r="F362" s="609"/>
      <c r="G362" s="609"/>
      <c r="H362" s="609"/>
      <c r="I362" s="609"/>
      <c r="J362" s="609"/>
      <c r="K362" s="609"/>
      <c r="L362" s="609"/>
    </row>
    <row r="363" spans="3:12">
      <c r="C363" s="609"/>
      <c r="D363" s="609"/>
      <c r="E363" s="609"/>
      <c r="F363" s="609"/>
      <c r="G363" s="609"/>
      <c r="H363" s="609"/>
      <c r="I363" s="609"/>
      <c r="J363" s="609"/>
      <c r="K363" s="609"/>
      <c r="L363" s="609"/>
    </row>
    <row r="364" spans="3:12">
      <c r="C364" s="609"/>
      <c r="D364" s="609"/>
      <c r="E364" s="609"/>
      <c r="F364" s="609"/>
      <c r="G364" s="609"/>
      <c r="H364" s="609"/>
      <c r="I364" s="609"/>
      <c r="J364" s="609"/>
      <c r="K364" s="609"/>
      <c r="L364" s="609"/>
    </row>
    <row r="365" spans="3:12">
      <c r="C365" s="609"/>
      <c r="D365" s="609"/>
      <c r="E365" s="609"/>
      <c r="F365" s="609"/>
      <c r="G365" s="609"/>
      <c r="H365" s="609"/>
      <c r="I365" s="609"/>
      <c r="J365" s="609"/>
      <c r="K365" s="609"/>
      <c r="L365" s="609"/>
    </row>
    <row r="366" spans="3:12">
      <c r="C366" s="609"/>
      <c r="D366" s="609"/>
      <c r="E366" s="609"/>
      <c r="F366" s="609"/>
      <c r="G366" s="609"/>
      <c r="H366" s="609"/>
      <c r="I366" s="609"/>
      <c r="J366" s="609"/>
      <c r="K366" s="609"/>
      <c r="L366" s="609"/>
    </row>
    <row r="367" spans="3:12">
      <c r="C367" s="609"/>
      <c r="D367" s="609"/>
      <c r="E367" s="609"/>
      <c r="F367" s="609"/>
      <c r="G367" s="609"/>
      <c r="H367" s="609"/>
      <c r="I367" s="609"/>
      <c r="J367" s="609"/>
      <c r="K367" s="609"/>
      <c r="L367" s="609"/>
    </row>
    <row r="368" spans="3:12">
      <c r="C368" s="609"/>
      <c r="D368" s="609"/>
      <c r="E368" s="609"/>
      <c r="F368" s="609"/>
      <c r="G368" s="609"/>
      <c r="H368" s="609"/>
      <c r="I368" s="609"/>
      <c r="J368" s="609"/>
      <c r="K368" s="609"/>
      <c r="L368" s="609"/>
    </row>
    <row r="369" spans="3:12">
      <c r="C369" s="609"/>
      <c r="D369" s="609"/>
      <c r="E369" s="609"/>
      <c r="F369" s="609"/>
      <c r="G369" s="609"/>
      <c r="H369" s="609"/>
      <c r="I369" s="609"/>
      <c r="J369" s="609"/>
      <c r="K369" s="609"/>
      <c r="L369" s="609"/>
    </row>
    <row r="370" spans="3:12">
      <c r="C370" s="609"/>
      <c r="D370" s="609"/>
      <c r="E370" s="609"/>
      <c r="F370" s="609"/>
      <c r="G370" s="609"/>
      <c r="H370" s="609"/>
      <c r="I370" s="609"/>
      <c r="J370" s="609"/>
      <c r="K370" s="609"/>
      <c r="L370" s="609"/>
    </row>
    <row r="371" spans="3:12">
      <c r="C371" s="609"/>
      <c r="D371" s="609"/>
      <c r="E371" s="609"/>
      <c r="F371" s="609"/>
      <c r="G371" s="609"/>
      <c r="H371" s="609"/>
      <c r="I371" s="609"/>
      <c r="J371" s="609"/>
      <c r="K371" s="609"/>
      <c r="L371" s="609"/>
    </row>
    <row r="372" spans="3:12">
      <c r="C372" s="609"/>
      <c r="D372" s="609"/>
      <c r="E372" s="609"/>
      <c r="F372" s="609"/>
      <c r="G372" s="609"/>
      <c r="H372" s="609"/>
      <c r="I372" s="609"/>
      <c r="J372" s="609"/>
      <c r="K372" s="609"/>
      <c r="L372" s="609"/>
    </row>
    <row r="373" spans="3:12">
      <c r="C373" s="609"/>
      <c r="D373" s="609"/>
      <c r="E373" s="609"/>
      <c r="F373" s="609"/>
      <c r="G373" s="609"/>
      <c r="H373" s="609"/>
      <c r="I373" s="609"/>
      <c r="J373" s="609"/>
      <c r="K373" s="609"/>
      <c r="L373" s="609"/>
    </row>
    <row r="374" spans="3:12">
      <c r="C374" s="609"/>
      <c r="D374" s="609"/>
      <c r="E374" s="609"/>
      <c r="F374" s="609"/>
      <c r="G374" s="609"/>
      <c r="H374" s="609"/>
      <c r="I374" s="609"/>
      <c r="J374" s="609"/>
      <c r="K374" s="609"/>
      <c r="L374" s="609"/>
    </row>
    <row r="375" spans="3:12">
      <c r="C375" s="609"/>
      <c r="D375" s="609"/>
      <c r="E375" s="609"/>
      <c r="F375" s="609"/>
      <c r="G375" s="609"/>
      <c r="H375" s="609"/>
      <c r="I375" s="609"/>
      <c r="J375" s="609"/>
      <c r="K375" s="609"/>
      <c r="L375" s="609"/>
    </row>
    <row r="376" spans="3:12">
      <c r="C376" s="609"/>
      <c r="D376" s="609"/>
      <c r="E376" s="609"/>
      <c r="F376" s="609"/>
      <c r="G376" s="609"/>
      <c r="H376" s="609"/>
      <c r="I376" s="609"/>
      <c r="J376" s="609"/>
      <c r="K376" s="609"/>
      <c r="L376" s="609"/>
    </row>
    <row r="377" spans="3:12">
      <c r="C377" s="609"/>
      <c r="D377" s="609"/>
      <c r="E377" s="609"/>
      <c r="F377" s="609"/>
      <c r="G377" s="609"/>
      <c r="H377" s="609"/>
      <c r="I377" s="609"/>
      <c r="J377" s="609"/>
      <c r="K377" s="609"/>
      <c r="L377" s="609"/>
    </row>
    <row r="378" spans="3:12">
      <c r="C378" s="609"/>
      <c r="D378" s="609"/>
      <c r="E378" s="609"/>
      <c r="F378" s="609"/>
      <c r="G378" s="609"/>
      <c r="H378" s="609"/>
      <c r="I378" s="609"/>
      <c r="J378" s="609"/>
      <c r="K378" s="609"/>
      <c r="L378" s="609"/>
    </row>
    <row r="379" spans="3:12">
      <c r="C379" s="609"/>
      <c r="D379" s="609"/>
      <c r="E379" s="609"/>
      <c r="F379" s="609"/>
      <c r="G379" s="609"/>
      <c r="H379" s="609"/>
      <c r="I379" s="609"/>
      <c r="J379" s="609"/>
      <c r="K379" s="609"/>
      <c r="L379" s="609"/>
    </row>
    <row r="380" spans="3:12">
      <c r="C380" s="609"/>
      <c r="D380" s="609"/>
      <c r="E380" s="609"/>
      <c r="F380" s="609"/>
      <c r="G380" s="609"/>
      <c r="H380" s="609"/>
      <c r="I380" s="609"/>
      <c r="J380" s="609"/>
      <c r="K380" s="609"/>
      <c r="L380" s="609"/>
    </row>
    <row r="381" spans="3:12">
      <c r="C381" s="609"/>
      <c r="D381" s="609"/>
      <c r="E381" s="609"/>
      <c r="F381" s="609"/>
      <c r="G381" s="609"/>
      <c r="H381" s="609"/>
      <c r="I381" s="609"/>
      <c r="J381" s="609"/>
      <c r="K381" s="609"/>
      <c r="L381" s="609"/>
    </row>
    <row r="382" spans="3:12">
      <c r="C382" s="609"/>
      <c r="D382" s="609"/>
      <c r="E382" s="609"/>
      <c r="F382" s="609"/>
      <c r="G382" s="609"/>
      <c r="H382" s="609"/>
      <c r="I382" s="609"/>
      <c r="J382" s="609"/>
      <c r="K382" s="609"/>
      <c r="L382" s="609"/>
    </row>
    <row r="383" spans="3:12">
      <c r="C383" s="609"/>
      <c r="D383" s="609"/>
      <c r="E383" s="609"/>
      <c r="F383" s="609"/>
      <c r="G383" s="609"/>
      <c r="H383" s="609"/>
      <c r="I383" s="609"/>
      <c r="J383" s="609"/>
      <c r="K383" s="609"/>
      <c r="L383" s="609"/>
    </row>
    <row r="384" spans="3:12">
      <c r="C384" s="609"/>
      <c r="D384" s="609"/>
      <c r="E384" s="609"/>
      <c r="F384" s="609"/>
      <c r="G384" s="609"/>
      <c r="H384" s="609"/>
      <c r="I384" s="609"/>
      <c r="J384" s="609"/>
      <c r="K384" s="609"/>
      <c r="L384" s="609"/>
    </row>
    <row r="385" spans="3:12">
      <c r="C385" s="609"/>
      <c r="D385" s="609"/>
      <c r="E385" s="609"/>
      <c r="F385" s="609"/>
      <c r="G385" s="609"/>
      <c r="H385" s="609"/>
      <c r="I385" s="609"/>
      <c r="J385" s="609"/>
      <c r="K385" s="609"/>
      <c r="L385" s="609"/>
    </row>
    <row r="386" spans="3:12">
      <c r="C386" s="609"/>
      <c r="D386" s="609"/>
      <c r="E386" s="609"/>
      <c r="F386" s="609"/>
      <c r="G386" s="609"/>
      <c r="H386" s="609"/>
      <c r="I386" s="609"/>
      <c r="J386" s="609"/>
      <c r="K386" s="609"/>
      <c r="L386" s="609"/>
    </row>
    <row r="387" spans="3:12">
      <c r="C387" s="609"/>
      <c r="D387" s="609"/>
      <c r="E387" s="609"/>
      <c r="F387" s="609"/>
      <c r="G387" s="609"/>
      <c r="H387" s="609"/>
      <c r="I387" s="609"/>
      <c r="J387" s="609"/>
      <c r="K387" s="609"/>
      <c r="L387" s="609"/>
    </row>
    <row r="388" spans="3:12">
      <c r="C388" s="609"/>
      <c r="D388" s="609"/>
      <c r="E388" s="609"/>
      <c r="F388" s="609"/>
      <c r="G388" s="609"/>
      <c r="H388" s="609"/>
      <c r="I388" s="609"/>
      <c r="J388" s="609"/>
      <c r="K388" s="609"/>
      <c r="L388" s="609"/>
    </row>
    <row r="389" spans="3:12">
      <c r="C389" s="609"/>
      <c r="D389" s="609"/>
      <c r="E389" s="609"/>
      <c r="F389" s="609"/>
      <c r="G389" s="609"/>
      <c r="H389" s="609"/>
      <c r="I389" s="609"/>
      <c r="J389" s="609"/>
      <c r="K389" s="609"/>
      <c r="L389" s="609"/>
    </row>
    <row r="390" spans="3:12">
      <c r="C390" s="609"/>
      <c r="D390" s="609"/>
      <c r="E390" s="609"/>
      <c r="F390" s="609"/>
      <c r="G390" s="609"/>
      <c r="H390" s="609"/>
      <c r="I390" s="609"/>
      <c r="J390" s="609"/>
      <c r="K390" s="609"/>
      <c r="L390" s="609"/>
    </row>
    <row r="391" spans="3:12">
      <c r="C391" s="609"/>
      <c r="D391" s="609"/>
      <c r="E391" s="609"/>
      <c r="F391" s="609"/>
      <c r="G391" s="609"/>
      <c r="H391" s="609"/>
      <c r="I391" s="609"/>
      <c r="J391" s="609"/>
      <c r="K391" s="609"/>
      <c r="L391" s="609"/>
    </row>
    <row r="392" spans="3:12">
      <c r="C392" s="609"/>
      <c r="D392" s="609"/>
      <c r="E392" s="609"/>
      <c r="F392" s="609"/>
      <c r="G392" s="609"/>
      <c r="H392" s="609"/>
      <c r="I392" s="609"/>
      <c r="J392" s="609"/>
      <c r="K392" s="609"/>
      <c r="L392" s="609"/>
    </row>
    <row r="393" spans="3:12">
      <c r="C393" s="609"/>
      <c r="D393" s="609"/>
      <c r="E393" s="609"/>
      <c r="F393" s="609"/>
      <c r="G393" s="609"/>
      <c r="H393" s="609"/>
      <c r="I393" s="609"/>
      <c r="J393" s="609"/>
      <c r="K393" s="609"/>
      <c r="L393" s="609"/>
    </row>
    <row r="394" spans="3:12">
      <c r="C394" s="609"/>
      <c r="D394" s="609"/>
      <c r="E394" s="609"/>
      <c r="F394" s="609"/>
      <c r="G394" s="609"/>
      <c r="H394" s="609"/>
      <c r="I394" s="609"/>
      <c r="J394" s="609"/>
      <c r="K394" s="609"/>
      <c r="L394" s="609"/>
    </row>
    <row r="395" spans="3:12">
      <c r="C395" s="609"/>
      <c r="D395" s="609"/>
      <c r="E395" s="609"/>
      <c r="F395" s="609"/>
      <c r="G395" s="609"/>
      <c r="H395" s="609"/>
      <c r="I395" s="609"/>
      <c r="J395" s="609"/>
      <c r="K395" s="609"/>
      <c r="L395" s="609"/>
    </row>
    <row r="396" spans="3:12">
      <c r="C396" s="609"/>
      <c r="D396" s="609"/>
      <c r="E396" s="609"/>
      <c r="F396" s="609"/>
      <c r="G396" s="609"/>
      <c r="H396" s="609"/>
      <c r="I396" s="609"/>
      <c r="J396" s="609"/>
      <c r="K396" s="609"/>
      <c r="L396" s="609"/>
    </row>
    <row r="397" spans="3:12">
      <c r="C397" s="609"/>
      <c r="D397" s="609"/>
      <c r="E397" s="609"/>
      <c r="F397" s="609"/>
      <c r="G397" s="609"/>
      <c r="H397" s="609"/>
      <c r="I397" s="609"/>
      <c r="J397" s="609"/>
      <c r="K397" s="609"/>
      <c r="L397" s="609"/>
    </row>
    <row r="398" spans="3:12">
      <c r="C398" s="609"/>
      <c r="D398" s="609"/>
      <c r="E398" s="609"/>
      <c r="F398" s="609"/>
      <c r="G398" s="609"/>
      <c r="H398" s="609"/>
      <c r="I398" s="609"/>
      <c r="J398" s="609"/>
      <c r="K398" s="609"/>
      <c r="L398" s="609"/>
    </row>
    <row r="399" spans="3:12">
      <c r="C399" s="609"/>
      <c r="D399" s="609"/>
      <c r="E399" s="609"/>
      <c r="F399" s="609"/>
      <c r="G399" s="609"/>
      <c r="H399" s="609"/>
      <c r="I399" s="609"/>
      <c r="J399" s="609"/>
      <c r="K399" s="609"/>
      <c r="L399" s="609"/>
    </row>
    <row r="400" spans="3:12">
      <c r="C400" s="609"/>
      <c r="D400" s="609"/>
      <c r="E400" s="609"/>
      <c r="F400" s="609"/>
      <c r="G400" s="609"/>
      <c r="H400" s="609"/>
      <c r="I400" s="609"/>
      <c r="J400" s="609"/>
      <c r="K400" s="609"/>
      <c r="L400" s="609"/>
    </row>
    <row r="401" spans="3:12">
      <c r="C401" s="609"/>
      <c r="D401" s="609"/>
      <c r="E401" s="609"/>
      <c r="F401" s="609"/>
      <c r="G401" s="609"/>
      <c r="H401" s="609"/>
      <c r="I401" s="609"/>
      <c r="J401" s="609"/>
      <c r="K401" s="609"/>
      <c r="L401" s="609"/>
    </row>
    <row r="402" spans="3:12">
      <c r="C402" s="609"/>
      <c r="D402" s="609"/>
      <c r="E402" s="609"/>
      <c r="F402" s="609"/>
      <c r="G402" s="609"/>
      <c r="H402" s="609"/>
      <c r="I402" s="609"/>
      <c r="J402" s="609"/>
      <c r="K402" s="609"/>
      <c r="L402" s="609"/>
    </row>
    <row r="403" spans="3:12">
      <c r="C403" s="609"/>
      <c r="D403" s="609"/>
      <c r="E403" s="609"/>
      <c r="F403" s="609"/>
      <c r="G403" s="609"/>
      <c r="H403" s="609"/>
      <c r="I403" s="609"/>
      <c r="J403" s="609"/>
      <c r="K403" s="609"/>
      <c r="L403" s="609"/>
    </row>
    <row r="404" spans="3:12">
      <c r="C404" s="609"/>
      <c r="D404" s="609"/>
      <c r="E404" s="609"/>
      <c r="F404" s="609"/>
      <c r="G404" s="609"/>
      <c r="H404" s="609"/>
      <c r="I404" s="609"/>
      <c r="J404" s="609"/>
      <c r="K404" s="609"/>
      <c r="L404" s="609"/>
    </row>
    <row r="405" spans="3:12">
      <c r="C405" s="609"/>
      <c r="D405" s="609"/>
      <c r="E405" s="609"/>
      <c r="F405" s="609"/>
      <c r="G405" s="609"/>
      <c r="H405" s="609"/>
      <c r="I405" s="609"/>
      <c r="J405" s="609"/>
      <c r="K405" s="609"/>
      <c r="L405" s="609"/>
    </row>
    <row r="406" spans="3:12">
      <c r="C406" s="609"/>
      <c r="D406" s="609"/>
      <c r="E406" s="609"/>
      <c r="F406" s="609"/>
      <c r="G406" s="609"/>
      <c r="H406" s="609"/>
      <c r="I406" s="609"/>
      <c r="J406" s="609"/>
      <c r="K406" s="609"/>
      <c r="L406" s="609"/>
    </row>
    <row r="407" spans="3:12">
      <c r="C407" s="609"/>
      <c r="D407" s="609"/>
      <c r="E407" s="609"/>
      <c r="F407" s="609"/>
      <c r="G407" s="609"/>
      <c r="H407" s="609"/>
      <c r="I407" s="609"/>
      <c r="J407" s="609"/>
      <c r="K407" s="609"/>
      <c r="L407" s="609"/>
    </row>
    <row r="408" spans="3:12">
      <c r="C408" s="609"/>
      <c r="D408" s="609"/>
      <c r="E408" s="609"/>
      <c r="F408" s="609"/>
      <c r="G408" s="609"/>
      <c r="H408" s="609"/>
      <c r="I408" s="609"/>
      <c r="J408" s="609"/>
      <c r="K408" s="609"/>
      <c r="L408" s="609"/>
    </row>
    <row r="409" spans="3:12">
      <c r="C409" s="609"/>
      <c r="D409" s="609"/>
      <c r="E409" s="609"/>
      <c r="F409" s="609"/>
      <c r="G409" s="609"/>
      <c r="H409" s="609"/>
      <c r="I409" s="609"/>
      <c r="J409" s="609"/>
      <c r="K409" s="609"/>
      <c r="L409" s="609"/>
    </row>
    <row r="410" spans="3:12">
      <c r="C410" s="609"/>
      <c r="D410" s="609"/>
      <c r="E410" s="609"/>
      <c r="F410" s="609"/>
      <c r="G410" s="609"/>
      <c r="H410" s="609"/>
      <c r="I410" s="609"/>
      <c r="J410" s="609"/>
      <c r="K410" s="609"/>
      <c r="L410" s="609"/>
    </row>
    <row r="411" spans="3:12">
      <c r="C411" s="609"/>
      <c r="D411" s="609"/>
      <c r="E411" s="609"/>
      <c r="F411" s="609"/>
      <c r="G411" s="609"/>
      <c r="H411" s="609"/>
      <c r="I411" s="609"/>
      <c r="J411" s="609"/>
      <c r="K411" s="609"/>
      <c r="L411" s="609"/>
    </row>
    <row r="412" spans="3:12">
      <c r="C412" s="609"/>
      <c r="D412" s="609"/>
      <c r="E412" s="609"/>
      <c r="F412" s="609"/>
      <c r="G412" s="609"/>
      <c r="H412" s="609"/>
      <c r="I412" s="609"/>
      <c r="J412" s="609"/>
      <c r="K412" s="609"/>
      <c r="L412" s="609"/>
    </row>
    <row r="413" spans="3:12">
      <c r="C413" s="609"/>
      <c r="D413" s="609"/>
      <c r="E413" s="609"/>
      <c r="F413" s="609"/>
      <c r="G413" s="609"/>
      <c r="H413" s="609"/>
      <c r="I413" s="609"/>
      <c r="J413" s="609"/>
      <c r="K413" s="609"/>
      <c r="L413" s="609"/>
    </row>
    <row r="414" spans="3:12">
      <c r="C414" s="609"/>
      <c r="D414" s="609"/>
      <c r="E414" s="609"/>
      <c r="F414" s="609"/>
      <c r="G414" s="609"/>
      <c r="H414" s="609"/>
      <c r="I414" s="609"/>
      <c r="J414" s="609"/>
      <c r="K414" s="609"/>
      <c r="L414" s="609"/>
    </row>
    <row r="415" spans="3:12">
      <c r="C415" s="609"/>
      <c r="D415" s="609"/>
      <c r="E415" s="609"/>
      <c r="F415" s="609"/>
      <c r="G415" s="609"/>
      <c r="H415" s="609"/>
      <c r="I415" s="609"/>
      <c r="J415" s="609"/>
      <c r="K415" s="609"/>
      <c r="L415" s="609"/>
    </row>
    <row r="416" spans="3:12">
      <c r="C416" s="609"/>
      <c r="D416" s="609"/>
      <c r="E416" s="609"/>
      <c r="F416" s="609"/>
      <c r="G416" s="609"/>
      <c r="H416" s="609"/>
      <c r="I416" s="609"/>
      <c r="J416" s="609"/>
      <c r="K416" s="609"/>
      <c r="L416" s="609"/>
    </row>
    <row r="417" spans="3:12">
      <c r="C417" s="609"/>
      <c r="D417" s="609"/>
      <c r="E417" s="609"/>
      <c r="F417" s="609"/>
      <c r="G417" s="609"/>
      <c r="H417" s="609"/>
      <c r="I417" s="609"/>
      <c r="J417" s="609"/>
      <c r="K417" s="609"/>
      <c r="L417" s="609"/>
    </row>
    <row r="418" spans="3:12">
      <c r="C418" s="609"/>
      <c r="D418" s="609"/>
      <c r="E418" s="609"/>
      <c r="F418" s="609"/>
      <c r="G418" s="609"/>
      <c r="H418" s="609"/>
      <c r="I418" s="609"/>
      <c r="J418" s="609"/>
      <c r="K418" s="609"/>
      <c r="L418" s="609"/>
    </row>
    <row r="419" spans="3:12">
      <c r="C419" s="609"/>
      <c r="D419" s="609"/>
      <c r="E419" s="609"/>
      <c r="F419" s="609"/>
      <c r="G419" s="609"/>
      <c r="H419" s="609"/>
      <c r="I419" s="609"/>
      <c r="J419" s="609"/>
      <c r="K419" s="609"/>
      <c r="L419" s="609"/>
    </row>
    <row r="420" spans="3:12">
      <c r="C420" s="609"/>
      <c r="D420" s="609"/>
      <c r="E420" s="609"/>
      <c r="F420" s="609"/>
      <c r="G420" s="609"/>
      <c r="H420" s="609"/>
      <c r="I420" s="609"/>
      <c r="J420" s="609"/>
      <c r="K420" s="609"/>
      <c r="L420" s="609"/>
    </row>
    <row r="421" spans="3:12">
      <c r="C421" s="609"/>
      <c r="D421" s="609"/>
      <c r="E421" s="609"/>
      <c r="F421" s="609"/>
      <c r="G421" s="609"/>
      <c r="H421" s="609"/>
      <c r="I421" s="609"/>
      <c r="J421" s="609"/>
      <c r="K421" s="609"/>
      <c r="L421" s="609"/>
    </row>
    <row r="422" spans="3:12">
      <c r="C422" s="609"/>
      <c r="D422" s="609"/>
      <c r="E422" s="609"/>
      <c r="F422" s="609"/>
      <c r="G422" s="609"/>
      <c r="H422" s="609"/>
      <c r="I422" s="609"/>
      <c r="J422" s="609"/>
      <c r="K422" s="609"/>
      <c r="L422" s="609"/>
    </row>
    <row r="423" spans="3:12">
      <c r="C423" s="609"/>
      <c r="D423" s="609"/>
      <c r="E423" s="609"/>
      <c r="F423" s="609"/>
      <c r="G423" s="609"/>
      <c r="H423" s="609"/>
      <c r="I423" s="609"/>
      <c r="J423" s="609"/>
      <c r="K423" s="609"/>
      <c r="L423" s="609"/>
    </row>
    <row r="424" spans="3:12">
      <c r="C424" s="609"/>
      <c r="D424" s="609"/>
      <c r="E424" s="609"/>
      <c r="F424" s="609"/>
      <c r="G424" s="609"/>
      <c r="H424" s="609"/>
      <c r="I424" s="609"/>
      <c r="J424" s="609"/>
      <c r="K424" s="609"/>
      <c r="L424" s="609"/>
    </row>
    <row r="425" spans="3:12">
      <c r="C425" s="609"/>
      <c r="D425" s="609"/>
      <c r="E425" s="609"/>
      <c r="F425" s="609"/>
      <c r="G425" s="609"/>
      <c r="H425" s="609"/>
      <c r="I425" s="609"/>
      <c r="J425" s="609"/>
      <c r="K425" s="609"/>
      <c r="L425" s="609"/>
    </row>
    <row r="426" spans="3:12">
      <c r="C426" s="609"/>
      <c r="D426" s="609"/>
      <c r="E426" s="609"/>
      <c r="F426" s="609"/>
      <c r="G426" s="609"/>
      <c r="H426" s="609"/>
      <c r="I426" s="609"/>
      <c r="J426" s="609"/>
      <c r="K426" s="609"/>
      <c r="L426" s="609"/>
    </row>
    <row r="427" spans="3:12">
      <c r="C427" s="609"/>
      <c r="D427" s="609"/>
      <c r="E427" s="609"/>
      <c r="F427" s="609"/>
      <c r="G427" s="609"/>
      <c r="H427" s="609"/>
      <c r="I427" s="609"/>
      <c r="J427" s="609"/>
      <c r="K427" s="609"/>
      <c r="L427" s="609"/>
    </row>
    <row r="428" spans="3:12">
      <c r="C428" s="609"/>
      <c r="D428" s="609"/>
      <c r="E428" s="609"/>
      <c r="F428" s="609"/>
      <c r="G428" s="609"/>
      <c r="H428" s="609"/>
      <c r="I428" s="609"/>
      <c r="J428" s="609"/>
      <c r="K428" s="609"/>
      <c r="L428" s="609"/>
    </row>
    <row r="429" spans="3:12">
      <c r="C429" s="609"/>
      <c r="D429" s="609"/>
      <c r="E429" s="609"/>
      <c r="F429" s="609"/>
      <c r="G429" s="609"/>
      <c r="H429" s="609"/>
      <c r="I429" s="609"/>
      <c r="J429" s="609"/>
      <c r="K429" s="609"/>
      <c r="L429" s="609"/>
    </row>
    <row r="430" spans="3:12">
      <c r="C430" s="609"/>
      <c r="D430" s="609"/>
      <c r="E430" s="609"/>
      <c r="F430" s="609"/>
      <c r="G430" s="609"/>
      <c r="H430" s="609"/>
      <c r="I430" s="609"/>
      <c r="J430" s="609"/>
      <c r="K430" s="609"/>
      <c r="L430" s="609"/>
    </row>
    <row r="431" spans="3:12">
      <c r="C431" s="609"/>
      <c r="D431" s="609"/>
      <c r="E431" s="609"/>
      <c r="F431" s="609"/>
      <c r="G431" s="609"/>
      <c r="H431" s="609"/>
      <c r="I431" s="609"/>
      <c r="J431" s="609"/>
      <c r="K431" s="609"/>
      <c r="L431" s="609"/>
    </row>
    <row r="432" spans="3:12">
      <c r="C432" s="609"/>
      <c r="D432" s="609"/>
      <c r="E432" s="609"/>
      <c r="F432" s="609"/>
      <c r="G432" s="609"/>
      <c r="H432" s="609"/>
      <c r="I432" s="609"/>
      <c r="J432" s="609"/>
      <c r="K432" s="609"/>
      <c r="L432" s="609"/>
    </row>
    <row r="433" spans="3:12">
      <c r="C433" s="609"/>
      <c r="D433" s="609"/>
      <c r="E433" s="609"/>
      <c r="F433" s="609"/>
      <c r="G433" s="609"/>
      <c r="H433" s="609"/>
      <c r="I433" s="609"/>
      <c r="J433" s="609"/>
      <c r="K433" s="609"/>
      <c r="L433" s="609"/>
    </row>
    <row r="434" spans="3:12">
      <c r="C434" s="609"/>
      <c r="D434" s="609"/>
      <c r="E434" s="609"/>
      <c r="F434" s="609"/>
      <c r="G434" s="609"/>
      <c r="H434" s="609"/>
      <c r="I434" s="609"/>
      <c r="J434" s="609"/>
      <c r="K434" s="609"/>
      <c r="L434" s="609"/>
    </row>
    <row r="435" spans="3:12">
      <c r="C435" s="609"/>
      <c r="D435" s="609"/>
      <c r="E435" s="609"/>
      <c r="F435" s="609"/>
      <c r="G435" s="609"/>
      <c r="H435" s="609"/>
      <c r="I435" s="609"/>
      <c r="J435" s="609"/>
      <c r="K435" s="609"/>
      <c r="L435" s="609"/>
    </row>
    <row r="436" spans="3:12">
      <c r="C436" s="609"/>
      <c r="D436" s="609"/>
      <c r="E436" s="609"/>
      <c r="F436" s="609"/>
      <c r="G436" s="609"/>
      <c r="H436" s="609"/>
      <c r="I436" s="609"/>
      <c r="J436" s="609"/>
      <c r="K436" s="609"/>
      <c r="L436" s="609"/>
    </row>
    <row r="437" spans="3:12">
      <c r="C437" s="609"/>
      <c r="D437" s="609"/>
      <c r="E437" s="609"/>
      <c r="F437" s="609"/>
      <c r="G437" s="609"/>
      <c r="H437" s="609"/>
      <c r="I437" s="609"/>
      <c r="J437" s="609"/>
      <c r="K437" s="609"/>
      <c r="L437" s="609"/>
    </row>
    <row r="438" spans="3:12">
      <c r="C438" s="609"/>
      <c r="D438" s="609"/>
      <c r="E438" s="609"/>
      <c r="F438" s="609"/>
      <c r="G438" s="609"/>
      <c r="H438" s="609"/>
      <c r="I438" s="609"/>
      <c r="J438" s="609"/>
      <c r="K438" s="609"/>
      <c r="L438" s="609"/>
    </row>
    <row r="439" spans="3:12">
      <c r="C439" s="609"/>
      <c r="D439" s="609"/>
      <c r="E439" s="609"/>
      <c r="F439" s="609"/>
      <c r="G439" s="609"/>
      <c r="H439" s="609"/>
      <c r="I439" s="609"/>
      <c r="J439" s="609"/>
      <c r="K439" s="609"/>
      <c r="L439" s="609"/>
    </row>
    <row r="440" spans="3:12">
      <c r="C440" s="609"/>
      <c r="D440" s="609"/>
      <c r="E440" s="609"/>
      <c r="F440" s="609"/>
      <c r="G440" s="609"/>
      <c r="H440" s="609"/>
      <c r="I440" s="609"/>
      <c r="J440" s="609"/>
      <c r="K440" s="609"/>
      <c r="L440" s="609"/>
    </row>
    <row r="441" spans="3:12">
      <c r="C441" s="609"/>
      <c r="D441" s="609"/>
      <c r="E441" s="609"/>
      <c r="F441" s="609"/>
      <c r="G441" s="609"/>
      <c r="H441" s="609"/>
      <c r="I441" s="609"/>
      <c r="J441" s="609"/>
      <c r="K441" s="609"/>
      <c r="L441" s="609"/>
    </row>
    <row r="442" spans="3:12">
      <c r="C442" s="609"/>
      <c r="D442" s="609"/>
      <c r="E442" s="609"/>
      <c r="F442" s="609"/>
      <c r="G442" s="609"/>
      <c r="H442" s="609"/>
      <c r="I442" s="609"/>
      <c r="J442" s="609"/>
      <c r="K442" s="609"/>
      <c r="L442" s="609"/>
    </row>
    <row r="443" spans="3:12">
      <c r="C443" s="609"/>
      <c r="D443" s="609"/>
      <c r="E443" s="609"/>
      <c r="F443" s="609"/>
      <c r="G443" s="609"/>
      <c r="H443" s="609"/>
      <c r="I443" s="609"/>
      <c r="J443" s="609"/>
      <c r="K443" s="609"/>
      <c r="L443" s="609"/>
    </row>
    <row r="444" spans="3:12">
      <c r="C444" s="609"/>
      <c r="D444" s="609"/>
      <c r="E444" s="609"/>
      <c r="F444" s="609"/>
      <c r="G444" s="609"/>
      <c r="H444" s="609"/>
      <c r="I444" s="609"/>
      <c r="J444" s="609"/>
      <c r="K444" s="609"/>
      <c r="L444" s="609"/>
    </row>
    <row r="445" spans="3:12">
      <c r="C445" s="609"/>
      <c r="D445" s="609"/>
      <c r="E445" s="609"/>
      <c r="F445" s="609"/>
      <c r="G445" s="609"/>
      <c r="H445" s="609"/>
      <c r="I445" s="609"/>
      <c r="J445" s="609"/>
      <c r="K445" s="609"/>
      <c r="L445" s="609"/>
    </row>
    <row r="446" spans="3:12">
      <c r="C446" s="609"/>
      <c r="D446" s="609"/>
      <c r="E446" s="609"/>
      <c r="F446" s="609"/>
      <c r="G446" s="609"/>
      <c r="H446" s="609"/>
      <c r="I446" s="609"/>
      <c r="J446" s="609"/>
      <c r="K446" s="609"/>
      <c r="L446" s="609"/>
    </row>
    <row r="447" spans="3:12">
      <c r="C447" s="609"/>
      <c r="D447" s="609"/>
      <c r="E447" s="609"/>
      <c r="F447" s="609"/>
      <c r="G447" s="609"/>
      <c r="H447" s="609"/>
      <c r="I447" s="609"/>
      <c r="J447" s="609"/>
      <c r="K447" s="609"/>
      <c r="L447" s="609"/>
    </row>
    <row r="448" spans="3:12">
      <c r="C448" s="609"/>
      <c r="D448" s="609"/>
      <c r="E448" s="609"/>
      <c r="F448" s="609"/>
      <c r="G448" s="609"/>
      <c r="H448" s="609"/>
      <c r="I448" s="609"/>
      <c r="J448" s="609"/>
      <c r="K448" s="609"/>
      <c r="L448" s="609"/>
    </row>
    <row r="449" spans="3:12">
      <c r="C449" s="609"/>
      <c r="D449" s="609"/>
      <c r="E449" s="609"/>
      <c r="F449" s="609"/>
      <c r="G449" s="609"/>
      <c r="H449" s="609"/>
      <c r="I449" s="609"/>
      <c r="J449" s="609"/>
      <c r="K449" s="609"/>
      <c r="L449" s="609"/>
    </row>
    <row r="450" spans="3:12">
      <c r="C450" s="609"/>
      <c r="D450" s="609"/>
      <c r="E450" s="609"/>
      <c r="F450" s="609"/>
      <c r="G450" s="609"/>
      <c r="H450" s="609"/>
      <c r="I450" s="609"/>
      <c r="J450" s="609"/>
      <c r="K450" s="609"/>
      <c r="L450" s="609"/>
    </row>
    <row r="451" spans="3:12">
      <c r="C451" s="609"/>
      <c r="D451" s="609"/>
      <c r="E451" s="609"/>
      <c r="F451" s="609"/>
      <c r="G451" s="609"/>
      <c r="H451" s="609"/>
      <c r="I451" s="609"/>
      <c r="J451" s="609"/>
      <c r="K451" s="609"/>
      <c r="L451" s="609"/>
    </row>
    <row r="452" spans="3:12">
      <c r="C452" s="609"/>
      <c r="D452" s="609"/>
      <c r="E452" s="609"/>
      <c r="F452" s="609"/>
      <c r="G452" s="609"/>
      <c r="H452" s="609"/>
      <c r="I452" s="609"/>
      <c r="J452" s="609"/>
      <c r="K452" s="609"/>
      <c r="L452" s="609"/>
    </row>
    <row r="453" spans="3:12">
      <c r="C453" s="609"/>
      <c r="D453" s="609"/>
      <c r="E453" s="609"/>
      <c r="F453" s="609"/>
      <c r="G453" s="609"/>
      <c r="H453" s="609"/>
      <c r="I453" s="609"/>
      <c r="J453" s="609"/>
      <c r="K453" s="609"/>
      <c r="L453" s="609"/>
    </row>
    <row r="454" spans="3:12">
      <c r="C454" s="609"/>
      <c r="D454" s="609"/>
      <c r="E454" s="609"/>
      <c r="F454" s="609"/>
      <c r="G454" s="609"/>
      <c r="H454" s="609"/>
      <c r="I454" s="609"/>
      <c r="J454" s="609"/>
      <c r="K454" s="609"/>
      <c r="L454" s="609"/>
    </row>
    <row r="455" spans="3:12">
      <c r="C455" s="609"/>
      <c r="D455" s="609"/>
      <c r="E455" s="609"/>
      <c r="F455" s="609"/>
      <c r="G455" s="609"/>
      <c r="H455" s="609"/>
      <c r="I455" s="609"/>
      <c r="J455" s="609"/>
      <c r="K455" s="609"/>
      <c r="L455" s="609"/>
    </row>
    <row r="456" spans="3:12">
      <c r="C456" s="609"/>
      <c r="D456" s="609"/>
      <c r="E456" s="609"/>
      <c r="F456" s="609"/>
      <c r="G456" s="609"/>
      <c r="H456" s="609"/>
      <c r="I456" s="609"/>
      <c r="J456" s="609"/>
      <c r="K456" s="609"/>
      <c r="L456" s="609"/>
    </row>
    <row r="457" spans="3:12">
      <c r="C457" s="609"/>
      <c r="D457" s="609"/>
      <c r="E457" s="609"/>
      <c r="F457" s="609"/>
      <c r="G457" s="609"/>
      <c r="H457" s="609"/>
      <c r="I457" s="609"/>
      <c r="J457" s="609"/>
      <c r="K457" s="609"/>
      <c r="L457" s="609"/>
    </row>
    <row r="458" spans="3:12">
      <c r="C458" s="609"/>
      <c r="D458" s="609"/>
      <c r="E458" s="609"/>
      <c r="F458" s="609"/>
      <c r="G458" s="609"/>
      <c r="H458" s="609"/>
      <c r="I458" s="609"/>
      <c r="J458" s="609"/>
      <c r="K458" s="609"/>
      <c r="L458" s="609"/>
    </row>
    <row r="459" spans="3:12">
      <c r="C459" s="609"/>
      <c r="D459" s="609"/>
      <c r="E459" s="609"/>
      <c r="F459" s="609"/>
      <c r="G459" s="609"/>
      <c r="H459" s="609"/>
      <c r="I459" s="609"/>
      <c r="J459" s="609"/>
      <c r="K459" s="609"/>
      <c r="L459" s="609"/>
    </row>
    <row r="460" spans="3:12">
      <c r="C460" s="609"/>
      <c r="D460" s="609"/>
      <c r="E460" s="609"/>
      <c r="F460" s="609"/>
      <c r="G460" s="609"/>
      <c r="H460" s="609"/>
      <c r="I460" s="609"/>
      <c r="J460" s="609"/>
      <c r="K460" s="609"/>
      <c r="L460" s="609"/>
    </row>
    <row r="461" spans="3:12">
      <c r="C461" s="609"/>
      <c r="D461" s="609"/>
      <c r="E461" s="609"/>
      <c r="F461" s="609"/>
      <c r="G461" s="609"/>
      <c r="H461" s="609"/>
      <c r="I461" s="609"/>
      <c r="J461" s="609"/>
      <c r="K461" s="609"/>
      <c r="L461" s="609"/>
    </row>
    <row r="462" spans="3:12">
      <c r="C462" s="609"/>
      <c r="D462" s="609"/>
      <c r="E462" s="609"/>
      <c r="F462" s="609"/>
      <c r="G462" s="609"/>
      <c r="H462" s="609"/>
      <c r="I462" s="609"/>
      <c r="J462" s="609"/>
      <c r="K462" s="609"/>
      <c r="L462" s="609"/>
    </row>
    <row r="463" spans="3:12">
      <c r="C463" s="609"/>
      <c r="D463" s="609"/>
      <c r="E463" s="609"/>
      <c r="F463" s="609"/>
      <c r="G463" s="609"/>
      <c r="H463" s="609"/>
      <c r="I463" s="609"/>
      <c r="J463" s="609"/>
      <c r="K463" s="609"/>
      <c r="L463" s="609"/>
    </row>
    <row r="464" spans="3:12">
      <c r="C464" s="609"/>
      <c r="D464" s="609"/>
      <c r="E464" s="609"/>
      <c r="F464" s="609"/>
      <c r="G464" s="609"/>
      <c r="H464" s="609"/>
      <c r="I464" s="609"/>
      <c r="J464" s="609"/>
      <c r="K464" s="609"/>
      <c r="L464" s="609"/>
    </row>
    <row r="465" spans="3:12">
      <c r="C465" s="609"/>
      <c r="D465" s="609"/>
      <c r="E465" s="609"/>
      <c r="F465" s="609"/>
      <c r="G465" s="609"/>
      <c r="H465" s="609"/>
      <c r="I465" s="609"/>
      <c r="J465" s="609"/>
      <c r="K465" s="609"/>
      <c r="L465" s="609"/>
    </row>
    <row r="466" spans="3:12">
      <c r="C466" s="609"/>
      <c r="D466" s="609"/>
      <c r="E466" s="609"/>
      <c r="F466" s="609"/>
      <c r="G466" s="609"/>
      <c r="H466" s="609"/>
      <c r="I466" s="609"/>
      <c r="J466" s="609"/>
      <c r="K466" s="609"/>
      <c r="L466" s="609"/>
    </row>
    <row r="467" spans="3:12">
      <c r="C467" s="609"/>
      <c r="D467" s="609"/>
      <c r="E467" s="609"/>
      <c r="F467" s="609"/>
      <c r="G467" s="609"/>
      <c r="H467" s="609"/>
      <c r="I467" s="609"/>
      <c r="J467" s="609"/>
      <c r="K467" s="609"/>
      <c r="L467" s="609"/>
    </row>
    <row r="468" spans="3:12">
      <c r="C468" s="609"/>
      <c r="D468" s="609"/>
      <c r="E468" s="609"/>
      <c r="F468" s="609"/>
      <c r="G468" s="609"/>
      <c r="H468" s="609"/>
      <c r="I468" s="609"/>
      <c r="J468" s="609"/>
      <c r="K468" s="609"/>
      <c r="L468" s="609"/>
    </row>
    <row r="469" spans="3:12">
      <c r="C469" s="609"/>
      <c r="D469" s="609"/>
      <c r="E469" s="609"/>
      <c r="F469" s="609"/>
      <c r="G469" s="609"/>
      <c r="H469" s="609"/>
      <c r="I469" s="609"/>
      <c r="J469" s="609"/>
      <c r="K469" s="609"/>
      <c r="L469" s="609"/>
    </row>
    <row r="470" spans="3:12">
      <c r="C470" s="609"/>
      <c r="D470" s="609"/>
      <c r="E470" s="609"/>
      <c r="F470" s="609"/>
      <c r="G470" s="609"/>
      <c r="H470" s="609"/>
      <c r="I470" s="609"/>
      <c r="J470" s="609"/>
      <c r="K470" s="609"/>
      <c r="L470" s="609"/>
    </row>
    <row r="471" spans="3:12">
      <c r="C471" s="609"/>
      <c r="D471" s="609"/>
      <c r="E471" s="609"/>
      <c r="F471" s="609"/>
      <c r="G471" s="609"/>
      <c r="H471" s="609"/>
      <c r="I471" s="609"/>
      <c r="J471" s="609"/>
      <c r="K471" s="609"/>
      <c r="L471" s="609"/>
    </row>
    <row r="472" spans="3:12">
      <c r="C472" s="609"/>
      <c r="D472" s="609"/>
      <c r="E472" s="609"/>
      <c r="F472" s="609"/>
      <c r="G472" s="609"/>
      <c r="H472" s="609"/>
      <c r="I472" s="609"/>
      <c r="J472" s="609"/>
      <c r="K472" s="609"/>
      <c r="L472" s="609"/>
    </row>
    <row r="473" spans="3:12">
      <c r="C473" s="609"/>
      <c r="D473" s="609"/>
      <c r="E473" s="609"/>
      <c r="F473" s="609"/>
      <c r="G473" s="609"/>
      <c r="H473" s="609"/>
      <c r="I473" s="609"/>
      <c r="J473" s="609"/>
      <c r="K473" s="609"/>
      <c r="L473" s="609"/>
    </row>
    <row r="474" spans="3:12">
      <c r="C474" s="609"/>
      <c r="D474" s="609"/>
      <c r="E474" s="609"/>
      <c r="F474" s="609"/>
      <c r="G474" s="609"/>
      <c r="H474" s="609"/>
      <c r="I474" s="609"/>
      <c r="J474" s="609"/>
      <c r="K474" s="609"/>
      <c r="L474" s="609"/>
    </row>
    <row r="475" spans="3:12">
      <c r="C475" s="609"/>
      <c r="D475" s="609"/>
      <c r="E475" s="609"/>
      <c r="F475" s="609"/>
      <c r="G475" s="609"/>
      <c r="H475" s="609"/>
      <c r="I475" s="609"/>
      <c r="J475" s="609"/>
      <c r="K475" s="609"/>
      <c r="L475" s="609"/>
    </row>
    <row r="476" spans="3:12">
      <c r="C476" s="609"/>
      <c r="D476" s="609"/>
      <c r="E476" s="609"/>
      <c r="F476" s="609"/>
      <c r="G476" s="609"/>
      <c r="H476" s="609"/>
      <c r="I476" s="609"/>
      <c r="J476" s="609"/>
      <c r="K476" s="609"/>
      <c r="L476" s="609"/>
    </row>
    <row r="477" spans="3:12">
      <c r="C477" s="609"/>
      <c r="D477" s="609"/>
      <c r="E477" s="609"/>
      <c r="F477" s="609"/>
      <c r="G477" s="609"/>
      <c r="H477" s="609"/>
      <c r="I477" s="609"/>
      <c r="J477" s="609"/>
      <c r="K477" s="609"/>
      <c r="L477" s="609"/>
    </row>
    <row r="478" spans="3:12">
      <c r="C478" s="609"/>
      <c r="D478" s="609"/>
      <c r="E478" s="609"/>
      <c r="F478" s="609"/>
      <c r="G478" s="609"/>
      <c r="H478" s="609"/>
      <c r="I478" s="609"/>
      <c r="J478" s="609"/>
      <c r="K478" s="609"/>
      <c r="L478" s="609"/>
    </row>
    <row r="479" spans="3:12">
      <c r="C479" s="609"/>
      <c r="D479" s="609"/>
      <c r="E479" s="609"/>
      <c r="F479" s="609"/>
      <c r="G479" s="609"/>
      <c r="H479" s="609"/>
      <c r="I479" s="609"/>
      <c r="J479" s="609"/>
      <c r="K479" s="609"/>
      <c r="L479" s="609"/>
    </row>
    <row r="480" spans="3:12">
      <c r="C480" s="609"/>
      <c r="D480" s="609"/>
      <c r="E480" s="609"/>
      <c r="F480" s="609"/>
      <c r="G480" s="609"/>
      <c r="H480" s="609"/>
      <c r="I480" s="609"/>
      <c r="J480" s="609"/>
      <c r="K480" s="609"/>
      <c r="L480" s="609"/>
    </row>
    <row r="481" spans="3:12">
      <c r="C481" s="609"/>
      <c r="D481" s="609"/>
      <c r="E481" s="609"/>
      <c r="F481" s="609"/>
      <c r="G481" s="609"/>
      <c r="H481" s="609"/>
      <c r="I481" s="609"/>
      <c r="J481" s="609"/>
      <c r="K481" s="609"/>
      <c r="L481" s="609"/>
    </row>
    <row r="482" spans="3:12">
      <c r="C482" s="609"/>
      <c r="D482" s="609"/>
      <c r="E482" s="609"/>
      <c r="F482" s="609"/>
      <c r="G482" s="609"/>
      <c r="H482" s="609"/>
      <c r="I482" s="609"/>
      <c r="J482" s="609"/>
      <c r="K482" s="609"/>
      <c r="L482" s="609"/>
    </row>
    <row r="483" spans="3:12">
      <c r="C483" s="609"/>
      <c r="D483" s="609"/>
      <c r="E483" s="609"/>
      <c r="F483" s="609"/>
      <c r="G483" s="609"/>
      <c r="H483" s="609"/>
      <c r="I483" s="609"/>
      <c r="J483" s="609"/>
      <c r="K483" s="609"/>
      <c r="L483" s="609"/>
    </row>
    <row r="484" spans="3:12">
      <c r="C484" s="609"/>
      <c r="D484" s="609"/>
      <c r="E484" s="609"/>
      <c r="F484" s="609"/>
      <c r="G484" s="609"/>
      <c r="H484" s="609"/>
      <c r="I484" s="609"/>
      <c r="J484" s="609"/>
      <c r="K484" s="609"/>
      <c r="L484" s="609"/>
    </row>
    <row r="485" spans="3:12">
      <c r="C485" s="609"/>
      <c r="D485" s="609"/>
      <c r="E485" s="609"/>
      <c r="F485" s="609"/>
      <c r="G485" s="609"/>
      <c r="H485" s="609"/>
      <c r="I485" s="609"/>
      <c r="J485" s="609"/>
      <c r="K485" s="609"/>
      <c r="L485" s="609"/>
    </row>
    <row r="486" spans="3:12">
      <c r="C486" s="609"/>
      <c r="D486" s="609"/>
      <c r="E486" s="609"/>
      <c r="F486" s="609"/>
      <c r="G486" s="609"/>
      <c r="H486" s="609"/>
      <c r="I486" s="609"/>
      <c r="J486" s="609"/>
      <c r="K486" s="609"/>
      <c r="L486" s="609"/>
    </row>
    <row r="487" spans="3:12">
      <c r="C487" s="609"/>
      <c r="D487" s="609"/>
      <c r="E487" s="609"/>
      <c r="F487" s="609"/>
      <c r="G487" s="609"/>
      <c r="H487" s="609"/>
      <c r="I487" s="609"/>
      <c r="J487" s="609"/>
      <c r="K487" s="609"/>
      <c r="L487" s="609"/>
    </row>
    <row r="488" spans="3:12">
      <c r="C488" s="609"/>
      <c r="D488" s="609"/>
      <c r="E488" s="609"/>
      <c r="F488" s="609"/>
      <c r="G488" s="609"/>
      <c r="H488" s="609"/>
      <c r="I488" s="609"/>
      <c r="J488" s="609"/>
      <c r="K488" s="609"/>
      <c r="L488" s="609"/>
    </row>
    <row r="489" spans="3:12">
      <c r="C489" s="609"/>
      <c r="D489" s="609"/>
      <c r="E489" s="609"/>
      <c r="F489" s="609"/>
      <c r="G489" s="609"/>
      <c r="H489" s="609"/>
      <c r="I489" s="609"/>
      <c r="J489" s="609"/>
      <c r="K489" s="609"/>
      <c r="L489" s="609"/>
    </row>
    <row r="490" spans="3:12">
      <c r="C490" s="609"/>
      <c r="D490" s="609"/>
      <c r="E490" s="609"/>
      <c r="F490" s="609"/>
      <c r="G490" s="609"/>
      <c r="H490" s="609"/>
      <c r="I490" s="609"/>
      <c r="J490" s="609"/>
      <c r="K490" s="609"/>
      <c r="L490" s="609"/>
    </row>
    <row r="491" spans="3:12">
      <c r="C491" s="609"/>
      <c r="D491" s="609"/>
      <c r="E491" s="609"/>
      <c r="F491" s="609"/>
      <c r="G491" s="609"/>
      <c r="H491" s="609"/>
      <c r="I491" s="609"/>
      <c r="J491" s="609"/>
      <c r="K491" s="609"/>
      <c r="L491" s="609"/>
    </row>
    <row r="492" spans="3:12">
      <c r="C492" s="609"/>
      <c r="D492" s="609"/>
      <c r="E492" s="609"/>
      <c r="F492" s="609"/>
      <c r="G492" s="609"/>
      <c r="H492" s="609"/>
      <c r="I492" s="609"/>
      <c r="J492" s="609"/>
      <c r="K492" s="609"/>
      <c r="L492" s="609"/>
    </row>
    <row r="493" spans="3:12">
      <c r="C493" s="609"/>
      <c r="D493" s="609"/>
      <c r="E493" s="609"/>
      <c r="F493" s="609"/>
      <c r="G493" s="609"/>
      <c r="H493" s="609"/>
      <c r="I493" s="609"/>
      <c r="J493" s="609"/>
      <c r="K493" s="609"/>
      <c r="L493" s="609"/>
    </row>
    <row r="494" spans="3:12">
      <c r="C494" s="609"/>
      <c r="D494" s="609"/>
      <c r="E494" s="609"/>
      <c r="F494" s="609"/>
      <c r="G494" s="609"/>
      <c r="H494" s="609"/>
      <c r="I494" s="609"/>
      <c r="J494" s="609"/>
      <c r="K494" s="609"/>
      <c r="L494" s="609"/>
    </row>
    <row r="495" spans="3:12">
      <c r="C495" s="609"/>
      <c r="D495" s="609"/>
      <c r="E495" s="609"/>
      <c r="F495" s="609"/>
      <c r="G495" s="609"/>
      <c r="H495" s="609"/>
      <c r="I495" s="609"/>
      <c r="J495" s="609"/>
      <c r="K495" s="609"/>
      <c r="L495" s="609"/>
    </row>
    <row r="496" spans="3:12">
      <c r="C496" s="609"/>
      <c r="D496" s="609"/>
      <c r="E496" s="609"/>
      <c r="F496" s="609"/>
      <c r="G496" s="609"/>
      <c r="H496" s="609"/>
      <c r="I496" s="609"/>
      <c r="J496" s="609"/>
      <c r="K496" s="609"/>
      <c r="L496" s="609"/>
    </row>
    <row r="497" spans="3:12">
      <c r="C497" s="609"/>
      <c r="D497" s="609"/>
      <c r="E497" s="609"/>
      <c r="F497" s="609"/>
      <c r="G497" s="609"/>
      <c r="H497" s="609"/>
      <c r="I497" s="609"/>
      <c r="J497" s="609"/>
      <c r="K497" s="609"/>
      <c r="L497" s="609"/>
    </row>
    <row r="498" spans="3:12">
      <c r="C498" s="609"/>
      <c r="D498" s="609"/>
      <c r="E498" s="609"/>
      <c r="F498" s="609"/>
      <c r="G498" s="609"/>
      <c r="H498" s="609"/>
      <c r="I498" s="609"/>
      <c r="J498" s="609"/>
      <c r="K498" s="609"/>
      <c r="L498" s="609"/>
    </row>
    <row r="499" spans="3:12">
      <c r="C499" s="609"/>
      <c r="D499" s="609"/>
      <c r="E499" s="609"/>
      <c r="F499" s="609"/>
      <c r="G499" s="609"/>
      <c r="H499" s="609"/>
      <c r="I499" s="609"/>
      <c r="J499" s="609"/>
      <c r="K499" s="609"/>
      <c r="L499" s="609"/>
    </row>
    <row r="500" spans="3:12">
      <c r="C500" s="609"/>
      <c r="D500" s="609"/>
      <c r="E500" s="609"/>
      <c r="F500" s="609"/>
      <c r="G500" s="609"/>
      <c r="H500" s="609"/>
      <c r="I500" s="609"/>
      <c r="J500" s="609"/>
      <c r="K500" s="609"/>
      <c r="L500" s="609"/>
    </row>
    <row r="501" spans="3:12">
      <c r="C501" s="609"/>
      <c r="D501" s="609"/>
      <c r="E501" s="609"/>
      <c r="F501" s="609"/>
      <c r="G501" s="609"/>
      <c r="H501" s="609"/>
      <c r="I501" s="609"/>
      <c r="J501" s="609"/>
      <c r="K501" s="609"/>
      <c r="L501" s="609"/>
    </row>
    <row r="502" spans="3:12">
      <c r="C502" s="609"/>
      <c r="D502" s="609"/>
      <c r="E502" s="609"/>
      <c r="F502" s="609"/>
      <c r="G502" s="609"/>
      <c r="H502" s="609"/>
      <c r="I502" s="609"/>
      <c r="J502" s="609"/>
      <c r="K502" s="609"/>
      <c r="L502" s="609"/>
    </row>
    <row r="503" spans="3:12">
      <c r="C503" s="609"/>
      <c r="D503" s="609"/>
      <c r="E503" s="609"/>
      <c r="F503" s="609"/>
      <c r="G503" s="609"/>
      <c r="H503" s="609"/>
      <c r="I503" s="609"/>
      <c r="J503" s="609"/>
      <c r="K503" s="609"/>
      <c r="L503" s="609"/>
    </row>
    <row r="504" spans="3:12">
      <c r="C504" s="609"/>
      <c r="D504" s="609"/>
      <c r="E504" s="609"/>
      <c r="F504" s="609"/>
      <c r="G504" s="609"/>
      <c r="H504" s="609"/>
      <c r="I504" s="609"/>
      <c r="J504" s="609"/>
      <c r="K504" s="609"/>
      <c r="L504" s="609"/>
    </row>
    <row r="505" spans="3:12">
      <c r="C505" s="609"/>
      <c r="D505" s="609"/>
      <c r="E505" s="609"/>
      <c r="F505" s="609"/>
      <c r="G505" s="609"/>
      <c r="H505" s="609"/>
      <c r="I505" s="609"/>
      <c r="J505" s="609"/>
      <c r="K505" s="609"/>
      <c r="L505" s="609"/>
    </row>
    <row r="506" spans="3:12">
      <c r="C506" s="609"/>
      <c r="D506" s="609"/>
      <c r="E506" s="609"/>
      <c r="F506" s="609"/>
      <c r="G506" s="609"/>
      <c r="H506" s="609"/>
      <c r="I506" s="609"/>
      <c r="J506" s="609"/>
      <c r="K506" s="609"/>
      <c r="L506" s="609"/>
    </row>
    <row r="507" spans="3:12">
      <c r="C507" s="609"/>
      <c r="D507" s="609"/>
      <c r="E507" s="609"/>
      <c r="F507" s="609"/>
      <c r="G507" s="609"/>
      <c r="H507" s="609"/>
      <c r="I507" s="609"/>
      <c r="J507" s="609"/>
      <c r="K507" s="609"/>
      <c r="L507" s="609"/>
    </row>
    <row r="508" spans="3:12">
      <c r="C508" s="609"/>
      <c r="D508" s="609"/>
      <c r="E508" s="609"/>
      <c r="F508" s="609"/>
      <c r="G508" s="609"/>
      <c r="H508" s="609"/>
      <c r="I508" s="609"/>
      <c r="J508" s="609"/>
      <c r="K508" s="609"/>
      <c r="L508" s="609"/>
    </row>
    <row r="509" spans="3:12">
      <c r="C509" s="609"/>
      <c r="D509" s="609"/>
      <c r="E509" s="609"/>
      <c r="F509" s="609"/>
      <c r="G509" s="609"/>
      <c r="H509" s="609"/>
      <c r="I509" s="609"/>
      <c r="J509" s="609"/>
      <c r="K509" s="609"/>
      <c r="L509" s="609"/>
    </row>
    <row r="510" spans="3:12">
      <c r="C510" s="609"/>
      <c r="D510" s="609"/>
      <c r="E510" s="609"/>
      <c r="F510" s="609"/>
      <c r="G510" s="609"/>
      <c r="H510" s="609"/>
      <c r="I510" s="609"/>
      <c r="J510" s="609"/>
      <c r="K510" s="609"/>
      <c r="L510" s="609"/>
    </row>
    <row r="511" spans="3:12">
      <c r="C511" s="609"/>
      <c r="D511" s="609"/>
      <c r="E511" s="609"/>
      <c r="F511" s="609"/>
      <c r="G511" s="609"/>
      <c r="H511" s="609"/>
      <c r="I511" s="609"/>
      <c r="J511" s="609"/>
      <c r="K511" s="609"/>
      <c r="L511" s="609"/>
    </row>
    <row r="512" spans="3:12">
      <c r="C512" s="609"/>
      <c r="D512" s="609"/>
      <c r="E512" s="609"/>
      <c r="F512" s="609"/>
      <c r="G512" s="609"/>
      <c r="H512" s="609"/>
      <c r="I512" s="609"/>
      <c r="J512" s="609"/>
      <c r="K512" s="609"/>
      <c r="L512" s="609"/>
    </row>
    <row r="513" spans="3:12">
      <c r="C513" s="609"/>
      <c r="D513" s="609"/>
      <c r="E513" s="609"/>
      <c r="F513" s="609"/>
      <c r="G513" s="609"/>
      <c r="H513" s="609"/>
      <c r="I513" s="609"/>
      <c r="J513" s="609"/>
      <c r="K513" s="609"/>
      <c r="L513" s="609"/>
    </row>
    <row r="514" spans="3:12">
      <c r="C514" s="609"/>
      <c r="D514" s="609"/>
      <c r="E514" s="609"/>
      <c r="F514" s="609"/>
      <c r="G514" s="609"/>
      <c r="H514" s="609"/>
      <c r="I514" s="609"/>
      <c r="J514" s="609"/>
      <c r="K514" s="609"/>
      <c r="L514" s="609"/>
    </row>
    <row r="515" spans="3:12">
      <c r="C515" s="609"/>
      <c r="D515" s="609"/>
      <c r="E515" s="609"/>
      <c r="F515" s="609"/>
      <c r="G515" s="609"/>
      <c r="H515" s="609"/>
      <c r="I515" s="609"/>
      <c r="J515" s="609"/>
      <c r="K515" s="609"/>
      <c r="L515" s="609"/>
    </row>
    <row r="516" spans="3:12">
      <c r="C516" s="609"/>
      <c r="D516" s="609"/>
      <c r="E516" s="609"/>
      <c r="F516" s="609"/>
      <c r="G516" s="609"/>
      <c r="H516" s="609"/>
      <c r="I516" s="609"/>
      <c r="J516" s="609"/>
      <c r="K516" s="609"/>
      <c r="L516" s="609"/>
    </row>
    <row r="517" spans="3:12">
      <c r="C517" s="609"/>
      <c r="D517" s="609"/>
      <c r="E517" s="609"/>
      <c r="F517" s="609"/>
      <c r="G517" s="609"/>
      <c r="H517" s="609"/>
      <c r="I517" s="609"/>
      <c r="J517" s="609"/>
      <c r="K517" s="609"/>
      <c r="L517" s="609"/>
    </row>
    <row r="518" spans="3:12">
      <c r="C518" s="609"/>
      <c r="D518" s="609"/>
      <c r="E518" s="609"/>
      <c r="F518" s="609"/>
      <c r="G518" s="609"/>
      <c r="H518" s="609"/>
      <c r="I518" s="609"/>
      <c r="J518" s="609"/>
      <c r="K518" s="609"/>
      <c r="L518" s="609"/>
    </row>
    <row r="519" spans="3:12">
      <c r="C519" s="609"/>
      <c r="D519" s="609"/>
      <c r="E519" s="609"/>
      <c r="F519" s="609"/>
      <c r="G519" s="609"/>
      <c r="H519" s="609"/>
      <c r="I519" s="609"/>
      <c r="J519" s="609"/>
      <c r="K519" s="609"/>
      <c r="L519" s="609"/>
    </row>
    <row r="520" spans="3:12">
      <c r="C520" s="609"/>
      <c r="D520" s="609"/>
      <c r="E520" s="609"/>
      <c r="F520" s="609"/>
      <c r="G520" s="609"/>
      <c r="H520" s="609"/>
      <c r="I520" s="609"/>
      <c r="J520" s="609"/>
      <c r="K520" s="609"/>
      <c r="L520" s="609"/>
    </row>
    <row r="521" spans="3:12">
      <c r="C521" s="609"/>
      <c r="D521" s="609"/>
      <c r="E521" s="609"/>
      <c r="F521" s="609"/>
      <c r="G521" s="609"/>
      <c r="H521" s="609"/>
      <c r="I521" s="609"/>
      <c r="J521" s="609"/>
      <c r="K521" s="609"/>
      <c r="L521" s="609"/>
    </row>
    <row r="522" spans="3:12">
      <c r="C522" s="609"/>
      <c r="D522" s="609"/>
      <c r="E522" s="609"/>
      <c r="F522" s="609"/>
      <c r="G522" s="609"/>
      <c r="H522" s="609"/>
      <c r="I522" s="609"/>
      <c r="J522" s="609"/>
      <c r="K522" s="609"/>
      <c r="L522" s="609"/>
    </row>
    <row r="523" spans="3:12">
      <c r="C523" s="609"/>
      <c r="D523" s="609"/>
      <c r="E523" s="609"/>
      <c r="F523" s="609"/>
      <c r="G523" s="609"/>
      <c r="H523" s="609"/>
      <c r="I523" s="609"/>
      <c r="J523" s="609"/>
      <c r="K523" s="609"/>
      <c r="L523" s="609"/>
    </row>
    <row r="524" spans="3:12">
      <c r="C524" s="609"/>
      <c r="D524" s="609"/>
      <c r="E524" s="609"/>
      <c r="F524" s="609"/>
      <c r="G524" s="609"/>
      <c r="H524" s="609"/>
      <c r="I524" s="609"/>
      <c r="J524" s="609"/>
      <c r="K524" s="609"/>
      <c r="L524" s="609"/>
    </row>
    <row r="525" spans="3:12">
      <c r="C525" s="609"/>
      <c r="D525" s="609"/>
      <c r="E525" s="609"/>
      <c r="F525" s="609"/>
      <c r="G525" s="609"/>
      <c r="H525" s="609"/>
      <c r="I525" s="609"/>
      <c r="J525" s="609"/>
      <c r="K525" s="609"/>
      <c r="L525" s="609"/>
    </row>
    <row r="526" spans="3:12">
      <c r="C526" s="609"/>
      <c r="D526" s="609"/>
      <c r="E526" s="609"/>
      <c r="F526" s="609"/>
      <c r="G526" s="609"/>
      <c r="H526" s="609"/>
      <c r="I526" s="609"/>
      <c r="J526" s="609"/>
      <c r="K526" s="609"/>
      <c r="L526" s="609"/>
    </row>
    <row r="527" spans="3:12">
      <c r="C527" s="609"/>
      <c r="D527" s="609"/>
      <c r="E527" s="609"/>
      <c r="F527" s="609"/>
      <c r="G527" s="609"/>
      <c r="H527" s="609"/>
      <c r="I527" s="609"/>
      <c r="J527" s="609"/>
      <c r="K527" s="609"/>
      <c r="L527" s="609"/>
    </row>
    <row r="528" spans="3:12">
      <c r="C528" s="609"/>
      <c r="D528" s="609"/>
      <c r="E528" s="609"/>
      <c r="F528" s="609"/>
      <c r="G528" s="609"/>
      <c r="H528" s="609"/>
      <c r="I528" s="609"/>
      <c r="J528" s="609"/>
      <c r="K528" s="609"/>
      <c r="L528" s="609"/>
    </row>
    <row r="529" spans="3:12">
      <c r="C529" s="609"/>
      <c r="D529" s="609"/>
      <c r="E529" s="609"/>
      <c r="F529" s="609"/>
      <c r="G529" s="609"/>
      <c r="H529" s="609"/>
      <c r="I529" s="609"/>
      <c r="J529" s="609"/>
      <c r="K529" s="609"/>
      <c r="L529" s="609"/>
    </row>
    <row r="530" spans="3:12">
      <c r="C530" s="609"/>
      <c r="D530" s="609"/>
      <c r="E530" s="609"/>
      <c r="F530" s="609"/>
      <c r="G530" s="609"/>
      <c r="H530" s="609"/>
      <c r="I530" s="609"/>
      <c r="J530" s="609"/>
      <c r="K530" s="609"/>
      <c r="L530" s="609"/>
    </row>
    <row r="531" spans="3:12">
      <c r="C531" s="609"/>
      <c r="D531" s="609"/>
      <c r="E531" s="609"/>
      <c r="F531" s="609"/>
      <c r="G531" s="609"/>
      <c r="H531" s="609"/>
      <c r="I531" s="609"/>
      <c r="J531" s="609"/>
      <c r="K531" s="609"/>
      <c r="L531" s="609"/>
    </row>
    <row r="532" spans="3:12">
      <c r="C532" s="609"/>
      <c r="D532" s="609"/>
      <c r="E532" s="609"/>
      <c r="F532" s="609"/>
      <c r="G532" s="609"/>
      <c r="H532" s="609"/>
      <c r="I532" s="609"/>
      <c r="J532" s="609"/>
      <c r="K532" s="609"/>
      <c r="L532" s="609"/>
    </row>
    <row r="533" spans="3:12">
      <c r="C533" s="609"/>
      <c r="D533" s="609"/>
      <c r="E533" s="609"/>
      <c r="F533" s="609"/>
      <c r="G533" s="609"/>
      <c r="H533" s="609"/>
      <c r="I533" s="609"/>
      <c r="J533" s="609"/>
      <c r="K533" s="609"/>
      <c r="L533" s="609"/>
    </row>
    <row r="534" spans="3:12">
      <c r="C534" s="609"/>
      <c r="D534" s="609"/>
      <c r="E534" s="609"/>
      <c r="F534" s="609"/>
      <c r="G534" s="609"/>
      <c r="H534" s="609"/>
      <c r="I534" s="609"/>
      <c r="J534" s="609"/>
      <c r="K534" s="609"/>
      <c r="L534" s="609"/>
    </row>
    <row r="535" spans="3:12">
      <c r="C535" s="609"/>
      <c r="D535" s="609"/>
      <c r="E535" s="609"/>
      <c r="F535" s="609"/>
      <c r="G535" s="609"/>
      <c r="H535" s="609"/>
      <c r="I535" s="609"/>
      <c r="J535" s="609"/>
      <c r="K535" s="609"/>
      <c r="L535" s="609"/>
    </row>
    <row r="536" spans="3:12">
      <c r="C536" s="609"/>
      <c r="D536" s="609"/>
      <c r="E536" s="609"/>
      <c r="F536" s="609"/>
      <c r="G536" s="609"/>
      <c r="H536" s="609"/>
      <c r="I536" s="609"/>
      <c r="J536" s="609"/>
      <c r="K536" s="609"/>
      <c r="L536" s="609"/>
    </row>
    <row r="537" spans="3:12">
      <c r="C537" s="609"/>
      <c r="D537" s="609"/>
      <c r="E537" s="609"/>
      <c r="F537" s="609"/>
      <c r="G537" s="609"/>
      <c r="H537" s="609"/>
      <c r="I537" s="609"/>
      <c r="J537" s="609"/>
      <c r="K537" s="609"/>
      <c r="L537" s="609"/>
    </row>
    <row r="538" spans="3:12">
      <c r="C538" s="609"/>
      <c r="D538" s="609"/>
      <c r="E538" s="609"/>
      <c r="F538" s="609"/>
      <c r="G538" s="609"/>
      <c r="H538" s="609"/>
      <c r="I538" s="609"/>
      <c r="J538" s="609"/>
      <c r="K538" s="609"/>
      <c r="L538" s="609"/>
    </row>
    <row r="539" spans="3:12">
      <c r="C539" s="609"/>
      <c r="D539" s="609"/>
      <c r="E539" s="609"/>
      <c r="F539" s="609"/>
      <c r="G539" s="609"/>
      <c r="H539" s="609"/>
      <c r="I539" s="609"/>
      <c r="J539" s="609"/>
      <c r="K539" s="609"/>
      <c r="L539" s="609"/>
    </row>
    <row r="540" spans="3:12">
      <c r="C540" s="609"/>
      <c r="D540" s="609"/>
      <c r="E540" s="609"/>
      <c r="F540" s="609"/>
      <c r="G540" s="609"/>
      <c r="H540" s="609"/>
      <c r="I540" s="609"/>
      <c r="J540" s="609"/>
      <c r="K540" s="609"/>
      <c r="L540" s="609"/>
    </row>
    <row r="541" spans="3:12">
      <c r="C541" s="609"/>
      <c r="D541" s="609"/>
      <c r="E541" s="609"/>
      <c r="F541" s="609"/>
      <c r="G541" s="609"/>
      <c r="H541" s="609"/>
      <c r="I541" s="609"/>
      <c r="J541" s="609"/>
      <c r="K541" s="609"/>
      <c r="L541" s="609"/>
    </row>
    <row r="542" spans="3:12">
      <c r="C542" s="609"/>
      <c r="D542" s="609"/>
      <c r="E542" s="609"/>
      <c r="F542" s="609"/>
      <c r="G542" s="609"/>
      <c r="H542" s="609"/>
      <c r="I542" s="609"/>
      <c r="J542" s="609"/>
      <c r="K542" s="609"/>
      <c r="L542" s="609"/>
    </row>
    <row r="543" spans="3:12">
      <c r="C543" s="609"/>
      <c r="D543" s="609"/>
      <c r="E543" s="609"/>
      <c r="F543" s="609"/>
      <c r="G543" s="609"/>
      <c r="H543" s="609"/>
      <c r="I543" s="609"/>
      <c r="J543" s="609"/>
      <c r="K543" s="609"/>
      <c r="L543" s="609"/>
    </row>
    <row r="544" spans="3:12">
      <c r="C544" s="609"/>
      <c r="D544" s="609"/>
      <c r="E544" s="609"/>
      <c r="F544" s="609"/>
      <c r="G544" s="609"/>
      <c r="H544" s="609"/>
      <c r="I544" s="609"/>
      <c r="J544" s="609"/>
      <c r="K544" s="609"/>
      <c r="L544" s="609"/>
    </row>
    <row r="545" spans="3:12">
      <c r="C545" s="609"/>
      <c r="D545" s="609"/>
      <c r="E545" s="609"/>
      <c r="F545" s="609"/>
      <c r="G545" s="609"/>
      <c r="H545" s="609"/>
      <c r="I545" s="609"/>
      <c r="J545" s="609"/>
      <c r="K545" s="609"/>
      <c r="L545" s="609"/>
    </row>
    <row r="546" spans="3:12">
      <c r="C546" s="609"/>
      <c r="D546" s="609"/>
      <c r="E546" s="609"/>
      <c r="F546" s="609"/>
      <c r="G546" s="609"/>
      <c r="H546" s="609"/>
      <c r="I546" s="609"/>
      <c r="J546" s="609"/>
      <c r="K546" s="609"/>
      <c r="L546" s="609"/>
    </row>
    <row r="547" spans="3:12">
      <c r="C547" s="609"/>
      <c r="D547" s="609"/>
      <c r="E547" s="609"/>
      <c r="F547" s="609"/>
      <c r="G547" s="609"/>
      <c r="H547" s="609"/>
      <c r="I547" s="609"/>
      <c r="J547" s="609"/>
      <c r="K547" s="609"/>
      <c r="L547" s="609"/>
    </row>
    <row r="548" spans="3:12">
      <c r="C548" s="609"/>
      <c r="D548" s="609"/>
      <c r="E548" s="609"/>
      <c r="F548" s="609"/>
      <c r="G548" s="609"/>
      <c r="H548" s="609"/>
      <c r="I548" s="609"/>
      <c r="J548" s="609"/>
      <c r="K548" s="609"/>
      <c r="L548" s="609"/>
    </row>
    <row r="549" spans="3:12">
      <c r="C549" s="609"/>
      <c r="D549" s="609"/>
      <c r="E549" s="609"/>
      <c r="F549" s="609"/>
      <c r="G549" s="609"/>
      <c r="H549" s="609"/>
      <c r="I549" s="609"/>
      <c r="J549" s="609"/>
      <c r="K549" s="609"/>
      <c r="L549" s="609"/>
    </row>
    <row r="550" spans="3:12">
      <c r="C550" s="609"/>
      <c r="D550" s="609"/>
      <c r="E550" s="609"/>
      <c r="F550" s="609"/>
      <c r="G550" s="609"/>
      <c r="H550" s="609"/>
      <c r="I550" s="609"/>
      <c r="J550" s="609"/>
      <c r="K550" s="609"/>
      <c r="L550" s="609"/>
    </row>
    <row r="551" spans="3:12">
      <c r="C551" s="609"/>
      <c r="D551" s="609"/>
      <c r="E551" s="609"/>
      <c r="F551" s="609"/>
      <c r="G551" s="609"/>
      <c r="H551" s="609"/>
      <c r="I551" s="609"/>
      <c r="J551" s="609"/>
      <c r="K551" s="609"/>
      <c r="L551" s="609"/>
    </row>
    <row r="552" spans="3:12">
      <c r="C552" s="609"/>
      <c r="D552" s="609"/>
      <c r="E552" s="609"/>
      <c r="F552" s="609"/>
      <c r="G552" s="609"/>
      <c r="H552" s="609"/>
      <c r="I552" s="609"/>
      <c r="J552" s="609"/>
      <c r="K552" s="609"/>
      <c r="L552" s="609"/>
    </row>
    <row r="553" spans="3:12">
      <c r="C553" s="609"/>
      <c r="D553" s="609"/>
      <c r="E553" s="609"/>
      <c r="F553" s="609"/>
      <c r="G553" s="609"/>
      <c r="H553" s="609"/>
      <c r="I553" s="609"/>
      <c r="J553" s="609"/>
      <c r="K553" s="609"/>
      <c r="L553" s="609"/>
    </row>
    <row r="554" spans="3:12">
      <c r="C554" s="609"/>
      <c r="D554" s="609"/>
      <c r="E554" s="609"/>
      <c r="F554" s="609"/>
      <c r="G554" s="609"/>
      <c r="H554" s="609"/>
      <c r="I554" s="609"/>
      <c r="J554" s="609"/>
      <c r="K554" s="609"/>
      <c r="L554" s="609"/>
    </row>
    <row r="555" spans="3:12">
      <c r="C555" s="609"/>
      <c r="D555" s="609"/>
      <c r="E555" s="609"/>
      <c r="F555" s="609"/>
      <c r="G555" s="609"/>
      <c r="H555" s="609"/>
      <c r="I555" s="609"/>
      <c r="J555" s="609"/>
      <c r="K555" s="609"/>
      <c r="L555" s="609"/>
    </row>
    <row r="556" spans="3:12">
      <c r="C556" s="609"/>
      <c r="D556" s="609"/>
      <c r="E556" s="609"/>
      <c r="F556" s="609"/>
      <c r="G556" s="609"/>
      <c r="H556" s="609"/>
      <c r="I556" s="609"/>
      <c r="J556" s="609"/>
      <c r="K556" s="609"/>
      <c r="L556" s="609"/>
    </row>
    <row r="557" spans="3:12">
      <c r="C557" s="609"/>
      <c r="D557" s="609"/>
      <c r="E557" s="609"/>
      <c r="F557" s="609"/>
      <c r="G557" s="609"/>
      <c r="H557" s="609"/>
      <c r="I557" s="609"/>
      <c r="J557" s="609"/>
      <c r="K557" s="609"/>
      <c r="L557" s="609"/>
    </row>
    <row r="558" spans="3:12">
      <c r="C558" s="609"/>
      <c r="D558" s="609"/>
      <c r="E558" s="609"/>
      <c r="F558" s="609"/>
      <c r="G558" s="609"/>
      <c r="H558" s="609"/>
      <c r="I558" s="609"/>
      <c r="J558" s="609"/>
      <c r="K558" s="609"/>
      <c r="L558" s="609"/>
    </row>
    <row r="559" spans="3:12">
      <c r="C559" s="609"/>
      <c r="D559" s="609"/>
      <c r="E559" s="609"/>
      <c r="F559" s="609"/>
      <c r="G559" s="609"/>
      <c r="H559" s="609"/>
      <c r="I559" s="609"/>
      <c r="J559" s="609"/>
      <c r="K559" s="609"/>
      <c r="L559" s="609"/>
    </row>
    <row r="560" spans="3:12">
      <c r="C560" s="609"/>
      <c r="D560" s="609"/>
      <c r="E560" s="609"/>
      <c r="F560" s="609"/>
      <c r="G560" s="609"/>
      <c r="H560" s="609"/>
      <c r="I560" s="609"/>
      <c r="J560" s="609"/>
      <c r="K560" s="609"/>
      <c r="L560" s="609"/>
    </row>
    <row r="561" spans="3:12">
      <c r="C561" s="609"/>
      <c r="D561" s="609"/>
      <c r="E561" s="609"/>
      <c r="F561" s="609"/>
      <c r="G561" s="609"/>
      <c r="H561" s="609"/>
      <c r="I561" s="609"/>
      <c r="J561" s="609"/>
      <c r="K561" s="609"/>
      <c r="L561" s="609"/>
    </row>
    <row r="562" spans="3:12">
      <c r="C562" s="609"/>
      <c r="D562" s="609"/>
      <c r="E562" s="609"/>
      <c r="F562" s="609"/>
      <c r="G562" s="609"/>
      <c r="H562" s="609"/>
      <c r="I562" s="609"/>
      <c r="J562" s="609"/>
      <c r="K562" s="609"/>
      <c r="L562" s="609"/>
    </row>
    <row r="563" spans="3:12">
      <c r="C563" s="609"/>
      <c r="D563" s="609"/>
      <c r="E563" s="609"/>
      <c r="F563" s="609"/>
      <c r="G563" s="609"/>
      <c r="H563" s="609"/>
      <c r="I563" s="609"/>
      <c r="J563" s="609"/>
      <c r="K563" s="609"/>
      <c r="L563" s="609"/>
    </row>
    <row r="564" spans="3:12">
      <c r="C564" s="609"/>
      <c r="D564" s="609"/>
      <c r="E564" s="609"/>
      <c r="F564" s="609"/>
      <c r="G564" s="609"/>
      <c r="H564" s="609"/>
      <c r="I564" s="609"/>
      <c r="J564" s="609"/>
      <c r="K564" s="609"/>
      <c r="L564" s="609"/>
    </row>
    <row r="565" spans="3:12">
      <c r="C565" s="609"/>
      <c r="D565" s="609"/>
      <c r="E565" s="609"/>
      <c r="F565" s="609"/>
      <c r="G565" s="609"/>
      <c r="H565" s="609"/>
      <c r="I565" s="609"/>
      <c r="J565" s="609"/>
      <c r="K565" s="609"/>
      <c r="L565" s="609"/>
    </row>
    <row r="566" spans="3:12">
      <c r="C566" s="609"/>
      <c r="D566" s="609"/>
      <c r="E566" s="609"/>
      <c r="F566" s="609"/>
      <c r="G566" s="609"/>
      <c r="H566" s="609"/>
      <c r="I566" s="609"/>
      <c r="J566" s="609"/>
      <c r="K566" s="609"/>
      <c r="L566" s="609"/>
    </row>
    <row r="567" spans="3:12">
      <c r="C567" s="609"/>
      <c r="D567" s="609"/>
      <c r="E567" s="609"/>
      <c r="F567" s="609"/>
      <c r="G567" s="609"/>
      <c r="H567" s="609"/>
      <c r="I567" s="609"/>
      <c r="J567" s="609"/>
      <c r="K567" s="609"/>
      <c r="L567" s="609"/>
    </row>
    <row r="568" spans="3:12">
      <c r="C568" s="609"/>
      <c r="D568" s="609"/>
      <c r="E568" s="609"/>
      <c r="F568" s="609"/>
      <c r="G568" s="609"/>
      <c r="H568" s="609"/>
      <c r="I568" s="609"/>
      <c r="J568" s="609"/>
      <c r="K568" s="609"/>
      <c r="L568" s="609"/>
    </row>
    <row r="569" spans="3:12">
      <c r="C569" s="609"/>
      <c r="D569" s="609"/>
      <c r="E569" s="609"/>
      <c r="F569" s="609"/>
      <c r="G569" s="609"/>
      <c r="H569" s="609"/>
      <c r="I569" s="609"/>
      <c r="J569" s="609"/>
      <c r="K569" s="609"/>
      <c r="L569" s="609"/>
    </row>
    <row r="570" spans="3:12">
      <c r="C570" s="609"/>
      <c r="D570" s="609"/>
      <c r="E570" s="609"/>
      <c r="F570" s="609"/>
      <c r="G570" s="609"/>
      <c r="H570" s="609"/>
      <c r="I570" s="609"/>
      <c r="J570" s="609"/>
      <c r="K570" s="609"/>
      <c r="L570" s="609"/>
    </row>
    <row r="571" spans="3:12">
      <c r="C571" s="609"/>
      <c r="D571" s="609"/>
      <c r="E571" s="609"/>
      <c r="F571" s="609"/>
      <c r="G571" s="609"/>
      <c r="H571" s="609"/>
      <c r="I571" s="609"/>
      <c r="J571" s="609"/>
      <c r="K571" s="609"/>
      <c r="L571" s="609"/>
    </row>
    <row r="572" spans="3:12">
      <c r="C572" s="609"/>
      <c r="D572" s="609"/>
      <c r="E572" s="609"/>
      <c r="F572" s="609"/>
      <c r="G572" s="609"/>
      <c r="H572" s="609"/>
      <c r="I572" s="609"/>
      <c r="J572" s="609"/>
      <c r="K572" s="609"/>
      <c r="L572" s="609"/>
    </row>
    <row r="573" spans="3:12">
      <c r="C573" s="609"/>
      <c r="D573" s="609"/>
      <c r="E573" s="609"/>
      <c r="F573" s="609"/>
      <c r="G573" s="609"/>
      <c r="H573" s="609"/>
      <c r="I573" s="609"/>
      <c r="J573" s="609"/>
      <c r="K573" s="609"/>
      <c r="L573" s="609"/>
    </row>
    <row r="574" spans="3:12">
      <c r="C574" s="609"/>
      <c r="D574" s="609"/>
      <c r="E574" s="609"/>
      <c r="F574" s="609"/>
      <c r="G574" s="609"/>
      <c r="H574" s="609"/>
      <c r="I574" s="609"/>
      <c r="J574" s="609"/>
      <c r="K574" s="609"/>
      <c r="L574" s="609"/>
    </row>
    <row r="575" spans="3:12">
      <c r="C575" s="609"/>
      <c r="D575" s="609"/>
      <c r="E575" s="609"/>
      <c r="F575" s="609"/>
      <c r="G575" s="609"/>
      <c r="H575" s="609"/>
      <c r="I575" s="609"/>
      <c r="J575" s="609"/>
      <c r="K575" s="609"/>
      <c r="L575" s="609"/>
    </row>
    <row r="576" spans="3:12">
      <c r="C576" s="609"/>
      <c r="D576" s="609"/>
      <c r="E576" s="609"/>
      <c r="F576" s="609"/>
      <c r="G576" s="609"/>
      <c r="H576" s="609"/>
      <c r="I576" s="609"/>
      <c r="J576" s="609"/>
      <c r="K576" s="609"/>
      <c r="L576" s="609"/>
    </row>
    <row r="577" spans="3:12">
      <c r="C577" s="609"/>
      <c r="D577" s="609"/>
      <c r="E577" s="609"/>
      <c r="F577" s="609"/>
      <c r="G577" s="609"/>
      <c r="H577" s="609"/>
      <c r="I577" s="609"/>
      <c r="J577" s="609"/>
      <c r="K577" s="609"/>
      <c r="L577" s="609"/>
    </row>
    <row r="578" spans="3:12">
      <c r="C578" s="609"/>
      <c r="D578" s="609"/>
      <c r="E578" s="609"/>
      <c r="F578" s="609"/>
      <c r="G578" s="609"/>
      <c r="H578" s="609"/>
      <c r="I578" s="609"/>
      <c r="J578" s="609"/>
      <c r="K578" s="609"/>
      <c r="L578" s="609"/>
    </row>
    <row r="579" spans="3:12">
      <c r="C579" s="609"/>
      <c r="D579" s="609"/>
      <c r="E579" s="609"/>
      <c r="F579" s="609"/>
      <c r="G579" s="609"/>
      <c r="H579" s="609"/>
      <c r="I579" s="609"/>
      <c r="J579" s="609"/>
      <c r="K579" s="609"/>
      <c r="L579" s="609"/>
    </row>
    <row r="580" spans="3:12">
      <c r="C580" s="609"/>
      <c r="D580" s="609"/>
      <c r="E580" s="609"/>
      <c r="F580" s="609"/>
      <c r="G580" s="609"/>
      <c r="H580" s="609"/>
      <c r="I580" s="609"/>
      <c r="J580" s="609"/>
      <c r="K580" s="609"/>
      <c r="L580" s="609"/>
    </row>
    <row r="581" spans="3:12">
      <c r="C581" s="609"/>
      <c r="D581" s="609"/>
      <c r="E581" s="609"/>
      <c r="F581" s="609"/>
      <c r="G581" s="609"/>
      <c r="H581" s="609"/>
      <c r="I581" s="609"/>
      <c r="J581" s="609"/>
      <c r="K581" s="609"/>
      <c r="L581" s="609"/>
    </row>
    <row r="582" spans="3:12">
      <c r="C582" s="609"/>
      <c r="D582" s="609"/>
      <c r="E582" s="609"/>
      <c r="F582" s="609"/>
      <c r="G582" s="609"/>
      <c r="H582" s="609"/>
      <c r="I582" s="609"/>
      <c r="J582" s="609"/>
      <c r="K582" s="609"/>
      <c r="L582" s="609"/>
    </row>
    <row r="583" spans="3:12">
      <c r="C583" s="609"/>
      <c r="D583" s="609"/>
      <c r="E583" s="609"/>
      <c r="F583" s="609"/>
      <c r="G583" s="609"/>
      <c r="H583" s="609"/>
      <c r="I583" s="609"/>
      <c r="J583" s="609"/>
      <c r="K583" s="609"/>
      <c r="L583" s="609"/>
    </row>
    <row r="584" spans="3:12">
      <c r="C584" s="609"/>
      <c r="D584" s="609"/>
      <c r="E584" s="609"/>
      <c r="F584" s="609"/>
      <c r="G584" s="609"/>
      <c r="H584" s="609"/>
      <c r="I584" s="609"/>
      <c r="J584" s="609"/>
      <c r="K584" s="609"/>
      <c r="L584" s="609"/>
    </row>
    <row r="585" spans="3:12">
      <c r="C585" s="609"/>
      <c r="D585" s="609"/>
      <c r="E585" s="609"/>
      <c r="F585" s="609"/>
      <c r="G585" s="609"/>
      <c r="H585" s="609"/>
      <c r="I585" s="609"/>
      <c r="J585" s="609"/>
      <c r="K585" s="609"/>
      <c r="L585" s="609"/>
    </row>
    <row r="586" spans="3:12">
      <c r="C586" s="609"/>
      <c r="D586" s="609"/>
      <c r="E586" s="609"/>
      <c r="F586" s="609"/>
      <c r="G586" s="609"/>
      <c r="H586" s="609"/>
      <c r="I586" s="609"/>
      <c r="J586" s="609"/>
      <c r="K586" s="609"/>
      <c r="L586" s="609"/>
    </row>
    <row r="587" spans="3:12">
      <c r="C587" s="609"/>
      <c r="D587" s="609"/>
      <c r="E587" s="609"/>
      <c r="F587" s="609"/>
      <c r="G587" s="609"/>
      <c r="H587" s="609"/>
      <c r="I587" s="609"/>
      <c r="J587" s="609"/>
      <c r="K587" s="609"/>
      <c r="L587" s="609"/>
    </row>
    <row r="588" spans="3:12">
      <c r="C588" s="609"/>
      <c r="D588" s="609"/>
      <c r="E588" s="609"/>
      <c r="F588" s="609"/>
      <c r="G588" s="609"/>
      <c r="H588" s="609"/>
      <c r="I588" s="609"/>
      <c r="J588" s="609"/>
      <c r="K588" s="609"/>
      <c r="L588" s="609"/>
    </row>
    <row r="589" spans="3:12">
      <c r="C589" s="609"/>
      <c r="D589" s="609"/>
      <c r="E589" s="609"/>
      <c r="F589" s="609"/>
      <c r="G589" s="609"/>
      <c r="H589" s="609"/>
      <c r="I589" s="609"/>
      <c r="J589" s="609"/>
      <c r="K589" s="609"/>
      <c r="L589" s="609"/>
    </row>
    <row r="590" spans="3:12">
      <c r="C590" s="609"/>
      <c r="D590" s="609"/>
      <c r="E590" s="609"/>
      <c r="F590" s="609"/>
      <c r="G590" s="609"/>
      <c r="H590" s="609"/>
      <c r="I590" s="609"/>
      <c r="J590" s="609"/>
      <c r="K590" s="609"/>
      <c r="L590" s="609"/>
    </row>
    <row r="591" spans="3:12">
      <c r="C591" s="609"/>
      <c r="D591" s="609"/>
      <c r="E591" s="609"/>
      <c r="F591" s="609"/>
      <c r="G591" s="609"/>
      <c r="H591" s="609"/>
      <c r="I591" s="609"/>
      <c r="J591" s="609"/>
      <c r="K591" s="609"/>
      <c r="L591" s="609"/>
    </row>
    <row r="592" spans="3:12">
      <c r="C592" s="609"/>
      <c r="D592" s="609"/>
      <c r="E592" s="609"/>
      <c r="F592" s="609"/>
      <c r="G592" s="609"/>
      <c r="H592" s="609"/>
      <c r="I592" s="609"/>
      <c r="J592" s="609"/>
      <c r="K592" s="609"/>
      <c r="L592" s="609"/>
    </row>
    <row r="593" spans="3:12">
      <c r="C593" s="609"/>
      <c r="D593" s="609"/>
      <c r="E593" s="609"/>
      <c r="F593" s="609"/>
      <c r="G593" s="609"/>
      <c r="H593" s="609"/>
      <c r="I593" s="609"/>
      <c r="J593" s="609"/>
      <c r="K593" s="609"/>
      <c r="L593" s="609"/>
    </row>
    <row r="594" spans="3:12">
      <c r="C594" s="609"/>
      <c r="D594" s="609"/>
      <c r="E594" s="609"/>
      <c r="F594" s="609"/>
      <c r="G594" s="609"/>
      <c r="H594" s="609"/>
      <c r="I594" s="609"/>
      <c r="J594" s="609"/>
      <c r="K594" s="609"/>
      <c r="L594" s="609"/>
    </row>
    <row r="595" spans="3:12">
      <c r="C595" s="609"/>
      <c r="D595" s="609"/>
      <c r="E595" s="609"/>
      <c r="F595" s="609"/>
      <c r="G595" s="609"/>
      <c r="H595" s="609"/>
      <c r="I595" s="609"/>
      <c r="J595" s="609"/>
      <c r="K595" s="609"/>
      <c r="L595" s="609"/>
    </row>
    <row r="596" spans="3:12">
      <c r="C596" s="609"/>
      <c r="D596" s="609"/>
      <c r="E596" s="609"/>
      <c r="F596" s="609"/>
      <c r="G596" s="609"/>
      <c r="H596" s="609"/>
      <c r="I596" s="609"/>
      <c r="J596" s="609"/>
      <c r="K596" s="609"/>
      <c r="L596" s="609"/>
    </row>
    <row r="597" spans="3:12">
      <c r="C597" s="609"/>
      <c r="D597" s="609"/>
      <c r="E597" s="609"/>
      <c r="F597" s="609"/>
      <c r="G597" s="609"/>
      <c r="H597" s="609"/>
      <c r="I597" s="609"/>
      <c r="J597" s="609"/>
      <c r="K597" s="609"/>
      <c r="L597" s="609"/>
    </row>
    <row r="598" spans="3:12">
      <c r="C598" s="609"/>
      <c r="D598" s="609"/>
      <c r="E598" s="609"/>
      <c r="F598" s="609"/>
      <c r="G598" s="609"/>
      <c r="H598" s="609"/>
      <c r="I598" s="609"/>
      <c r="J598" s="609"/>
      <c r="K598" s="609"/>
      <c r="L598" s="609"/>
    </row>
    <row r="599" spans="3:12">
      <c r="C599" s="609"/>
      <c r="D599" s="609"/>
      <c r="E599" s="609"/>
      <c r="F599" s="609"/>
      <c r="G599" s="609"/>
      <c r="H599" s="609"/>
      <c r="I599" s="609"/>
      <c r="J599" s="609"/>
      <c r="K599" s="609"/>
      <c r="L599" s="609"/>
    </row>
    <row r="600" spans="3:12">
      <c r="C600" s="609"/>
      <c r="D600" s="609"/>
      <c r="E600" s="609"/>
      <c r="F600" s="609"/>
      <c r="G600" s="609"/>
      <c r="H600" s="609"/>
      <c r="I600" s="609"/>
      <c r="J600" s="609"/>
      <c r="K600" s="609"/>
      <c r="L600" s="609"/>
    </row>
    <row r="601" spans="3:12">
      <c r="C601" s="609"/>
      <c r="D601" s="609"/>
      <c r="E601" s="609"/>
      <c r="F601" s="609"/>
      <c r="G601" s="609"/>
      <c r="H601" s="609"/>
      <c r="I601" s="609"/>
      <c r="J601" s="609"/>
      <c r="K601" s="609"/>
      <c r="L601" s="609"/>
    </row>
    <row r="602" spans="3:12">
      <c r="C602" s="609"/>
      <c r="D602" s="609"/>
      <c r="E602" s="609"/>
      <c r="F602" s="609"/>
      <c r="G602" s="609"/>
      <c r="H602" s="609"/>
      <c r="I602" s="609"/>
      <c r="J602" s="609"/>
      <c r="K602" s="609"/>
      <c r="L602" s="609"/>
    </row>
    <row r="603" spans="3:12">
      <c r="C603" s="609"/>
      <c r="D603" s="609"/>
      <c r="E603" s="609"/>
      <c r="F603" s="609"/>
      <c r="G603" s="609"/>
      <c r="H603" s="609"/>
      <c r="I603" s="609"/>
      <c r="J603" s="609"/>
      <c r="K603" s="609"/>
      <c r="L603" s="609"/>
    </row>
    <row r="604" spans="3:12">
      <c r="C604" s="609"/>
      <c r="D604" s="609"/>
      <c r="E604" s="609"/>
      <c r="F604" s="609"/>
      <c r="G604" s="609"/>
      <c r="H604" s="609"/>
      <c r="I604" s="609"/>
      <c r="J604" s="609"/>
      <c r="K604" s="609"/>
      <c r="L604" s="609"/>
    </row>
    <row r="605" spans="3:12">
      <c r="C605" s="609"/>
      <c r="D605" s="609"/>
      <c r="E605" s="609"/>
      <c r="F605" s="609"/>
      <c r="G605" s="609"/>
      <c r="H605" s="609"/>
      <c r="I605" s="609"/>
      <c r="J605" s="609"/>
      <c r="K605" s="609"/>
      <c r="L605" s="609"/>
    </row>
    <row r="606" spans="3:12">
      <c r="C606" s="609"/>
      <c r="D606" s="609"/>
      <c r="E606" s="609"/>
      <c r="F606" s="609"/>
      <c r="G606" s="609"/>
      <c r="H606" s="609"/>
      <c r="I606" s="609"/>
      <c r="J606" s="609"/>
      <c r="K606" s="609"/>
      <c r="L606" s="609"/>
    </row>
    <row r="607" spans="3:12">
      <c r="C607" s="609"/>
      <c r="D607" s="609"/>
      <c r="E607" s="609"/>
      <c r="F607" s="609"/>
      <c r="G607" s="609"/>
      <c r="H607" s="609"/>
      <c r="I607" s="609"/>
      <c r="J607" s="609"/>
      <c r="K607" s="609"/>
      <c r="L607" s="609"/>
    </row>
    <row r="608" spans="3:12">
      <c r="C608" s="609"/>
      <c r="D608" s="609"/>
      <c r="E608" s="609"/>
      <c r="F608" s="609"/>
      <c r="G608" s="609"/>
      <c r="H608" s="609"/>
      <c r="I608" s="609"/>
      <c r="J608" s="609"/>
      <c r="K608" s="609"/>
      <c r="L608" s="609"/>
    </row>
    <row r="609" spans="3:12">
      <c r="C609" s="609"/>
      <c r="D609" s="609"/>
      <c r="E609" s="609"/>
      <c r="F609" s="609"/>
      <c r="G609" s="609"/>
      <c r="H609" s="609"/>
      <c r="I609" s="609"/>
      <c r="J609" s="609"/>
      <c r="K609" s="609"/>
      <c r="L609" s="609"/>
    </row>
    <row r="610" spans="3:12">
      <c r="C610" s="609"/>
      <c r="D610" s="609"/>
      <c r="E610" s="609"/>
      <c r="F610" s="609"/>
      <c r="G610" s="609"/>
      <c r="H610" s="609"/>
      <c r="I610" s="609"/>
      <c r="J610" s="609"/>
      <c r="K610" s="609"/>
      <c r="L610" s="609"/>
    </row>
    <row r="611" spans="3:12">
      <c r="C611" s="609"/>
      <c r="D611" s="609"/>
      <c r="E611" s="609"/>
      <c r="F611" s="609"/>
      <c r="G611" s="609"/>
      <c r="H611" s="609"/>
      <c r="I611" s="609"/>
      <c r="J611" s="609"/>
      <c r="K611" s="609"/>
      <c r="L611" s="609"/>
    </row>
    <row r="612" spans="3:12">
      <c r="C612" s="609"/>
      <c r="D612" s="609"/>
      <c r="E612" s="609"/>
      <c r="F612" s="609"/>
      <c r="G612" s="609"/>
      <c r="H612" s="609"/>
      <c r="I612" s="609"/>
      <c r="J612" s="609"/>
      <c r="K612" s="609"/>
      <c r="L612" s="609"/>
    </row>
    <row r="613" spans="3:12">
      <c r="C613" s="609"/>
      <c r="D613" s="609"/>
      <c r="E613" s="609"/>
      <c r="F613" s="609"/>
      <c r="G613" s="609"/>
      <c r="H613" s="609"/>
      <c r="I613" s="609"/>
      <c r="J613" s="609"/>
      <c r="K613" s="609"/>
      <c r="L613" s="609"/>
    </row>
    <row r="614" spans="3:12">
      <c r="C614" s="609"/>
      <c r="D614" s="609"/>
      <c r="E614" s="609"/>
      <c r="F614" s="609"/>
      <c r="G614" s="609"/>
      <c r="H614" s="609"/>
      <c r="I614" s="609"/>
      <c r="J614" s="609"/>
      <c r="K614" s="609"/>
      <c r="L614" s="609"/>
    </row>
    <row r="615" spans="3:12">
      <c r="C615" s="609"/>
      <c r="D615" s="609"/>
      <c r="E615" s="609"/>
      <c r="F615" s="609"/>
      <c r="G615" s="609"/>
      <c r="H615" s="609"/>
      <c r="I615" s="609"/>
      <c r="J615" s="609"/>
      <c r="K615" s="609"/>
      <c r="L615" s="609"/>
    </row>
    <row r="616" spans="3:12">
      <c r="C616" s="609"/>
      <c r="D616" s="609"/>
      <c r="E616" s="609"/>
      <c r="F616" s="609"/>
      <c r="G616" s="609"/>
      <c r="H616" s="609"/>
      <c r="I616" s="609"/>
      <c r="J616" s="609"/>
      <c r="K616" s="609"/>
      <c r="L616" s="609"/>
    </row>
    <row r="617" spans="3:12">
      <c r="C617" s="609"/>
      <c r="D617" s="609"/>
      <c r="E617" s="609"/>
      <c r="F617" s="609"/>
      <c r="G617" s="609"/>
      <c r="H617" s="609"/>
      <c r="I617" s="609"/>
      <c r="J617" s="609"/>
      <c r="K617" s="609"/>
      <c r="L617" s="609"/>
    </row>
    <row r="618" spans="3:12">
      <c r="C618" s="609"/>
      <c r="D618" s="609"/>
      <c r="E618" s="609"/>
      <c r="F618" s="609"/>
      <c r="G618" s="609"/>
      <c r="H618" s="609"/>
      <c r="I618" s="609"/>
      <c r="J618" s="609"/>
      <c r="K618" s="609"/>
      <c r="L618" s="609"/>
    </row>
    <row r="619" spans="3:12">
      <c r="C619" s="609"/>
      <c r="D619" s="609"/>
      <c r="E619" s="609"/>
      <c r="F619" s="609"/>
      <c r="G619" s="609"/>
      <c r="H619" s="609"/>
      <c r="I619" s="609"/>
      <c r="J619" s="609"/>
      <c r="K619" s="609"/>
      <c r="L619" s="609"/>
    </row>
    <row r="620" spans="3:12">
      <c r="C620" s="609"/>
      <c r="D620" s="609"/>
      <c r="E620" s="609"/>
      <c r="F620" s="609"/>
      <c r="G620" s="609"/>
      <c r="H620" s="609"/>
      <c r="I620" s="609"/>
      <c r="J620" s="609"/>
      <c r="K620" s="609"/>
      <c r="L620" s="609"/>
    </row>
    <row r="621" spans="3:12">
      <c r="C621" s="609"/>
      <c r="D621" s="609"/>
      <c r="E621" s="609"/>
      <c r="F621" s="609"/>
      <c r="G621" s="609"/>
      <c r="H621" s="609"/>
      <c r="I621" s="609"/>
      <c r="J621" s="609"/>
      <c r="K621" s="609"/>
      <c r="L621" s="609"/>
    </row>
    <row r="622" spans="3:12">
      <c r="C622" s="609"/>
      <c r="D622" s="609"/>
      <c r="E622" s="609"/>
      <c r="F622" s="609"/>
      <c r="G622" s="609"/>
      <c r="H622" s="609"/>
      <c r="I622" s="609"/>
      <c r="J622" s="609"/>
      <c r="K622" s="609"/>
      <c r="L622" s="609"/>
    </row>
    <row r="623" spans="3:12">
      <c r="C623" s="609"/>
      <c r="D623" s="609"/>
      <c r="E623" s="609"/>
      <c r="F623" s="609"/>
      <c r="G623" s="609"/>
      <c r="H623" s="609"/>
      <c r="I623" s="609"/>
      <c r="J623" s="609"/>
      <c r="K623" s="609"/>
      <c r="L623" s="609"/>
    </row>
    <row r="624" spans="3:12">
      <c r="C624" s="609"/>
      <c r="D624" s="609"/>
      <c r="E624" s="609"/>
      <c r="F624" s="609"/>
      <c r="G624" s="609"/>
      <c r="H624" s="609"/>
      <c r="I624" s="609"/>
      <c r="J624" s="609"/>
      <c r="K624" s="609"/>
      <c r="L624" s="609"/>
    </row>
    <row r="625" spans="3:12">
      <c r="C625" s="609"/>
      <c r="D625" s="609"/>
      <c r="E625" s="609"/>
      <c r="F625" s="609"/>
      <c r="G625" s="609"/>
      <c r="H625" s="609"/>
      <c r="I625" s="609"/>
      <c r="J625" s="609"/>
      <c r="K625" s="609"/>
      <c r="L625" s="609"/>
    </row>
    <row r="626" spans="3:12">
      <c r="C626" s="609"/>
      <c r="D626" s="609"/>
      <c r="E626" s="609"/>
      <c r="F626" s="609"/>
      <c r="G626" s="609"/>
      <c r="H626" s="609"/>
      <c r="I626" s="609"/>
      <c r="J626" s="609"/>
      <c r="K626" s="609"/>
      <c r="L626" s="609"/>
    </row>
    <row r="627" spans="3:12">
      <c r="C627" s="609"/>
      <c r="D627" s="609"/>
      <c r="E627" s="609"/>
      <c r="F627" s="609"/>
      <c r="G627" s="609"/>
      <c r="H627" s="609"/>
      <c r="I627" s="609"/>
      <c r="J627" s="609"/>
      <c r="K627" s="609"/>
      <c r="L627" s="609"/>
    </row>
    <row r="628" spans="3:12">
      <c r="C628" s="609"/>
      <c r="D628" s="609"/>
      <c r="E628" s="609"/>
      <c r="F628" s="609"/>
      <c r="G628" s="609"/>
      <c r="H628" s="609"/>
      <c r="I628" s="609"/>
      <c r="J628" s="609"/>
      <c r="K628" s="609"/>
      <c r="L628" s="609"/>
    </row>
    <row r="629" spans="3:12">
      <c r="C629" s="609"/>
      <c r="D629" s="609"/>
      <c r="E629" s="609"/>
      <c r="F629" s="609"/>
      <c r="G629" s="609"/>
      <c r="H629" s="609"/>
      <c r="I629" s="609"/>
      <c r="J629" s="609"/>
      <c r="K629" s="609"/>
      <c r="L629" s="609"/>
    </row>
    <row r="630" spans="3:12">
      <c r="C630" s="609"/>
      <c r="D630" s="609"/>
      <c r="E630" s="609"/>
      <c r="F630" s="609"/>
      <c r="G630" s="609"/>
      <c r="H630" s="609"/>
      <c r="I630" s="609"/>
      <c r="J630" s="609"/>
      <c r="K630" s="609"/>
      <c r="L630" s="609"/>
    </row>
    <row r="631" spans="3:12">
      <c r="C631" s="609"/>
      <c r="D631" s="609"/>
      <c r="E631" s="609"/>
      <c r="F631" s="609"/>
      <c r="G631" s="609"/>
      <c r="H631" s="609"/>
      <c r="I631" s="609"/>
      <c r="J631" s="609"/>
      <c r="K631" s="609"/>
      <c r="L631" s="609"/>
    </row>
    <row r="632" spans="3:12">
      <c r="C632" s="609"/>
      <c r="D632" s="609"/>
      <c r="E632" s="609"/>
      <c r="F632" s="609"/>
      <c r="G632" s="609"/>
      <c r="H632" s="609"/>
      <c r="I632" s="609"/>
      <c r="J632" s="609"/>
      <c r="K632" s="609"/>
      <c r="L632" s="609"/>
    </row>
    <row r="633" spans="3:12">
      <c r="C633" s="609"/>
      <c r="D633" s="609"/>
      <c r="E633" s="609"/>
      <c r="F633" s="609"/>
      <c r="G633" s="609"/>
      <c r="H633" s="609"/>
      <c r="I633" s="609"/>
      <c r="J633" s="609"/>
      <c r="K633" s="609"/>
      <c r="L633" s="609"/>
    </row>
    <row r="634" spans="3:12">
      <c r="C634" s="609"/>
      <c r="D634" s="609"/>
      <c r="E634" s="609"/>
      <c r="F634" s="609"/>
      <c r="G634" s="609"/>
      <c r="H634" s="609"/>
      <c r="I634" s="609"/>
      <c r="J634" s="609"/>
      <c r="K634" s="609"/>
      <c r="L634" s="609"/>
    </row>
    <row r="635" spans="3:12">
      <c r="C635" s="609"/>
      <c r="D635" s="609"/>
      <c r="E635" s="609"/>
      <c r="F635" s="609"/>
      <c r="G635" s="609"/>
      <c r="H635" s="609"/>
      <c r="I635" s="609"/>
      <c r="J635" s="609"/>
      <c r="K635" s="609"/>
      <c r="L635" s="609"/>
    </row>
    <row r="636" spans="3:12">
      <c r="C636" s="609"/>
      <c r="D636" s="609"/>
      <c r="E636" s="609"/>
      <c r="F636" s="609"/>
      <c r="G636" s="609"/>
      <c r="H636" s="609"/>
      <c r="I636" s="609"/>
      <c r="J636" s="609"/>
      <c r="K636" s="609"/>
      <c r="L636" s="609"/>
    </row>
    <row r="637" spans="3:12">
      <c r="C637" s="609"/>
      <c r="D637" s="609"/>
      <c r="E637" s="609"/>
      <c r="F637" s="609"/>
      <c r="G637" s="609"/>
      <c r="H637" s="609"/>
      <c r="I637" s="609"/>
      <c r="J637" s="609"/>
      <c r="K637" s="609"/>
      <c r="L637" s="609"/>
    </row>
    <row r="638" spans="3:12">
      <c r="C638" s="609"/>
      <c r="D638" s="609"/>
      <c r="E638" s="609"/>
      <c r="F638" s="609"/>
      <c r="G638" s="609"/>
      <c r="H638" s="609"/>
      <c r="I638" s="609"/>
      <c r="J638" s="609"/>
      <c r="K638" s="609"/>
      <c r="L638" s="609"/>
    </row>
    <row r="639" spans="3:12">
      <c r="C639" s="609"/>
      <c r="D639" s="609"/>
      <c r="E639" s="609"/>
      <c r="F639" s="609"/>
      <c r="G639" s="609"/>
      <c r="H639" s="609"/>
      <c r="I639" s="609"/>
      <c r="J639" s="609"/>
      <c r="K639" s="609"/>
      <c r="L639" s="609"/>
    </row>
    <row r="640" spans="3:12">
      <c r="C640" s="609"/>
      <c r="D640" s="609"/>
      <c r="E640" s="609"/>
      <c r="F640" s="609"/>
      <c r="G640" s="609"/>
      <c r="H640" s="609"/>
      <c r="I640" s="609"/>
      <c r="J640" s="609"/>
      <c r="K640" s="609"/>
      <c r="L640" s="609"/>
    </row>
    <row r="641" spans="3:12">
      <c r="C641" s="609"/>
      <c r="D641" s="609"/>
      <c r="E641" s="609"/>
      <c r="F641" s="609"/>
      <c r="G641" s="609"/>
      <c r="H641" s="609"/>
      <c r="I641" s="609"/>
      <c r="J641" s="609"/>
      <c r="K641" s="609"/>
      <c r="L641" s="609"/>
    </row>
    <row r="642" spans="3:12">
      <c r="C642" s="609"/>
      <c r="D642" s="609"/>
      <c r="E642" s="609"/>
      <c r="F642" s="609"/>
      <c r="G642" s="609"/>
      <c r="H642" s="609"/>
      <c r="I642" s="609"/>
      <c r="J642" s="609"/>
      <c r="K642" s="609"/>
      <c r="L642" s="609"/>
    </row>
    <row r="643" spans="3:12">
      <c r="C643" s="609"/>
      <c r="D643" s="609"/>
      <c r="E643" s="609"/>
      <c r="F643" s="609"/>
      <c r="G643" s="609"/>
      <c r="H643" s="609"/>
      <c r="I643" s="609"/>
      <c r="J643" s="609"/>
      <c r="K643" s="609"/>
      <c r="L643" s="609"/>
    </row>
    <row r="644" spans="3:12">
      <c r="C644" s="609"/>
      <c r="D644" s="609"/>
      <c r="E644" s="609"/>
      <c r="F644" s="609"/>
      <c r="G644" s="609"/>
      <c r="H644" s="609"/>
      <c r="I644" s="609"/>
      <c r="J644" s="609"/>
      <c r="K644" s="609"/>
      <c r="L644" s="609"/>
    </row>
    <row r="645" spans="3:12">
      <c r="C645" s="609"/>
      <c r="D645" s="609"/>
      <c r="E645" s="609"/>
      <c r="F645" s="609"/>
      <c r="G645" s="609"/>
      <c r="H645" s="609"/>
      <c r="I645" s="609"/>
      <c r="J645" s="609"/>
      <c r="K645" s="609"/>
      <c r="L645" s="609"/>
    </row>
    <row r="646" spans="3:12">
      <c r="C646" s="609"/>
      <c r="D646" s="609"/>
      <c r="E646" s="609"/>
      <c r="F646" s="609"/>
      <c r="G646" s="609"/>
      <c r="H646" s="609"/>
      <c r="I646" s="609"/>
      <c r="J646" s="609"/>
      <c r="K646" s="609"/>
      <c r="L646" s="609"/>
    </row>
    <row r="647" spans="3:12">
      <c r="C647" s="609"/>
      <c r="D647" s="609"/>
      <c r="E647" s="609"/>
      <c r="F647" s="609"/>
      <c r="G647" s="609"/>
      <c r="H647" s="609"/>
      <c r="I647" s="609"/>
      <c r="J647" s="609"/>
      <c r="K647" s="609"/>
      <c r="L647" s="609"/>
    </row>
    <row r="648" spans="3:12">
      <c r="C648" s="609"/>
      <c r="D648" s="609"/>
      <c r="E648" s="609"/>
      <c r="F648" s="609"/>
      <c r="G648" s="609"/>
      <c r="H648" s="609"/>
      <c r="I648" s="609"/>
      <c r="J648" s="609"/>
      <c r="K648" s="609"/>
      <c r="L648" s="609"/>
    </row>
    <row r="649" spans="3:12">
      <c r="C649" s="609"/>
      <c r="D649" s="609"/>
      <c r="E649" s="609"/>
      <c r="F649" s="609"/>
      <c r="G649" s="609"/>
      <c r="H649" s="609"/>
      <c r="I649" s="609"/>
      <c r="J649" s="609"/>
      <c r="K649" s="609"/>
      <c r="L649" s="609"/>
    </row>
    <row r="650" spans="3:12">
      <c r="C650" s="609"/>
      <c r="D650" s="609"/>
      <c r="E650" s="609"/>
      <c r="F650" s="609"/>
      <c r="G650" s="609"/>
      <c r="H650" s="609"/>
      <c r="I650" s="609"/>
      <c r="J650" s="609"/>
      <c r="K650" s="609"/>
      <c r="L650" s="609"/>
    </row>
    <row r="651" spans="3:12">
      <c r="C651" s="609"/>
      <c r="D651" s="609"/>
      <c r="E651" s="609"/>
      <c r="F651" s="609"/>
      <c r="G651" s="609"/>
      <c r="H651" s="609"/>
      <c r="I651" s="609"/>
      <c r="J651" s="609"/>
      <c r="K651" s="609"/>
      <c r="L651" s="609"/>
    </row>
    <row r="652" spans="3:12">
      <c r="C652" s="609"/>
      <c r="D652" s="609"/>
      <c r="E652" s="609"/>
      <c r="F652" s="609"/>
      <c r="G652" s="609"/>
      <c r="H652" s="609"/>
      <c r="I652" s="609"/>
      <c r="J652" s="609"/>
      <c r="K652" s="609"/>
      <c r="L652" s="609"/>
    </row>
    <row r="653" spans="3:12">
      <c r="C653" s="609"/>
      <c r="D653" s="609"/>
      <c r="E653" s="609"/>
      <c r="F653" s="609"/>
      <c r="G653" s="609"/>
      <c r="H653" s="609"/>
      <c r="I653" s="609"/>
      <c r="J653" s="609"/>
      <c r="K653" s="609"/>
      <c r="L653" s="609"/>
    </row>
    <row r="654" spans="3:12">
      <c r="C654" s="609"/>
      <c r="D654" s="609"/>
      <c r="E654" s="609"/>
      <c r="F654" s="609"/>
      <c r="G654" s="609"/>
      <c r="H654" s="609"/>
      <c r="I654" s="609"/>
      <c r="J654" s="609"/>
      <c r="K654" s="609"/>
      <c r="L654" s="609"/>
    </row>
    <row r="655" spans="3:12">
      <c r="C655" s="609"/>
      <c r="D655" s="609"/>
      <c r="E655" s="609"/>
      <c r="F655" s="609"/>
      <c r="G655" s="609"/>
      <c r="H655" s="609"/>
      <c r="I655" s="609"/>
      <c r="J655" s="609"/>
      <c r="K655" s="609"/>
      <c r="L655" s="609"/>
    </row>
    <row r="656" spans="3:12">
      <c r="C656" s="609"/>
      <c r="D656" s="609"/>
      <c r="E656" s="609"/>
      <c r="F656" s="609"/>
      <c r="G656" s="609"/>
      <c r="H656" s="609"/>
      <c r="I656" s="609"/>
      <c r="J656" s="609"/>
      <c r="K656" s="609"/>
      <c r="L656" s="609"/>
    </row>
    <row r="657" spans="3:12">
      <c r="C657" s="609"/>
      <c r="D657" s="609"/>
      <c r="E657" s="609"/>
      <c r="F657" s="609"/>
      <c r="G657" s="609"/>
      <c r="H657" s="609"/>
      <c r="I657" s="609"/>
      <c r="J657" s="609"/>
      <c r="K657" s="609"/>
      <c r="L657" s="609"/>
    </row>
    <row r="658" spans="3:12">
      <c r="C658" s="609"/>
      <c r="D658" s="609"/>
      <c r="E658" s="609"/>
      <c r="F658" s="609"/>
      <c r="G658" s="609"/>
      <c r="H658" s="609"/>
      <c r="I658" s="609"/>
      <c r="J658" s="609"/>
      <c r="K658" s="609"/>
      <c r="L658" s="609"/>
    </row>
    <row r="659" spans="3:12">
      <c r="C659" s="609"/>
      <c r="D659" s="609"/>
      <c r="E659" s="609"/>
      <c r="F659" s="609"/>
      <c r="G659" s="609"/>
      <c r="H659" s="609"/>
      <c r="I659" s="609"/>
      <c r="J659" s="609"/>
      <c r="K659" s="609"/>
      <c r="L659" s="609"/>
    </row>
    <row r="660" spans="3:12">
      <c r="C660" s="609"/>
      <c r="D660" s="609"/>
      <c r="E660" s="609"/>
      <c r="F660" s="609"/>
      <c r="G660" s="609"/>
      <c r="H660" s="609"/>
      <c r="I660" s="609"/>
      <c r="J660" s="609"/>
      <c r="K660" s="609"/>
      <c r="L660" s="609"/>
    </row>
    <row r="661" spans="3:12">
      <c r="C661" s="609"/>
      <c r="D661" s="609"/>
      <c r="E661" s="609"/>
      <c r="F661" s="609"/>
      <c r="G661" s="609"/>
      <c r="H661" s="609"/>
      <c r="I661" s="609"/>
      <c r="J661" s="609"/>
      <c r="K661" s="609"/>
      <c r="L661" s="609"/>
    </row>
    <row r="662" spans="3:12">
      <c r="C662" s="609"/>
      <c r="D662" s="609"/>
      <c r="E662" s="609"/>
      <c r="F662" s="609"/>
      <c r="G662" s="609"/>
      <c r="H662" s="609"/>
      <c r="I662" s="609"/>
      <c r="J662" s="609"/>
      <c r="K662" s="609"/>
      <c r="L662" s="609"/>
    </row>
    <row r="663" spans="3:12">
      <c r="C663" s="609"/>
      <c r="D663" s="609"/>
      <c r="E663" s="609"/>
      <c r="F663" s="609"/>
      <c r="G663" s="609"/>
      <c r="H663" s="609"/>
      <c r="I663" s="609"/>
      <c r="J663" s="609"/>
      <c r="K663" s="609"/>
      <c r="L663" s="609"/>
    </row>
    <row r="664" spans="3:12">
      <c r="C664" s="609"/>
      <c r="D664" s="609"/>
      <c r="E664" s="609"/>
      <c r="F664" s="609"/>
      <c r="G664" s="609"/>
      <c r="H664" s="609"/>
      <c r="I664" s="609"/>
      <c r="J664" s="609"/>
      <c r="K664" s="609"/>
      <c r="L664" s="609"/>
    </row>
    <row r="665" spans="3:12">
      <c r="C665" s="609"/>
      <c r="D665" s="609"/>
      <c r="E665" s="609"/>
      <c r="F665" s="609"/>
      <c r="G665" s="609"/>
      <c r="H665" s="609"/>
      <c r="I665" s="609"/>
      <c r="J665" s="609"/>
      <c r="K665" s="609"/>
      <c r="L665" s="609"/>
    </row>
    <row r="666" spans="3:12">
      <c r="C666" s="609"/>
      <c r="D666" s="609"/>
      <c r="E666" s="609"/>
      <c r="F666" s="609"/>
      <c r="G666" s="609"/>
      <c r="H666" s="609"/>
      <c r="I666" s="609"/>
      <c r="J666" s="609"/>
      <c r="K666" s="609"/>
      <c r="L666" s="609"/>
    </row>
    <row r="667" spans="3:12">
      <c r="C667" s="609"/>
      <c r="D667" s="609"/>
      <c r="E667" s="609"/>
      <c r="F667" s="609"/>
      <c r="G667" s="609"/>
      <c r="H667" s="609"/>
      <c r="I667" s="609"/>
      <c r="J667" s="609"/>
      <c r="K667" s="609"/>
      <c r="L667" s="609"/>
    </row>
    <row r="668" spans="3:12">
      <c r="C668" s="609"/>
      <c r="D668" s="609"/>
      <c r="E668" s="609"/>
      <c r="F668" s="609"/>
      <c r="G668" s="609"/>
      <c r="H668" s="609"/>
      <c r="I668" s="609"/>
      <c r="J668" s="609"/>
      <c r="K668" s="609"/>
      <c r="L668" s="609"/>
    </row>
    <row r="669" spans="3:12">
      <c r="C669" s="609"/>
      <c r="D669" s="609"/>
      <c r="E669" s="609"/>
      <c r="F669" s="609"/>
      <c r="G669" s="609"/>
      <c r="H669" s="609"/>
      <c r="I669" s="609"/>
      <c r="J669" s="609"/>
      <c r="K669" s="609"/>
      <c r="L669" s="609"/>
    </row>
    <row r="670" spans="3:12">
      <c r="C670" s="609"/>
      <c r="D670" s="609"/>
      <c r="E670" s="609"/>
      <c r="F670" s="609"/>
      <c r="G670" s="609"/>
      <c r="H670" s="609"/>
      <c r="I670" s="609"/>
      <c r="J670" s="609"/>
      <c r="K670" s="609"/>
      <c r="L670" s="609"/>
    </row>
    <row r="671" spans="3:12">
      <c r="C671" s="609"/>
      <c r="D671" s="609"/>
      <c r="E671" s="609"/>
      <c r="F671" s="609"/>
      <c r="G671" s="609"/>
      <c r="H671" s="609"/>
      <c r="I671" s="609"/>
      <c r="J671" s="609"/>
      <c r="K671" s="609"/>
      <c r="L671" s="609"/>
    </row>
    <row r="672" spans="3:12">
      <c r="C672" s="609"/>
      <c r="D672" s="609"/>
      <c r="E672" s="609"/>
      <c r="F672" s="609"/>
      <c r="G672" s="609"/>
      <c r="H672" s="609"/>
      <c r="I672" s="609"/>
      <c r="J672" s="609"/>
      <c r="K672" s="609"/>
      <c r="L672" s="609"/>
    </row>
    <row r="673" spans="3:12">
      <c r="C673" s="609"/>
      <c r="D673" s="609"/>
      <c r="E673" s="609"/>
      <c r="F673" s="609"/>
      <c r="G673" s="609"/>
      <c r="H673" s="609"/>
      <c r="I673" s="609"/>
      <c r="J673" s="609"/>
      <c r="K673" s="609"/>
      <c r="L673" s="609"/>
    </row>
    <row r="674" spans="3:12">
      <c r="C674" s="609"/>
      <c r="D674" s="609"/>
      <c r="E674" s="609"/>
      <c r="F674" s="609"/>
      <c r="G674" s="609"/>
      <c r="H674" s="609"/>
      <c r="I674" s="609"/>
      <c r="J674" s="609"/>
      <c r="K674" s="609"/>
      <c r="L674" s="609"/>
    </row>
    <row r="675" spans="3:12">
      <c r="C675" s="609"/>
      <c r="D675" s="609"/>
      <c r="E675" s="609"/>
      <c r="F675" s="609"/>
      <c r="G675" s="609"/>
      <c r="H675" s="609"/>
      <c r="I675" s="609"/>
      <c r="J675" s="609"/>
      <c r="K675" s="609"/>
      <c r="L675" s="609"/>
    </row>
    <row r="676" spans="3:12">
      <c r="C676" s="609"/>
      <c r="D676" s="609"/>
      <c r="E676" s="609"/>
      <c r="F676" s="609"/>
      <c r="G676" s="609"/>
      <c r="H676" s="609"/>
      <c r="I676" s="609"/>
      <c r="J676" s="609"/>
      <c r="K676" s="609"/>
      <c r="L676" s="609"/>
    </row>
    <row r="677" spans="3:12">
      <c r="C677" s="609"/>
      <c r="D677" s="609"/>
      <c r="E677" s="609"/>
      <c r="F677" s="609"/>
      <c r="G677" s="609"/>
      <c r="H677" s="609"/>
      <c r="I677" s="609"/>
      <c r="J677" s="609"/>
      <c r="K677" s="609"/>
      <c r="L677" s="609"/>
    </row>
    <row r="678" spans="3:12">
      <c r="C678" s="609"/>
      <c r="D678" s="609"/>
      <c r="E678" s="609"/>
      <c r="F678" s="609"/>
      <c r="G678" s="609"/>
      <c r="H678" s="609"/>
      <c r="I678" s="609"/>
      <c r="J678" s="609"/>
      <c r="K678" s="609"/>
      <c r="L678" s="609"/>
    </row>
    <row r="679" spans="3:12">
      <c r="C679" s="609"/>
      <c r="D679" s="609"/>
      <c r="E679" s="609"/>
      <c r="F679" s="609"/>
      <c r="G679" s="609"/>
      <c r="H679" s="609"/>
      <c r="I679" s="609"/>
      <c r="J679" s="609"/>
      <c r="K679" s="609"/>
      <c r="L679" s="609"/>
    </row>
    <row r="680" spans="3:12">
      <c r="C680" s="609"/>
      <c r="D680" s="609"/>
      <c r="E680" s="609"/>
      <c r="F680" s="609"/>
      <c r="G680" s="609"/>
      <c r="H680" s="609"/>
      <c r="I680" s="609"/>
      <c r="J680" s="609"/>
      <c r="K680" s="609"/>
      <c r="L680" s="609"/>
    </row>
    <row r="681" spans="3:12">
      <c r="C681" s="609"/>
      <c r="D681" s="609"/>
      <c r="E681" s="609"/>
      <c r="F681" s="609"/>
      <c r="G681" s="609"/>
      <c r="H681" s="609"/>
      <c r="I681" s="609"/>
      <c r="J681" s="609"/>
      <c r="K681" s="609"/>
      <c r="L681" s="609"/>
    </row>
    <row r="682" spans="3:12">
      <c r="C682" s="609"/>
      <c r="D682" s="609"/>
      <c r="E682" s="609"/>
      <c r="F682" s="609"/>
      <c r="G682" s="609"/>
      <c r="H682" s="609"/>
      <c r="I682" s="609"/>
      <c r="J682" s="609"/>
      <c r="K682" s="609"/>
      <c r="L682" s="609"/>
    </row>
    <row r="683" spans="3:12">
      <c r="C683" s="609"/>
      <c r="D683" s="609"/>
      <c r="E683" s="609"/>
      <c r="F683" s="609"/>
      <c r="G683" s="609"/>
      <c r="H683" s="609"/>
      <c r="I683" s="609"/>
      <c r="J683" s="609"/>
      <c r="K683" s="609"/>
      <c r="L683" s="609"/>
    </row>
    <row r="684" spans="3:12">
      <c r="C684" s="609"/>
      <c r="D684" s="609"/>
      <c r="E684" s="609"/>
      <c r="F684" s="609"/>
      <c r="G684" s="609"/>
      <c r="H684" s="609"/>
      <c r="I684" s="609"/>
      <c r="J684" s="609"/>
      <c r="K684" s="609"/>
      <c r="L684" s="609"/>
    </row>
    <row r="685" spans="3:12">
      <c r="C685" s="609"/>
      <c r="D685" s="609"/>
      <c r="E685" s="609"/>
      <c r="F685" s="609"/>
      <c r="G685" s="609"/>
      <c r="H685" s="609"/>
      <c r="I685" s="609"/>
      <c r="J685" s="609"/>
      <c r="K685" s="609"/>
      <c r="L685" s="609"/>
    </row>
    <row r="686" spans="3:12">
      <c r="C686" s="609"/>
      <c r="D686" s="609"/>
      <c r="E686" s="609"/>
      <c r="F686" s="609"/>
      <c r="G686" s="609"/>
      <c r="H686" s="609"/>
      <c r="I686" s="609"/>
      <c r="J686" s="609"/>
      <c r="K686" s="609"/>
      <c r="L686" s="609"/>
    </row>
    <row r="687" spans="3:12">
      <c r="C687" s="609"/>
      <c r="D687" s="609"/>
      <c r="E687" s="609"/>
      <c r="F687" s="609"/>
      <c r="G687" s="609"/>
      <c r="H687" s="609"/>
      <c r="I687" s="609"/>
      <c r="J687" s="609"/>
      <c r="K687" s="609"/>
      <c r="L687" s="609"/>
    </row>
    <row r="688" spans="3:12">
      <c r="C688" s="609"/>
      <c r="D688" s="609"/>
      <c r="E688" s="609"/>
      <c r="F688" s="609"/>
      <c r="G688" s="609"/>
      <c r="H688" s="609"/>
      <c r="I688" s="609"/>
      <c r="J688" s="609"/>
      <c r="K688" s="609"/>
      <c r="L688" s="609"/>
    </row>
    <row r="689" spans="3:12">
      <c r="C689" s="609"/>
      <c r="D689" s="609"/>
      <c r="E689" s="609"/>
      <c r="F689" s="609"/>
      <c r="G689" s="609"/>
      <c r="H689" s="609"/>
      <c r="I689" s="609"/>
      <c r="J689" s="609"/>
      <c r="K689" s="609"/>
      <c r="L689" s="609"/>
    </row>
    <row r="690" spans="3:12">
      <c r="C690" s="609"/>
      <c r="D690" s="609"/>
      <c r="E690" s="609"/>
      <c r="F690" s="609"/>
      <c r="G690" s="609"/>
      <c r="H690" s="609"/>
      <c r="I690" s="609"/>
      <c r="J690" s="609"/>
      <c r="K690" s="609"/>
      <c r="L690" s="609"/>
    </row>
    <row r="691" spans="3:12">
      <c r="C691" s="609"/>
      <c r="D691" s="609"/>
      <c r="E691" s="609"/>
      <c r="F691" s="609"/>
      <c r="G691" s="609"/>
      <c r="H691" s="609"/>
      <c r="I691" s="609"/>
      <c r="J691" s="609"/>
      <c r="K691" s="609"/>
      <c r="L691" s="609"/>
    </row>
    <row r="692" spans="3:12">
      <c r="C692" s="609"/>
      <c r="D692" s="609"/>
      <c r="E692" s="609"/>
      <c r="F692" s="609"/>
      <c r="G692" s="609"/>
      <c r="H692" s="609"/>
      <c r="I692" s="609"/>
      <c r="J692" s="609"/>
      <c r="K692" s="609"/>
      <c r="L692" s="609"/>
    </row>
    <row r="693" spans="3:12">
      <c r="C693" s="609"/>
      <c r="D693" s="609"/>
      <c r="E693" s="609"/>
      <c r="F693" s="609"/>
      <c r="G693" s="609"/>
      <c r="H693" s="609"/>
      <c r="I693" s="609"/>
      <c r="J693" s="609"/>
      <c r="K693" s="609"/>
      <c r="L693" s="609"/>
    </row>
    <row r="694" spans="3:12">
      <c r="C694" s="609"/>
      <c r="D694" s="609"/>
      <c r="E694" s="609"/>
      <c r="F694" s="609"/>
      <c r="G694" s="609"/>
      <c r="H694" s="609"/>
      <c r="I694" s="609"/>
      <c r="J694" s="609"/>
      <c r="K694" s="609"/>
      <c r="L694" s="609"/>
    </row>
    <row r="695" spans="3:12">
      <c r="C695" s="609"/>
      <c r="D695" s="609"/>
      <c r="E695" s="609"/>
      <c r="F695" s="609"/>
      <c r="G695" s="609"/>
      <c r="H695" s="609"/>
      <c r="I695" s="609"/>
      <c r="J695" s="609"/>
      <c r="K695" s="609"/>
      <c r="L695" s="609"/>
    </row>
    <row r="696" spans="3:12">
      <c r="C696" s="609"/>
      <c r="D696" s="609"/>
      <c r="E696" s="609"/>
      <c r="F696" s="609"/>
      <c r="G696" s="609"/>
      <c r="H696" s="609"/>
      <c r="I696" s="609"/>
      <c r="J696" s="609"/>
      <c r="K696" s="609"/>
      <c r="L696" s="609"/>
    </row>
    <row r="697" spans="3:12">
      <c r="C697" s="609"/>
      <c r="D697" s="609"/>
      <c r="E697" s="609"/>
      <c r="F697" s="609"/>
      <c r="G697" s="609"/>
      <c r="H697" s="609"/>
      <c r="I697" s="609"/>
      <c r="J697" s="609"/>
      <c r="K697" s="609"/>
      <c r="L697" s="609"/>
    </row>
    <row r="698" spans="3:12">
      <c r="C698" s="609"/>
      <c r="D698" s="609"/>
      <c r="E698" s="609"/>
      <c r="F698" s="609"/>
      <c r="G698" s="609"/>
      <c r="H698" s="609"/>
      <c r="I698" s="609"/>
      <c r="J698" s="609"/>
      <c r="K698" s="609"/>
      <c r="L698" s="609"/>
    </row>
    <row r="699" spans="3:12">
      <c r="C699" s="609"/>
      <c r="D699" s="609"/>
      <c r="E699" s="609"/>
      <c r="F699" s="609"/>
      <c r="G699" s="609"/>
      <c r="H699" s="609"/>
      <c r="I699" s="609"/>
      <c r="J699" s="609"/>
      <c r="K699" s="609"/>
      <c r="L699" s="609"/>
    </row>
    <row r="700" spans="3:12">
      <c r="C700" s="609"/>
      <c r="D700" s="609"/>
      <c r="E700" s="609"/>
      <c r="F700" s="609"/>
      <c r="G700" s="609"/>
      <c r="H700" s="609"/>
      <c r="I700" s="609"/>
      <c r="J700" s="609"/>
      <c r="K700" s="609"/>
      <c r="L700" s="609"/>
    </row>
    <row r="701" spans="3:12">
      <c r="C701" s="609"/>
      <c r="D701" s="609"/>
      <c r="E701" s="609"/>
      <c r="F701" s="609"/>
      <c r="G701" s="609"/>
      <c r="H701" s="609"/>
      <c r="I701" s="609"/>
      <c r="J701" s="609"/>
      <c r="K701" s="609"/>
      <c r="L701" s="609"/>
    </row>
    <row r="702" spans="3:12">
      <c r="C702" s="609"/>
      <c r="D702" s="609"/>
      <c r="E702" s="609"/>
      <c r="F702" s="609"/>
      <c r="G702" s="609"/>
      <c r="H702" s="609"/>
      <c r="I702" s="609"/>
      <c r="J702" s="609"/>
      <c r="K702" s="609"/>
      <c r="L702" s="609"/>
    </row>
    <row r="703" spans="3:12">
      <c r="C703" s="609"/>
      <c r="D703" s="609"/>
      <c r="E703" s="609"/>
      <c r="F703" s="609"/>
      <c r="G703" s="609"/>
      <c r="H703" s="609"/>
      <c r="I703" s="609"/>
      <c r="J703" s="609"/>
      <c r="K703" s="609"/>
      <c r="L703" s="609"/>
    </row>
    <row r="704" spans="3:12">
      <c r="C704" s="609"/>
      <c r="D704" s="609"/>
      <c r="E704" s="609"/>
      <c r="F704" s="609"/>
      <c r="G704" s="609"/>
      <c r="H704" s="609"/>
      <c r="I704" s="609"/>
      <c r="J704" s="609"/>
      <c r="K704" s="609"/>
      <c r="L704" s="609"/>
    </row>
    <row r="705" spans="3:12">
      <c r="C705" s="609"/>
      <c r="D705" s="609"/>
      <c r="E705" s="609"/>
      <c r="F705" s="609"/>
      <c r="G705" s="609"/>
      <c r="H705" s="609"/>
      <c r="I705" s="609"/>
      <c r="J705" s="609"/>
      <c r="K705" s="609"/>
      <c r="L705" s="609"/>
    </row>
    <row r="706" spans="3:12">
      <c r="C706" s="609"/>
      <c r="D706" s="609"/>
      <c r="E706" s="609"/>
      <c r="F706" s="609"/>
      <c r="G706" s="609"/>
      <c r="H706" s="609"/>
      <c r="I706" s="609"/>
      <c r="J706" s="609"/>
      <c r="K706" s="609"/>
      <c r="L706" s="609"/>
    </row>
    <row r="707" spans="3:12">
      <c r="C707" s="609"/>
      <c r="D707" s="609"/>
      <c r="E707" s="609"/>
      <c r="F707" s="609"/>
      <c r="G707" s="609"/>
      <c r="H707" s="609"/>
      <c r="I707" s="609"/>
      <c r="J707" s="609"/>
      <c r="K707" s="609"/>
      <c r="L707" s="609"/>
    </row>
    <row r="708" spans="3:12">
      <c r="C708" s="609"/>
      <c r="D708" s="609"/>
      <c r="E708" s="609"/>
      <c r="F708" s="609"/>
      <c r="G708" s="609"/>
      <c r="H708" s="609"/>
      <c r="I708" s="609"/>
      <c r="J708" s="609"/>
      <c r="K708" s="609"/>
      <c r="L708" s="609"/>
    </row>
    <row r="709" spans="3:12">
      <c r="C709" s="609"/>
      <c r="D709" s="609"/>
      <c r="E709" s="609"/>
      <c r="F709" s="609"/>
      <c r="G709" s="609"/>
      <c r="H709" s="609"/>
      <c r="I709" s="609"/>
      <c r="J709" s="609"/>
      <c r="K709" s="609"/>
      <c r="L709" s="609"/>
    </row>
    <row r="710" spans="3:12">
      <c r="C710" s="609"/>
      <c r="D710" s="609"/>
      <c r="E710" s="609"/>
      <c r="F710" s="609"/>
      <c r="G710" s="609"/>
      <c r="H710" s="609"/>
      <c r="I710" s="609"/>
      <c r="J710" s="609"/>
      <c r="K710" s="609"/>
      <c r="L710" s="609"/>
    </row>
    <row r="711" spans="3:12">
      <c r="C711" s="609"/>
      <c r="D711" s="609"/>
      <c r="E711" s="609"/>
      <c r="F711" s="609"/>
      <c r="G711" s="609"/>
      <c r="H711" s="609"/>
      <c r="I711" s="609"/>
      <c r="J711" s="609"/>
      <c r="K711" s="609"/>
      <c r="L711" s="609"/>
    </row>
    <row r="712" spans="3:12">
      <c r="C712" s="609"/>
      <c r="D712" s="609"/>
      <c r="E712" s="609"/>
      <c r="F712" s="609"/>
      <c r="G712" s="609"/>
      <c r="H712" s="609"/>
      <c r="I712" s="609"/>
      <c r="J712" s="609"/>
      <c r="K712" s="609"/>
      <c r="L712" s="609"/>
    </row>
    <row r="713" spans="3:12">
      <c r="C713" s="609"/>
      <c r="D713" s="609"/>
      <c r="E713" s="609"/>
      <c r="F713" s="609"/>
      <c r="G713" s="609"/>
      <c r="H713" s="609"/>
      <c r="I713" s="609"/>
      <c r="J713" s="609"/>
      <c r="K713" s="609"/>
      <c r="L713" s="609"/>
    </row>
    <row r="714" spans="3:12">
      <c r="C714" s="609"/>
      <c r="D714" s="609"/>
      <c r="E714" s="609"/>
      <c r="F714" s="609"/>
      <c r="G714" s="609"/>
      <c r="H714" s="609"/>
      <c r="I714" s="609"/>
      <c r="J714" s="609"/>
      <c r="K714" s="609"/>
      <c r="L714" s="609"/>
    </row>
    <row r="715" spans="3:12">
      <c r="C715" s="609"/>
      <c r="D715" s="609"/>
      <c r="E715" s="609"/>
      <c r="F715" s="609"/>
      <c r="G715" s="609"/>
      <c r="H715" s="609"/>
      <c r="I715" s="609"/>
      <c r="J715" s="609"/>
      <c r="K715" s="609"/>
      <c r="L715" s="609"/>
    </row>
    <row r="716" spans="3:12">
      <c r="C716" s="609"/>
      <c r="D716" s="609"/>
      <c r="E716" s="609"/>
      <c r="F716" s="609"/>
      <c r="G716" s="609"/>
      <c r="H716" s="609"/>
      <c r="I716" s="609"/>
      <c r="J716" s="609"/>
      <c r="K716" s="609"/>
      <c r="L716" s="609"/>
    </row>
    <row r="717" spans="3:12">
      <c r="C717" s="609"/>
      <c r="D717" s="609"/>
      <c r="E717" s="609"/>
      <c r="F717" s="609"/>
      <c r="G717" s="609"/>
      <c r="H717" s="609"/>
      <c r="I717" s="609"/>
      <c r="J717" s="609"/>
      <c r="K717" s="609"/>
      <c r="L717" s="609"/>
    </row>
    <row r="718" spans="3:12">
      <c r="C718" s="609"/>
      <c r="D718" s="609"/>
      <c r="E718" s="609"/>
      <c r="F718" s="609"/>
      <c r="G718" s="609"/>
      <c r="H718" s="609"/>
      <c r="I718" s="609"/>
      <c r="J718" s="609"/>
      <c r="K718" s="609"/>
      <c r="L718" s="609"/>
    </row>
    <row r="719" spans="3:12">
      <c r="C719" s="609"/>
      <c r="D719" s="609"/>
      <c r="E719" s="609"/>
      <c r="F719" s="609"/>
      <c r="G719" s="609"/>
      <c r="H719" s="609"/>
      <c r="I719" s="609"/>
      <c r="J719" s="609"/>
      <c r="K719" s="609"/>
      <c r="L719" s="609"/>
    </row>
    <row r="720" spans="3:12">
      <c r="C720" s="609"/>
      <c r="D720" s="609"/>
      <c r="E720" s="609"/>
      <c r="F720" s="609"/>
      <c r="G720" s="609"/>
      <c r="H720" s="609"/>
      <c r="I720" s="609"/>
      <c r="J720" s="609"/>
      <c r="K720" s="609"/>
      <c r="L720" s="609"/>
    </row>
    <row r="721" spans="3:12">
      <c r="C721" s="609"/>
      <c r="D721" s="609"/>
      <c r="E721" s="609"/>
      <c r="F721" s="609"/>
      <c r="G721" s="609"/>
      <c r="H721" s="609"/>
      <c r="I721" s="609"/>
      <c r="J721" s="609"/>
      <c r="K721" s="609"/>
      <c r="L721" s="609"/>
    </row>
    <row r="722" spans="3:12">
      <c r="C722" s="609"/>
      <c r="D722" s="609"/>
      <c r="E722" s="609"/>
      <c r="F722" s="609"/>
      <c r="G722" s="609"/>
      <c r="H722" s="609"/>
      <c r="I722" s="609"/>
      <c r="J722" s="609"/>
      <c r="K722" s="609"/>
      <c r="L722" s="609"/>
    </row>
    <row r="723" spans="3:12">
      <c r="C723" s="609"/>
      <c r="D723" s="609"/>
      <c r="E723" s="609"/>
      <c r="F723" s="609"/>
      <c r="G723" s="609"/>
      <c r="H723" s="609"/>
      <c r="I723" s="609"/>
      <c r="J723" s="609"/>
      <c r="K723" s="609"/>
      <c r="L723" s="609"/>
    </row>
    <row r="724" spans="3:12">
      <c r="C724" s="609"/>
      <c r="D724" s="609"/>
      <c r="E724" s="609"/>
      <c r="F724" s="609"/>
      <c r="G724" s="609"/>
      <c r="H724" s="609"/>
      <c r="I724" s="609"/>
      <c r="J724" s="609"/>
      <c r="K724" s="609"/>
      <c r="L724" s="609"/>
    </row>
    <row r="725" spans="3:12">
      <c r="C725" s="609"/>
      <c r="D725" s="609"/>
      <c r="E725" s="609"/>
      <c r="F725" s="609"/>
      <c r="G725" s="609"/>
      <c r="H725" s="609"/>
      <c r="I725" s="609"/>
      <c r="J725" s="609"/>
      <c r="K725" s="609"/>
      <c r="L725" s="609"/>
    </row>
    <row r="726" spans="3:12">
      <c r="C726" s="609"/>
      <c r="D726" s="609"/>
      <c r="E726" s="609"/>
      <c r="F726" s="609"/>
      <c r="G726" s="609"/>
      <c r="H726" s="609"/>
      <c r="I726" s="609"/>
      <c r="J726" s="609"/>
      <c r="K726" s="609"/>
      <c r="L726" s="609"/>
    </row>
    <row r="727" spans="3:12">
      <c r="C727" s="609"/>
      <c r="D727" s="609"/>
      <c r="E727" s="609"/>
      <c r="F727" s="609"/>
      <c r="G727" s="609"/>
      <c r="H727" s="609"/>
      <c r="I727" s="609"/>
      <c r="J727" s="609"/>
      <c r="K727" s="609"/>
      <c r="L727" s="609"/>
    </row>
    <row r="728" spans="3:12">
      <c r="C728" s="609"/>
      <c r="D728" s="609"/>
      <c r="E728" s="609"/>
      <c r="F728" s="609"/>
      <c r="G728" s="609"/>
      <c r="H728" s="609"/>
      <c r="I728" s="609"/>
      <c r="J728" s="609"/>
      <c r="K728" s="609"/>
      <c r="L728" s="609"/>
    </row>
    <row r="729" spans="3:12">
      <c r="C729" s="609"/>
      <c r="D729" s="609"/>
      <c r="E729" s="609"/>
      <c r="F729" s="609"/>
      <c r="G729" s="609"/>
      <c r="H729" s="609"/>
      <c r="I729" s="609"/>
      <c r="J729" s="609"/>
      <c r="K729" s="609"/>
      <c r="L729" s="609"/>
    </row>
    <row r="730" spans="3:12">
      <c r="C730" s="609"/>
      <c r="D730" s="609"/>
      <c r="E730" s="609"/>
      <c r="F730" s="609"/>
      <c r="G730" s="609"/>
      <c r="H730" s="609"/>
      <c r="I730" s="609"/>
      <c r="J730" s="609"/>
      <c r="K730" s="609"/>
      <c r="L730" s="609"/>
    </row>
    <row r="731" spans="3:12">
      <c r="C731" s="609"/>
      <c r="D731" s="609"/>
      <c r="E731" s="609"/>
      <c r="F731" s="609"/>
      <c r="G731" s="609"/>
      <c r="H731" s="609"/>
      <c r="I731" s="609"/>
      <c r="J731" s="609"/>
      <c r="K731" s="609"/>
      <c r="L731" s="609"/>
    </row>
    <row r="732" spans="3:12">
      <c r="C732" s="609"/>
      <c r="D732" s="609"/>
      <c r="E732" s="609"/>
      <c r="F732" s="609"/>
      <c r="G732" s="609"/>
      <c r="H732" s="609"/>
      <c r="I732" s="609"/>
      <c r="J732" s="609"/>
      <c r="K732" s="609"/>
      <c r="L732" s="609"/>
    </row>
    <row r="733" spans="3:12">
      <c r="C733" s="609"/>
      <c r="D733" s="609"/>
      <c r="E733" s="609"/>
      <c r="F733" s="609"/>
      <c r="G733" s="609"/>
      <c r="H733" s="609"/>
      <c r="I733" s="609"/>
      <c r="J733" s="609"/>
      <c r="K733" s="609"/>
      <c r="L733" s="609"/>
    </row>
    <row r="734" spans="3:12">
      <c r="C734" s="609"/>
      <c r="D734" s="609"/>
      <c r="E734" s="609"/>
      <c r="F734" s="609"/>
      <c r="G734" s="609"/>
      <c r="H734" s="609"/>
      <c r="I734" s="609"/>
      <c r="J734" s="609"/>
      <c r="K734" s="609"/>
      <c r="L734" s="609"/>
    </row>
    <row r="735" spans="3:12">
      <c r="C735" s="609"/>
      <c r="D735" s="609"/>
      <c r="E735" s="609"/>
      <c r="F735" s="609"/>
      <c r="G735" s="609"/>
      <c r="H735" s="609"/>
      <c r="I735" s="609"/>
      <c r="J735" s="609"/>
      <c r="K735" s="609"/>
      <c r="L735" s="609"/>
    </row>
    <row r="736" spans="3:12">
      <c r="C736" s="609"/>
      <c r="D736" s="609"/>
      <c r="E736" s="609"/>
      <c r="F736" s="609"/>
      <c r="G736" s="609"/>
      <c r="H736" s="609"/>
      <c r="I736" s="609"/>
      <c r="J736" s="609"/>
      <c r="K736" s="609"/>
      <c r="L736" s="609"/>
    </row>
    <row r="737" spans="3:12">
      <c r="C737" s="609"/>
      <c r="D737" s="609"/>
      <c r="E737" s="609"/>
      <c r="F737" s="609"/>
      <c r="G737" s="609"/>
      <c r="H737" s="609"/>
      <c r="I737" s="609"/>
      <c r="J737" s="609"/>
      <c r="K737" s="609"/>
      <c r="L737" s="609"/>
    </row>
    <row r="738" spans="3:12">
      <c r="C738" s="609"/>
      <c r="D738" s="609"/>
      <c r="E738" s="609"/>
      <c r="F738" s="609"/>
      <c r="G738" s="609"/>
      <c r="H738" s="609"/>
      <c r="I738" s="609"/>
      <c r="J738" s="609"/>
      <c r="K738" s="609"/>
      <c r="L738" s="609"/>
    </row>
    <row r="739" spans="3:12">
      <c r="C739" s="609"/>
      <c r="D739" s="609"/>
      <c r="E739" s="609"/>
      <c r="F739" s="609"/>
      <c r="G739" s="609"/>
      <c r="H739" s="609"/>
      <c r="I739" s="609"/>
      <c r="J739" s="609"/>
      <c r="K739" s="609"/>
      <c r="L739" s="609"/>
    </row>
    <row r="740" spans="3:12">
      <c r="C740" s="609"/>
      <c r="D740" s="609"/>
      <c r="E740" s="609"/>
      <c r="F740" s="609"/>
      <c r="G740" s="609"/>
      <c r="H740" s="609"/>
      <c r="I740" s="609"/>
      <c r="J740" s="609"/>
      <c r="K740" s="609"/>
      <c r="L740" s="609"/>
    </row>
    <row r="741" spans="3:12">
      <c r="C741" s="609"/>
      <c r="D741" s="609"/>
      <c r="E741" s="609"/>
      <c r="F741" s="609"/>
      <c r="G741" s="609"/>
      <c r="H741" s="609"/>
      <c r="I741" s="609"/>
      <c r="J741" s="609"/>
      <c r="K741" s="609"/>
      <c r="L741" s="609"/>
    </row>
    <row r="742" spans="3:12">
      <c r="C742" s="609"/>
      <c r="D742" s="609"/>
      <c r="E742" s="609"/>
      <c r="F742" s="609"/>
      <c r="G742" s="609"/>
      <c r="H742" s="609"/>
      <c r="I742" s="609"/>
      <c r="J742" s="609"/>
      <c r="K742" s="609"/>
      <c r="L742" s="609"/>
    </row>
    <row r="743" spans="3:12">
      <c r="C743" s="609"/>
      <c r="D743" s="609"/>
      <c r="E743" s="609"/>
      <c r="F743" s="609"/>
      <c r="G743" s="609"/>
      <c r="H743" s="609"/>
      <c r="I743" s="609"/>
      <c r="J743" s="609"/>
      <c r="K743" s="609"/>
      <c r="L743" s="609"/>
    </row>
    <row r="744" spans="3:12">
      <c r="C744" s="609"/>
      <c r="D744" s="609"/>
      <c r="E744" s="609"/>
      <c r="F744" s="609"/>
      <c r="G744" s="609"/>
      <c r="H744" s="609"/>
      <c r="I744" s="609"/>
      <c r="J744" s="609"/>
      <c r="K744" s="609"/>
      <c r="L744" s="609"/>
    </row>
    <row r="745" spans="3:12">
      <c r="C745" s="609"/>
      <c r="D745" s="609"/>
      <c r="E745" s="609"/>
      <c r="F745" s="609"/>
      <c r="G745" s="609"/>
      <c r="H745" s="609"/>
      <c r="I745" s="609"/>
      <c r="J745" s="609"/>
      <c r="K745" s="609"/>
      <c r="L745" s="609"/>
    </row>
    <row r="746" spans="3:12">
      <c r="C746" s="609"/>
      <c r="D746" s="609"/>
      <c r="E746" s="609"/>
      <c r="F746" s="609"/>
      <c r="G746" s="609"/>
      <c r="H746" s="609"/>
      <c r="I746" s="609"/>
      <c r="J746" s="609"/>
      <c r="K746" s="609"/>
      <c r="L746" s="609"/>
    </row>
    <row r="747" spans="3:12">
      <c r="C747" s="609"/>
      <c r="D747" s="609"/>
      <c r="E747" s="609"/>
      <c r="F747" s="609"/>
      <c r="G747" s="609"/>
      <c r="H747" s="609"/>
      <c r="I747" s="609"/>
      <c r="J747" s="609"/>
      <c r="K747" s="609"/>
      <c r="L747" s="609"/>
    </row>
    <row r="748" spans="3:12">
      <c r="C748" s="609"/>
      <c r="D748" s="609"/>
      <c r="E748" s="609"/>
      <c r="F748" s="609"/>
      <c r="G748" s="609"/>
      <c r="H748" s="609"/>
      <c r="I748" s="609"/>
      <c r="J748" s="609"/>
      <c r="K748" s="609"/>
      <c r="L748" s="609"/>
    </row>
    <row r="749" spans="3:12">
      <c r="C749" s="609"/>
      <c r="D749" s="609"/>
      <c r="E749" s="609"/>
      <c r="F749" s="609"/>
      <c r="G749" s="609"/>
      <c r="H749" s="609"/>
      <c r="I749" s="609"/>
      <c r="J749" s="609"/>
      <c r="K749" s="609"/>
      <c r="L749" s="609"/>
    </row>
    <row r="750" spans="3:12">
      <c r="C750" s="609"/>
      <c r="D750" s="609"/>
      <c r="E750" s="609"/>
      <c r="F750" s="609"/>
      <c r="G750" s="609"/>
      <c r="H750" s="609"/>
      <c r="I750" s="609"/>
      <c r="J750" s="609"/>
      <c r="K750" s="609"/>
      <c r="L750" s="609"/>
    </row>
    <row r="751" spans="3:12">
      <c r="C751" s="609"/>
      <c r="D751" s="609"/>
      <c r="E751" s="609"/>
      <c r="F751" s="609"/>
      <c r="G751" s="609"/>
      <c r="H751" s="609"/>
      <c r="I751" s="609"/>
      <c r="J751" s="609"/>
      <c r="K751" s="609"/>
      <c r="L751" s="609"/>
    </row>
    <row r="752" spans="3:12">
      <c r="C752" s="609"/>
      <c r="D752" s="609"/>
      <c r="E752" s="609"/>
      <c r="F752" s="609"/>
      <c r="G752" s="609"/>
      <c r="H752" s="609"/>
      <c r="I752" s="609"/>
      <c r="J752" s="609"/>
      <c r="K752" s="609"/>
      <c r="L752" s="609"/>
    </row>
    <row r="753" spans="3:12">
      <c r="C753" s="609"/>
      <c r="D753" s="609"/>
      <c r="E753" s="609"/>
      <c r="F753" s="609"/>
      <c r="G753" s="609"/>
      <c r="H753" s="609"/>
      <c r="I753" s="609"/>
      <c r="J753" s="609"/>
      <c r="K753" s="609"/>
      <c r="L753" s="609"/>
    </row>
    <row r="754" spans="3:12">
      <c r="C754" s="609"/>
      <c r="D754" s="609"/>
      <c r="E754" s="609"/>
      <c r="F754" s="609"/>
      <c r="G754" s="609"/>
      <c r="H754" s="609"/>
      <c r="I754" s="609"/>
      <c r="J754" s="609"/>
      <c r="K754" s="609"/>
      <c r="L754" s="609"/>
    </row>
    <row r="755" spans="3:12">
      <c r="C755" s="609"/>
      <c r="D755" s="609"/>
      <c r="E755" s="609"/>
      <c r="F755" s="609"/>
      <c r="G755" s="609"/>
      <c r="H755" s="609"/>
      <c r="I755" s="609"/>
      <c r="J755" s="609"/>
      <c r="K755" s="609"/>
      <c r="L755" s="609"/>
    </row>
    <row r="756" spans="3:12">
      <c r="C756" s="609"/>
      <c r="D756" s="609"/>
      <c r="E756" s="609"/>
      <c r="F756" s="609"/>
      <c r="G756" s="609"/>
      <c r="H756" s="609"/>
      <c r="I756" s="609"/>
      <c r="J756" s="609"/>
      <c r="K756" s="609"/>
      <c r="L756" s="609"/>
    </row>
    <row r="757" spans="3:12">
      <c r="C757" s="609"/>
      <c r="D757" s="609"/>
      <c r="E757" s="609"/>
      <c r="F757" s="609"/>
      <c r="G757" s="609"/>
      <c r="H757" s="609"/>
      <c r="I757" s="609"/>
      <c r="J757" s="609"/>
      <c r="K757" s="609"/>
      <c r="L757" s="609"/>
    </row>
    <row r="758" spans="3:12">
      <c r="C758" s="609"/>
      <c r="D758" s="609"/>
      <c r="E758" s="609"/>
      <c r="F758" s="609"/>
      <c r="G758" s="609"/>
      <c r="H758" s="609"/>
      <c r="I758" s="609"/>
      <c r="J758" s="609"/>
      <c r="K758" s="609"/>
      <c r="L758" s="609"/>
    </row>
    <row r="759" spans="3:12">
      <c r="C759" s="609"/>
      <c r="D759" s="609"/>
      <c r="E759" s="609"/>
      <c r="F759" s="609"/>
      <c r="G759" s="609"/>
      <c r="H759" s="609"/>
      <c r="I759" s="609"/>
      <c r="J759" s="609"/>
      <c r="K759" s="609"/>
      <c r="L759" s="609"/>
    </row>
    <row r="760" spans="3:12">
      <c r="C760" s="609"/>
      <c r="D760" s="609"/>
      <c r="E760" s="609"/>
      <c r="F760" s="609"/>
      <c r="G760" s="609"/>
      <c r="H760" s="609"/>
      <c r="I760" s="609"/>
      <c r="J760" s="609"/>
      <c r="K760" s="609"/>
      <c r="L760" s="609"/>
    </row>
    <row r="761" spans="3:12">
      <c r="C761" s="609"/>
      <c r="D761" s="609"/>
      <c r="E761" s="609"/>
      <c r="F761" s="609"/>
      <c r="G761" s="609"/>
      <c r="H761" s="609"/>
      <c r="I761" s="609"/>
      <c r="J761" s="609"/>
      <c r="K761" s="609"/>
      <c r="L761" s="609"/>
    </row>
    <row r="762" spans="3:12">
      <c r="C762" s="609"/>
      <c r="D762" s="609"/>
      <c r="E762" s="609"/>
      <c r="F762" s="609"/>
      <c r="G762" s="609"/>
      <c r="H762" s="609"/>
      <c r="I762" s="609"/>
      <c r="J762" s="609"/>
      <c r="K762" s="609"/>
      <c r="L762" s="609"/>
    </row>
    <row r="763" spans="3:12">
      <c r="C763" s="609"/>
      <c r="D763" s="609"/>
      <c r="E763" s="609"/>
      <c r="F763" s="609"/>
      <c r="G763" s="609"/>
      <c r="H763" s="609"/>
      <c r="I763" s="609"/>
      <c r="J763" s="609"/>
      <c r="K763" s="609"/>
      <c r="L763" s="609"/>
    </row>
    <row r="764" spans="3:12">
      <c r="C764" s="609"/>
      <c r="D764" s="609"/>
      <c r="E764" s="609"/>
      <c r="F764" s="609"/>
      <c r="G764" s="609"/>
      <c r="H764" s="609"/>
      <c r="I764" s="609"/>
      <c r="J764" s="609"/>
      <c r="K764" s="609"/>
      <c r="L764" s="609"/>
    </row>
    <row r="765" spans="3:12">
      <c r="C765" s="609"/>
      <c r="D765" s="609"/>
      <c r="E765" s="609"/>
      <c r="F765" s="609"/>
      <c r="G765" s="609"/>
      <c r="H765" s="609"/>
      <c r="I765" s="609"/>
      <c r="J765" s="609"/>
      <c r="K765" s="609"/>
      <c r="L765" s="609"/>
    </row>
    <row r="766" spans="3:12">
      <c r="C766" s="609"/>
      <c r="D766" s="609"/>
      <c r="E766" s="609"/>
      <c r="F766" s="609"/>
      <c r="G766" s="609"/>
      <c r="H766" s="609"/>
      <c r="I766" s="609"/>
      <c r="J766" s="609"/>
      <c r="K766" s="609"/>
      <c r="L766" s="609"/>
    </row>
    <row r="767" spans="3:12">
      <c r="C767" s="609"/>
      <c r="D767" s="609"/>
      <c r="E767" s="609"/>
      <c r="F767" s="609"/>
      <c r="G767" s="609"/>
      <c r="H767" s="609"/>
      <c r="I767" s="609"/>
      <c r="J767" s="609"/>
      <c r="K767" s="609"/>
      <c r="L767" s="609"/>
    </row>
    <row r="768" spans="3:12">
      <c r="C768" s="609"/>
      <c r="D768" s="609"/>
      <c r="E768" s="609"/>
      <c r="F768" s="609"/>
      <c r="G768" s="609"/>
      <c r="H768" s="609"/>
      <c r="I768" s="609"/>
      <c r="J768" s="609"/>
      <c r="K768" s="609"/>
      <c r="L768" s="609"/>
    </row>
    <row r="769" spans="3:12">
      <c r="C769" s="609"/>
      <c r="D769" s="609"/>
      <c r="E769" s="609"/>
      <c r="F769" s="609"/>
      <c r="G769" s="609"/>
      <c r="H769" s="609"/>
      <c r="I769" s="609"/>
      <c r="J769" s="609"/>
      <c r="K769" s="609"/>
      <c r="L769" s="609"/>
    </row>
    <row r="770" spans="3:12">
      <c r="C770" s="609"/>
      <c r="D770" s="609"/>
      <c r="E770" s="609"/>
      <c r="F770" s="609"/>
      <c r="G770" s="609"/>
      <c r="H770" s="609"/>
      <c r="I770" s="609"/>
      <c r="J770" s="609"/>
      <c r="K770" s="609"/>
      <c r="L770" s="609"/>
    </row>
    <row r="771" spans="3:12">
      <c r="C771" s="609"/>
      <c r="D771" s="609"/>
      <c r="E771" s="609"/>
      <c r="F771" s="609"/>
      <c r="G771" s="609"/>
      <c r="H771" s="609"/>
      <c r="I771" s="609"/>
      <c r="J771" s="609"/>
      <c r="K771" s="609"/>
      <c r="L771" s="609"/>
    </row>
    <row r="772" spans="3:12">
      <c r="C772" s="609"/>
      <c r="D772" s="609"/>
      <c r="E772" s="609"/>
      <c r="F772" s="609"/>
      <c r="G772" s="609"/>
      <c r="H772" s="609"/>
      <c r="I772" s="609"/>
      <c r="J772" s="609"/>
      <c r="K772" s="609"/>
      <c r="L772" s="609"/>
    </row>
    <row r="773" spans="3:12">
      <c r="C773" s="609"/>
      <c r="D773" s="609"/>
      <c r="E773" s="609"/>
      <c r="F773" s="609"/>
      <c r="G773" s="609"/>
      <c r="H773" s="609"/>
      <c r="I773" s="609"/>
      <c r="J773" s="609"/>
      <c r="K773" s="609"/>
      <c r="L773" s="609"/>
    </row>
    <row r="774" spans="3:12">
      <c r="C774" s="609"/>
      <c r="D774" s="609"/>
      <c r="E774" s="609"/>
      <c r="F774" s="609"/>
      <c r="G774" s="609"/>
      <c r="H774" s="609"/>
      <c r="I774" s="609"/>
      <c r="J774" s="609"/>
      <c r="K774" s="609"/>
      <c r="L774" s="609"/>
    </row>
    <row r="775" spans="3:12">
      <c r="C775" s="609"/>
      <c r="D775" s="609"/>
      <c r="E775" s="609"/>
      <c r="F775" s="609"/>
      <c r="G775" s="609"/>
      <c r="H775" s="609"/>
      <c r="I775" s="609"/>
      <c r="J775" s="609"/>
      <c r="K775" s="609"/>
      <c r="L775" s="609"/>
    </row>
    <row r="776" spans="3:12">
      <c r="C776" s="609"/>
      <c r="D776" s="609"/>
      <c r="E776" s="609"/>
      <c r="F776" s="609"/>
      <c r="G776" s="609"/>
      <c r="H776" s="609"/>
      <c r="I776" s="609"/>
      <c r="J776" s="609"/>
      <c r="K776" s="609"/>
      <c r="L776" s="609"/>
    </row>
    <row r="777" spans="3:12">
      <c r="C777" s="609"/>
      <c r="D777" s="609"/>
      <c r="E777" s="609"/>
      <c r="F777" s="609"/>
      <c r="G777" s="609"/>
      <c r="H777" s="609"/>
      <c r="I777" s="609"/>
      <c r="J777" s="609"/>
      <c r="K777" s="609"/>
      <c r="L777" s="609"/>
    </row>
    <row r="778" spans="3:12">
      <c r="C778" s="609"/>
      <c r="D778" s="609"/>
      <c r="E778" s="609"/>
      <c r="F778" s="609"/>
      <c r="G778" s="609"/>
      <c r="H778" s="609"/>
      <c r="I778" s="609"/>
      <c r="J778" s="609"/>
      <c r="K778" s="609"/>
      <c r="L778" s="609"/>
    </row>
    <row r="779" spans="3:12">
      <c r="C779" s="609"/>
      <c r="D779" s="609"/>
      <c r="E779" s="609"/>
      <c r="F779" s="609"/>
      <c r="G779" s="609"/>
      <c r="H779" s="609"/>
      <c r="I779" s="609"/>
      <c r="J779" s="609"/>
      <c r="K779" s="609"/>
      <c r="L779" s="609"/>
    </row>
    <row r="780" spans="3:12">
      <c r="C780" s="609"/>
      <c r="D780" s="609"/>
      <c r="E780" s="609"/>
      <c r="F780" s="609"/>
      <c r="G780" s="609"/>
      <c r="H780" s="609"/>
      <c r="I780" s="609"/>
      <c r="J780" s="609"/>
      <c r="K780" s="609"/>
      <c r="L780" s="609"/>
    </row>
    <row r="781" spans="3:12">
      <c r="C781" s="609"/>
      <c r="D781" s="609"/>
      <c r="E781" s="609"/>
      <c r="F781" s="609"/>
      <c r="G781" s="609"/>
      <c r="H781" s="609"/>
      <c r="I781" s="609"/>
      <c r="J781" s="609"/>
      <c r="K781" s="609"/>
      <c r="L781" s="609"/>
    </row>
    <row r="782" spans="3:12">
      <c r="C782" s="609"/>
      <c r="D782" s="609"/>
      <c r="E782" s="609"/>
      <c r="F782" s="609"/>
      <c r="G782" s="609"/>
      <c r="H782" s="609"/>
      <c r="I782" s="609"/>
      <c r="J782" s="609"/>
      <c r="K782" s="609"/>
      <c r="L782" s="609"/>
    </row>
    <row r="783" spans="3:12">
      <c r="C783" s="609"/>
      <c r="D783" s="609"/>
      <c r="E783" s="609"/>
      <c r="F783" s="609"/>
      <c r="G783" s="609"/>
      <c r="H783" s="609"/>
      <c r="I783" s="609"/>
      <c r="J783" s="609"/>
      <c r="K783" s="609"/>
      <c r="L783" s="609"/>
    </row>
    <row r="784" spans="3:12">
      <c r="C784" s="609"/>
      <c r="D784" s="609"/>
      <c r="E784" s="609"/>
      <c r="F784" s="609"/>
      <c r="G784" s="609"/>
      <c r="H784" s="609"/>
      <c r="I784" s="609"/>
      <c r="J784" s="609"/>
      <c r="K784" s="609"/>
      <c r="L784" s="609"/>
    </row>
    <row r="785" spans="3:12">
      <c r="C785" s="609"/>
      <c r="D785" s="609"/>
      <c r="E785" s="609"/>
      <c r="F785" s="609"/>
      <c r="G785" s="609"/>
      <c r="H785" s="609"/>
      <c r="I785" s="609"/>
      <c r="J785" s="609"/>
      <c r="K785" s="609"/>
      <c r="L785" s="609"/>
    </row>
    <row r="786" spans="3:12">
      <c r="C786" s="609"/>
      <c r="D786" s="609"/>
      <c r="E786" s="609"/>
      <c r="F786" s="609"/>
      <c r="G786" s="609"/>
      <c r="H786" s="609"/>
      <c r="I786" s="609"/>
      <c r="J786" s="609"/>
      <c r="K786" s="609"/>
      <c r="L786" s="609"/>
    </row>
    <row r="787" spans="3:12">
      <c r="C787" s="609"/>
      <c r="D787" s="609"/>
      <c r="E787" s="609"/>
      <c r="F787" s="609"/>
      <c r="G787" s="609"/>
      <c r="H787" s="609"/>
      <c r="I787" s="609"/>
      <c r="J787" s="609"/>
      <c r="K787" s="609"/>
      <c r="L787" s="609"/>
    </row>
    <row r="788" spans="3:12">
      <c r="C788" s="609"/>
      <c r="D788" s="609"/>
      <c r="E788" s="609"/>
      <c r="F788" s="609"/>
      <c r="G788" s="609"/>
      <c r="H788" s="609"/>
      <c r="I788" s="609"/>
      <c r="J788" s="609"/>
      <c r="K788" s="609"/>
      <c r="L788" s="609"/>
    </row>
    <row r="789" spans="3:12">
      <c r="C789" s="609"/>
      <c r="D789" s="609"/>
      <c r="E789" s="609"/>
      <c r="F789" s="609"/>
      <c r="G789" s="609"/>
      <c r="H789" s="609"/>
      <c r="I789" s="609"/>
      <c r="J789" s="609"/>
      <c r="K789" s="609"/>
      <c r="L789" s="609"/>
    </row>
    <row r="790" spans="3:12">
      <c r="C790" s="609"/>
      <c r="D790" s="609"/>
      <c r="E790" s="609"/>
      <c r="F790" s="609"/>
      <c r="G790" s="609"/>
      <c r="H790" s="609"/>
      <c r="I790" s="609"/>
      <c r="J790" s="609"/>
      <c r="K790" s="609"/>
      <c r="L790" s="609"/>
    </row>
    <row r="791" spans="3:12">
      <c r="C791" s="609"/>
      <c r="D791" s="609"/>
      <c r="E791" s="609"/>
      <c r="F791" s="609"/>
      <c r="G791" s="609"/>
      <c r="H791" s="609"/>
      <c r="I791" s="609"/>
      <c r="J791" s="609"/>
      <c r="K791" s="609"/>
      <c r="L791" s="609"/>
    </row>
    <row r="792" spans="3:12">
      <c r="C792" s="609"/>
      <c r="D792" s="609"/>
      <c r="E792" s="609"/>
      <c r="F792" s="609"/>
      <c r="G792" s="609"/>
      <c r="H792" s="609"/>
      <c r="I792" s="609"/>
      <c r="J792" s="609"/>
      <c r="K792" s="609"/>
      <c r="L792" s="609"/>
    </row>
    <row r="793" spans="3:12">
      <c r="C793" s="609"/>
      <c r="D793" s="609"/>
      <c r="E793" s="609"/>
      <c r="F793" s="609"/>
      <c r="G793" s="609"/>
      <c r="H793" s="609"/>
      <c r="I793" s="609"/>
      <c r="J793" s="609"/>
      <c r="K793" s="609"/>
      <c r="L793" s="609"/>
    </row>
    <row r="794" spans="3:12">
      <c r="C794" s="609"/>
      <c r="D794" s="609"/>
      <c r="E794" s="609"/>
      <c r="F794" s="609"/>
      <c r="G794" s="609"/>
      <c r="H794" s="609"/>
      <c r="I794" s="609"/>
      <c r="J794" s="609"/>
      <c r="K794" s="609"/>
      <c r="L794" s="609"/>
    </row>
    <row r="795" spans="3:12">
      <c r="C795" s="609"/>
      <c r="D795" s="609"/>
      <c r="E795" s="609"/>
      <c r="F795" s="609"/>
      <c r="G795" s="609"/>
      <c r="H795" s="609"/>
      <c r="I795" s="609"/>
      <c r="J795" s="609"/>
      <c r="K795" s="609"/>
      <c r="L795" s="609"/>
    </row>
    <row r="796" spans="3:12">
      <c r="C796" s="609"/>
      <c r="D796" s="609"/>
      <c r="E796" s="609"/>
      <c r="F796" s="609"/>
      <c r="G796" s="609"/>
      <c r="H796" s="609"/>
      <c r="I796" s="609"/>
      <c r="J796" s="609"/>
      <c r="K796" s="609"/>
      <c r="L796" s="609"/>
    </row>
    <row r="797" spans="3:12">
      <c r="C797" s="609"/>
      <c r="D797" s="609"/>
      <c r="E797" s="609"/>
      <c r="F797" s="609"/>
      <c r="G797" s="609"/>
      <c r="H797" s="609"/>
      <c r="I797" s="609"/>
      <c r="J797" s="609"/>
      <c r="K797" s="609"/>
      <c r="L797" s="609"/>
    </row>
    <row r="798" spans="3:12">
      <c r="C798" s="609"/>
      <c r="D798" s="609"/>
      <c r="E798" s="609"/>
      <c r="F798" s="609"/>
      <c r="G798" s="609"/>
      <c r="H798" s="609"/>
      <c r="I798" s="609"/>
      <c r="J798" s="609"/>
      <c r="K798" s="609"/>
      <c r="L798" s="609"/>
    </row>
    <row r="799" spans="3:12">
      <c r="C799" s="609"/>
      <c r="D799" s="609"/>
      <c r="E799" s="609"/>
      <c r="F799" s="609"/>
      <c r="G799" s="609"/>
      <c r="H799" s="609"/>
      <c r="I799" s="609"/>
      <c r="J799" s="609"/>
      <c r="K799" s="609"/>
      <c r="L799" s="609"/>
    </row>
    <row r="800" spans="3:12">
      <c r="C800" s="609"/>
      <c r="D800" s="609"/>
      <c r="E800" s="609"/>
      <c r="F800" s="609"/>
      <c r="G800" s="609"/>
      <c r="H800" s="609"/>
      <c r="I800" s="609"/>
      <c r="J800" s="609"/>
      <c r="K800" s="609"/>
      <c r="L800" s="609"/>
    </row>
    <row r="801" spans="3:12">
      <c r="C801" s="609"/>
      <c r="D801" s="609"/>
      <c r="E801" s="609"/>
      <c r="F801" s="609"/>
      <c r="G801" s="609"/>
      <c r="H801" s="609"/>
      <c r="I801" s="609"/>
      <c r="J801" s="609"/>
      <c r="K801" s="609"/>
      <c r="L801" s="609"/>
    </row>
    <row r="802" spans="3:12">
      <c r="C802" s="609"/>
      <c r="D802" s="609"/>
      <c r="E802" s="609"/>
      <c r="F802" s="609"/>
      <c r="G802" s="609"/>
      <c r="H802" s="609"/>
      <c r="I802" s="609"/>
      <c r="J802" s="609"/>
      <c r="K802" s="609"/>
      <c r="L802" s="609"/>
    </row>
    <row r="803" spans="3:12">
      <c r="C803" s="609"/>
      <c r="D803" s="609"/>
      <c r="E803" s="609"/>
      <c r="F803" s="609"/>
      <c r="G803" s="609"/>
      <c r="H803" s="609"/>
      <c r="I803" s="609"/>
      <c r="J803" s="609"/>
      <c r="K803" s="609"/>
      <c r="L803" s="609"/>
    </row>
    <row r="804" spans="3:12">
      <c r="C804" s="609"/>
      <c r="D804" s="609"/>
      <c r="E804" s="609"/>
      <c r="F804" s="609"/>
      <c r="G804" s="609"/>
      <c r="H804" s="609"/>
      <c r="I804" s="609"/>
      <c r="J804" s="609"/>
      <c r="K804" s="609"/>
      <c r="L804" s="609"/>
    </row>
    <row r="805" spans="3:12">
      <c r="C805" s="609"/>
      <c r="D805" s="609"/>
      <c r="E805" s="609"/>
      <c r="F805" s="609"/>
      <c r="G805" s="609"/>
      <c r="H805" s="609"/>
      <c r="I805" s="609"/>
      <c r="J805" s="609"/>
      <c r="K805" s="609"/>
      <c r="L805" s="609"/>
    </row>
    <row r="806" spans="3:12">
      <c r="C806" s="609"/>
      <c r="D806" s="609"/>
      <c r="E806" s="609"/>
      <c r="F806" s="609"/>
      <c r="G806" s="609"/>
      <c r="H806" s="609"/>
      <c r="I806" s="609"/>
      <c r="J806" s="609"/>
      <c r="K806" s="609"/>
      <c r="L806" s="609"/>
    </row>
    <row r="807" spans="3:12">
      <c r="C807" s="609"/>
      <c r="D807" s="609"/>
      <c r="E807" s="609"/>
      <c r="F807" s="609"/>
      <c r="G807" s="609"/>
      <c r="H807" s="609"/>
      <c r="I807" s="609"/>
      <c r="J807" s="609"/>
      <c r="K807" s="609"/>
      <c r="L807" s="609"/>
    </row>
    <row r="808" spans="3:12">
      <c r="C808" s="609"/>
      <c r="D808" s="609"/>
      <c r="E808" s="609"/>
      <c r="F808" s="609"/>
      <c r="G808" s="609"/>
      <c r="H808" s="609"/>
      <c r="I808" s="609"/>
      <c r="J808" s="609"/>
      <c r="K808" s="609"/>
      <c r="L808" s="609"/>
    </row>
    <row r="809" spans="3:12">
      <c r="C809" s="609"/>
      <c r="D809" s="609"/>
      <c r="E809" s="609"/>
      <c r="F809" s="609"/>
      <c r="G809" s="609"/>
      <c r="H809" s="609"/>
      <c r="I809" s="609"/>
      <c r="J809" s="609"/>
      <c r="K809" s="609"/>
      <c r="L809" s="609"/>
    </row>
    <row r="810" spans="3:12">
      <c r="C810" s="609"/>
      <c r="D810" s="609"/>
      <c r="E810" s="609"/>
      <c r="F810" s="609"/>
      <c r="G810" s="609"/>
      <c r="H810" s="609"/>
      <c r="I810" s="609"/>
      <c r="J810" s="609"/>
      <c r="K810" s="609"/>
      <c r="L810" s="609"/>
    </row>
    <row r="811" spans="3:12">
      <c r="C811" s="609"/>
      <c r="D811" s="609"/>
      <c r="E811" s="609"/>
      <c r="F811" s="609"/>
      <c r="G811" s="609"/>
      <c r="H811" s="609"/>
      <c r="I811" s="609"/>
      <c r="J811" s="609"/>
      <c r="K811" s="609"/>
      <c r="L811" s="609"/>
    </row>
    <row r="812" spans="3:12">
      <c r="C812" s="609"/>
      <c r="D812" s="609"/>
      <c r="E812" s="609"/>
      <c r="F812" s="609"/>
      <c r="G812" s="609"/>
      <c r="H812" s="609"/>
      <c r="I812" s="609"/>
      <c r="J812" s="609"/>
      <c r="K812" s="609"/>
      <c r="L812" s="609"/>
    </row>
    <row r="813" spans="3:12">
      <c r="C813" s="609"/>
      <c r="D813" s="609"/>
      <c r="E813" s="609"/>
      <c r="F813" s="609"/>
      <c r="G813" s="609"/>
      <c r="H813" s="609"/>
      <c r="I813" s="609"/>
      <c r="J813" s="609"/>
      <c r="K813" s="609"/>
      <c r="L813" s="609"/>
    </row>
    <row r="814" spans="3:12">
      <c r="C814" s="609"/>
      <c r="D814" s="609"/>
      <c r="E814" s="609"/>
      <c r="F814" s="609"/>
      <c r="G814" s="609"/>
      <c r="H814" s="609"/>
      <c r="I814" s="609"/>
      <c r="J814" s="609"/>
      <c r="K814" s="609"/>
      <c r="L814" s="609"/>
    </row>
    <row r="815" spans="3:12">
      <c r="C815" s="609"/>
      <c r="D815" s="609"/>
      <c r="E815" s="609"/>
      <c r="F815" s="609"/>
      <c r="G815" s="609"/>
      <c r="H815" s="609"/>
      <c r="I815" s="609"/>
      <c r="J815" s="609"/>
      <c r="K815" s="609"/>
      <c r="L815" s="609"/>
    </row>
    <row r="816" spans="3:12">
      <c r="C816" s="609"/>
      <c r="D816" s="609"/>
      <c r="E816" s="609"/>
      <c r="F816" s="609"/>
      <c r="G816" s="609"/>
      <c r="H816" s="609"/>
      <c r="I816" s="609"/>
      <c r="J816" s="609"/>
      <c r="K816" s="609"/>
      <c r="L816" s="609"/>
    </row>
    <row r="817" spans="3:12">
      <c r="C817" s="609"/>
      <c r="D817" s="609"/>
      <c r="E817" s="609"/>
      <c r="F817" s="609"/>
      <c r="G817" s="609"/>
      <c r="H817" s="609"/>
      <c r="I817" s="609"/>
      <c r="J817" s="609"/>
      <c r="K817" s="609"/>
      <c r="L817" s="609"/>
    </row>
    <row r="818" spans="3:12">
      <c r="C818" s="609"/>
      <c r="D818" s="609"/>
      <c r="E818" s="609"/>
      <c r="F818" s="609"/>
      <c r="G818" s="609"/>
      <c r="H818" s="609"/>
      <c r="I818" s="609"/>
      <c r="J818" s="609"/>
      <c r="K818" s="609"/>
      <c r="L818" s="609"/>
    </row>
    <row r="819" spans="3:12">
      <c r="C819" s="609"/>
      <c r="D819" s="609"/>
      <c r="E819" s="609"/>
      <c r="F819" s="609"/>
      <c r="G819" s="609"/>
      <c r="H819" s="609"/>
      <c r="I819" s="609"/>
      <c r="J819" s="609"/>
      <c r="K819" s="609"/>
      <c r="L819" s="609"/>
    </row>
    <row r="820" spans="3:12">
      <c r="C820" s="609"/>
      <c r="D820" s="609"/>
      <c r="E820" s="609"/>
      <c r="F820" s="609"/>
      <c r="G820" s="609"/>
      <c r="H820" s="609"/>
      <c r="I820" s="609"/>
      <c r="J820" s="609"/>
      <c r="K820" s="609"/>
      <c r="L820" s="609"/>
    </row>
    <row r="821" spans="3:12">
      <c r="C821" s="609"/>
      <c r="D821" s="609"/>
      <c r="E821" s="609"/>
      <c r="F821" s="609"/>
      <c r="G821" s="609"/>
      <c r="H821" s="609"/>
      <c r="I821" s="609"/>
      <c r="J821" s="609"/>
      <c r="K821" s="609"/>
      <c r="L821" s="609"/>
    </row>
    <row r="822" spans="3:12">
      <c r="C822" s="609"/>
      <c r="D822" s="609"/>
      <c r="E822" s="609"/>
      <c r="F822" s="609"/>
      <c r="G822" s="609"/>
      <c r="H822" s="609"/>
      <c r="I822" s="609"/>
      <c r="J822" s="609"/>
      <c r="K822" s="609"/>
      <c r="L822" s="609"/>
    </row>
    <row r="823" spans="3:12">
      <c r="C823" s="609"/>
      <c r="D823" s="609"/>
      <c r="E823" s="609"/>
      <c r="F823" s="609"/>
      <c r="G823" s="609"/>
      <c r="H823" s="609"/>
      <c r="I823" s="609"/>
      <c r="J823" s="609"/>
      <c r="K823" s="609"/>
      <c r="L823" s="609"/>
    </row>
    <row r="824" spans="3:12">
      <c r="C824" s="609"/>
      <c r="D824" s="609"/>
      <c r="E824" s="609"/>
      <c r="F824" s="609"/>
      <c r="G824" s="609"/>
      <c r="H824" s="609"/>
      <c r="I824" s="609"/>
      <c r="J824" s="609"/>
      <c r="K824" s="609"/>
      <c r="L824" s="609"/>
    </row>
    <row r="825" spans="3:12">
      <c r="C825" s="609"/>
      <c r="D825" s="609"/>
      <c r="E825" s="609"/>
      <c r="F825" s="609"/>
      <c r="G825" s="609"/>
      <c r="H825" s="609"/>
      <c r="I825" s="609"/>
      <c r="J825" s="609"/>
      <c r="K825" s="609"/>
      <c r="L825" s="609"/>
    </row>
    <row r="826" spans="3:12">
      <c r="C826" s="609"/>
      <c r="D826" s="609"/>
      <c r="E826" s="609"/>
      <c r="F826" s="609"/>
      <c r="G826" s="609"/>
      <c r="H826" s="609"/>
      <c r="I826" s="609"/>
      <c r="J826" s="609"/>
      <c r="K826" s="609"/>
      <c r="L826" s="609"/>
    </row>
    <row r="827" spans="3:12">
      <c r="C827" s="609"/>
      <c r="D827" s="609"/>
      <c r="E827" s="609"/>
      <c r="F827" s="609"/>
      <c r="G827" s="609"/>
      <c r="H827" s="609"/>
      <c r="I827" s="609"/>
      <c r="J827" s="609"/>
      <c r="K827" s="609"/>
      <c r="L827" s="609"/>
    </row>
    <row r="828" spans="3:12">
      <c r="C828" s="609"/>
      <c r="D828" s="609"/>
      <c r="E828" s="609"/>
      <c r="F828" s="609"/>
      <c r="G828" s="609"/>
      <c r="H828" s="609"/>
      <c r="I828" s="609"/>
      <c r="J828" s="609"/>
      <c r="K828" s="609"/>
      <c r="L828" s="609"/>
    </row>
    <row r="829" spans="3:12">
      <c r="C829" s="609"/>
      <c r="D829" s="609"/>
      <c r="E829" s="609"/>
      <c r="F829" s="609"/>
      <c r="G829" s="609"/>
      <c r="H829" s="609"/>
      <c r="I829" s="609"/>
      <c r="J829" s="609"/>
      <c r="K829" s="609"/>
      <c r="L829" s="609"/>
    </row>
    <row r="830" spans="3:12">
      <c r="C830" s="609"/>
      <c r="D830" s="609"/>
      <c r="E830" s="609"/>
      <c r="F830" s="609"/>
      <c r="G830" s="609"/>
      <c r="H830" s="609"/>
      <c r="I830" s="609"/>
      <c r="J830" s="609"/>
      <c r="K830" s="609"/>
      <c r="L830" s="609"/>
    </row>
    <row r="831" spans="3:12">
      <c r="C831" s="609"/>
      <c r="D831" s="609"/>
      <c r="E831" s="609"/>
      <c r="F831" s="609"/>
      <c r="G831" s="609"/>
      <c r="H831" s="609"/>
      <c r="I831" s="609"/>
      <c r="J831" s="609"/>
      <c r="K831" s="609"/>
      <c r="L831" s="609"/>
    </row>
    <row r="832" spans="3:12">
      <c r="C832" s="609"/>
      <c r="D832" s="609"/>
      <c r="E832" s="609"/>
      <c r="F832" s="609"/>
      <c r="G832" s="609"/>
      <c r="H832" s="609"/>
      <c r="I832" s="609"/>
      <c r="J832" s="609"/>
      <c r="K832" s="609"/>
      <c r="L832" s="609"/>
    </row>
    <row r="833" spans="3:12">
      <c r="C833" s="609"/>
      <c r="D833" s="609"/>
      <c r="E833" s="609"/>
      <c r="F833" s="609"/>
      <c r="G833" s="609"/>
      <c r="H833" s="609"/>
      <c r="I833" s="609"/>
      <c r="J833" s="609"/>
      <c r="K833" s="609"/>
      <c r="L833" s="609"/>
    </row>
    <row r="834" spans="3:12">
      <c r="C834" s="609"/>
      <c r="D834" s="609"/>
      <c r="E834" s="609"/>
      <c r="F834" s="609"/>
      <c r="G834" s="609"/>
      <c r="H834" s="609"/>
      <c r="I834" s="609"/>
      <c r="J834" s="609"/>
      <c r="K834" s="609"/>
      <c r="L834" s="609"/>
    </row>
    <row r="835" spans="3:12">
      <c r="C835" s="609"/>
      <c r="D835" s="609"/>
      <c r="E835" s="609"/>
      <c r="F835" s="609"/>
      <c r="G835" s="609"/>
      <c r="H835" s="609"/>
      <c r="I835" s="609"/>
      <c r="J835" s="609"/>
      <c r="K835" s="609"/>
      <c r="L835" s="609"/>
    </row>
    <row r="836" spans="3:12">
      <c r="C836" s="609"/>
      <c r="D836" s="609"/>
      <c r="E836" s="609"/>
      <c r="F836" s="609"/>
      <c r="G836" s="609"/>
      <c r="H836" s="609"/>
      <c r="I836" s="609"/>
      <c r="J836" s="609"/>
      <c r="K836" s="609"/>
      <c r="L836" s="609"/>
    </row>
    <row r="837" spans="3:12">
      <c r="C837" s="609"/>
      <c r="D837" s="609"/>
      <c r="E837" s="609"/>
      <c r="F837" s="609"/>
      <c r="G837" s="609"/>
      <c r="H837" s="609"/>
      <c r="I837" s="609"/>
      <c r="J837" s="609"/>
      <c r="K837" s="609"/>
      <c r="L837" s="609"/>
    </row>
    <row r="838" spans="3:12">
      <c r="C838" s="609"/>
      <c r="D838" s="609"/>
      <c r="E838" s="609"/>
      <c r="F838" s="609"/>
      <c r="G838" s="609"/>
      <c r="H838" s="609"/>
      <c r="I838" s="609"/>
      <c r="J838" s="609"/>
      <c r="K838" s="609"/>
      <c r="L838" s="609"/>
    </row>
    <row r="839" spans="3:12">
      <c r="C839" s="609"/>
      <c r="D839" s="609"/>
      <c r="E839" s="609"/>
      <c r="F839" s="609"/>
      <c r="G839" s="609"/>
      <c r="H839" s="609"/>
      <c r="I839" s="609"/>
      <c r="J839" s="609"/>
      <c r="K839" s="609"/>
      <c r="L839" s="609"/>
    </row>
    <row r="840" spans="3:12">
      <c r="C840" s="609"/>
      <c r="D840" s="609"/>
      <c r="E840" s="609"/>
      <c r="F840" s="609"/>
      <c r="G840" s="609"/>
      <c r="H840" s="609"/>
      <c r="I840" s="609"/>
      <c r="J840" s="609"/>
      <c r="K840" s="609"/>
      <c r="L840" s="609"/>
    </row>
    <row r="841" spans="3:12">
      <c r="C841" s="609"/>
      <c r="D841" s="609"/>
      <c r="E841" s="609"/>
      <c r="F841" s="609"/>
      <c r="G841" s="609"/>
      <c r="H841" s="609"/>
      <c r="I841" s="609"/>
      <c r="J841" s="609"/>
      <c r="K841" s="609"/>
      <c r="L841" s="609"/>
    </row>
    <row r="842" spans="3:12">
      <c r="C842" s="609"/>
      <c r="D842" s="609"/>
      <c r="E842" s="609"/>
      <c r="F842" s="609"/>
      <c r="G842" s="609"/>
      <c r="H842" s="609"/>
      <c r="I842" s="609"/>
      <c r="J842" s="609"/>
      <c r="K842" s="609"/>
      <c r="L842" s="609"/>
    </row>
    <row r="843" spans="3:12">
      <c r="C843" s="609"/>
      <c r="D843" s="609"/>
      <c r="E843" s="609"/>
      <c r="F843" s="609"/>
      <c r="G843" s="609"/>
      <c r="H843" s="609"/>
      <c r="I843" s="609"/>
      <c r="J843" s="609"/>
      <c r="K843" s="609"/>
      <c r="L843" s="609"/>
    </row>
    <row r="844" spans="3:12">
      <c r="C844" s="609"/>
      <c r="D844" s="609"/>
      <c r="E844" s="609"/>
      <c r="F844" s="609"/>
      <c r="G844" s="609"/>
      <c r="H844" s="609"/>
      <c r="I844" s="609"/>
      <c r="J844" s="609"/>
      <c r="K844" s="609"/>
      <c r="L844" s="609"/>
    </row>
    <row r="845" spans="3:12">
      <c r="C845" s="609"/>
      <c r="D845" s="609"/>
      <c r="E845" s="609"/>
      <c r="F845" s="609"/>
      <c r="G845" s="609"/>
      <c r="H845" s="609"/>
      <c r="I845" s="609"/>
      <c r="J845" s="609"/>
      <c r="K845" s="609"/>
      <c r="L845" s="609"/>
    </row>
    <row r="846" spans="3:12">
      <c r="C846" s="609"/>
      <c r="D846" s="609"/>
      <c r="E846" s="609"/>
      <c r="F846" s="609"/>
      <c r="G846" s="609"/>
      <c r="H846" s="609"/>
      <c r="I846" s="609"/>
      <c r="J846" s="609"/>
      <c r="K846" s="609"/>
      <c r="L846" s="609"/>
    </row>
    <row r="847" spans="3:12">
      <c r="C847" s="609"/>
      <c r="D847" s="609"/>
      <c r="E847" s="609"/>
      <c r="F847" s="609"/>
      <c r="G847" s="609"/>
      <c r="H847" s="609"/>
      <c r="I847" s="609"/>
      <c r="J847" s="609"/>
      <c r="K847" s="609"/>
      <c r="L847" s="609"/>
    </row>
    <row r="848" spans="3:12">
      <c r="C848" s="609"/>
      <c r="D848" s="609"/>
      <c r="E848" s="609"/>
      <c r="F848" s="609"/>
      <c r="G848" s="609"/>
      <c r="H848" s="609"/>
      <c r="I848" s="609"/>
      <c r="J848" s="609"/>
      <c r="K848" s="609"/>
      <c r="L848" s="609"/>
    </row>
    <row r="849" spans="3:12">
      <c r="C849" s="609"/>
      <c r="D849" s="609"/>
      <c r="E849" s="609"/>
      <c r="F849" s="609"/>
      <c r="G849" s="609"/>
      <c r="H849" s="609"/>
      <c r="I849" s="609"/>
      <c r="J849" s="609"/>
      <c r="K849" s="609"/>
      <c r="L849" s="609"/>
    </row>
    <row r="850" spans="3:12">
      <c r="C850" s="609"/>
      <c r="D850" s="609"/>
      <c r="E850" s="609"/>
      <c r="F850" s="609"/>
      <c r="G850" s="609"/>
      <c r="H850" s="609"/>
      <c r="I850" s="609"/>
      <c r="J850" s="609"/>
      <c r="K850" s="609"/>
      <c r="L850" s="609"/>
    </row>
    <row r="851" spans="3:12">
      <c r="C851" s="609"/>
      <c r="D851" s="609"/>
      <c r="E851" s="609"/>
      <c r="F851" s="609"/>
      <c r="G851" s="609"/>
      <c r="H851" s="609"/>
      <c r="I851" s="609"/>
      <c r="J851" s="609"/>
      <c r="K851" s="609"/>
      <c r="L851" s="609"/>
    </row>
    <row r="852" spans="3:12">
      <c r="C852" s="609"/>
      <c r="D852" s="609"/>
      <c r="E852" s="609"/>
      <c r="F852" s="609"/>
      <c r="G852" s="609"/>
      <c r="H852" s="609"/>
      <c r="I852" s="609"/>
      <c r="J852" s="609"/>
      <c r="K852" s="609"/>
      <c r="L852" s="609"/>
    </row>
    <row r="853" spans="3:12">
      <c r="C853" s="609"/>
      <c r="D853" s="609"/>
      <c r="E853" s="609"/>
      <c r="F853" s="609"/>
      <c r="G853" s="609"/>
      <c r="H853" s="609"/>
      <c r="I853" s="609"/>
      <c r="J853" s="609"/>
      <c r="K853" s="609"/>
      <c r="L853" s="609"/>
    </row>
    <row r="854" spans="3:12">
      <c r="C854" s="609"/>
      <c r="D854" s="609"/>
      <c r="E854" s="609"/>
      <c r="F854" s="609"/>
      <c r="G854" s="609"/>
      <c r="H854" s="609"/>
      <c r="I854" s="609"/>
      <c r="J854" s="609"/>
      <c r="K854" s="609"/>
      <c r="L854" s="609"/>
    </row>
    <row r="855" spans="3:12">
      <c r="C855" s="609"/>
      <c r="D855" s="609"/>
      <c r="E855" s="609"/>
      <c r="F855" s="609"/>
      <c r="G855" s="609"/>
      <c r="H855" s="609"/>
      <c r="I855" s="609"/>
      <c r="J855" s="609"/>
      <c r="K855" s="609"/>
      <c r="L855" s="609"/>
    </row>
    <row r="856" spans="3:12">
      <c r="C856" s="609"/>
      <c r="D856" s="609"/>
      <c r="E856" s="609"/>
      <c r="F856" s="609"/>
      <c r="G856" s="609"/>
      <c r="H856" s="609"/>
      <c r="I856" s="609"/>
      <c r="J856" s="609"/>
      <c r="K856" s="609"/>
      <c r="L856" s="609"/>
    </row>
    <row r="857" spans="3:12">
      <c r="C857" s="609"/>
      <c r="D857" s="609"/>
      <c r="E857" s="609"/>
      <c r="F857" s="609"/>
      <c r="G857" s="609"/>
      <c r="H857" s="609"/>
      <c r="I857" s="609"/>
      <c r="J857" s="609"/>
      <c r="K857" s="609"/>
      <c r="L857" s="609"/>
    </row>
    <row r="858" spans="3:12">
      <c r="C858" s="609"/>
      <c r="D858" s="609"/>
      <c r="E858" s="609"/>
      <c r="F858" s="609"/>
      <c r="G858" s="609"/>
      <c r="H858" s="609"/>
      <c r="I858" s="609"/>
      <c r="J858" s="609"/>
      <c r="K858" s="609"/>
      <c r="L858" s="609"/>
    </row>
    <row r="859" spans="3:12">
      <c r="C859" s="609"/>
      <c r="D859" s="609"/>
      <c r="E859" s="609"/>
      <c r="F859" s="609"/>
      <c r="G859" s="609"/>
      <c r="H859" s="609"/>
      <c r="I859" s="609"/>
      <c r="J859" s="609"/>
      <c r="K859" s="609"/>
      <c r="L859" s="609"/>
    </row>
    <row r="860" spans="3:12">
      <c r="C860" s="609"/>
      <c r="D860" s="609"/>
      <c r="E860" s="609"/>
      <c r="F860" s="609"/>
      <c r="G860" s="609"/>
      <c r="H860" s="609"/>
      <c r="I860" s="609"/>
      <c r="J860" s="609"/>
      <c r="K860" s="609"/>
      <c r="L860" s="609"/>
    </row>
    <row r="861" spans="3:12">
      <c r="C861" s="609"/>
      <c r="D861" s="609"/>
      <c r="E861" s="609"/>
      <c r="F861" s="609"/>
      <c r="G861" s="609"/>
      <c r="H861" s="609"/>
      <c r="I861" s="609"/>
      <c r="J861" s="609"/>
      <c r="K861" s="609"/>
      <c r="L861" s="609"/>
    </row>
    <row r="862" spans="3:12">
      <c r="C862" s="609"/>
      <c r="D862" s="609"/>
      <c r="E862" s="609"/>
      <c r="F862" s="609"/>
      <c r="G862" s="609"/>
      <c r="H862" s="609"/>
      <c r="I862" s="609"/>
      <c r="J862" s="609"/>
      <c r="K862" s="609"/>
      <c r="L862" s="609"/>
    </row>
    <row r="863" spans="3:12">
      <c r="C863" s="609"/>
      <c r="D863" s="609"/>
      <c r="E863" s="609"/>
      <c r="F863" s="609"/>
      <c r="G863" s="609"/>
      <c r="H863" s="609"/>
      <c r="I863" s="609"/>
      <c r="J863" s="609"/>
      <c r="K863" s="609"/>
      <c r="L863" s="609"/>
    </row>
    <row r="864" spans="3:12">
      <c r="C864" s="609"/>
      <c r="D864" s="609"/>
      <c r="E864" s="609"/>
      <c r="F864" s="609"/>
      <c r="G864" s="609"/>
      <c r="H864" s="609"/>
      <c r="I864" s="609"/>
      <c r="J864" s="609"/>
      <c r="K864" s="609"/>
      <c r="L864" s="609"/>
    </row>
    <row r="865" spans="3:12">
      <c r="C865" s="609"/>
      <c r="D865" s="609"/>
      <c r="E865" s="609"/>
      <c r="F865" s="609"/>
      <c r="G865" s="609"/>
      <c r="H865" s="609"/>
      <c r="I865" s="609"/>
      <c r="J865" s="609"/>
      <c r="K865" s="609"/>
      <c r="L865" s="609"/>
    </row>
    <row r="866" spans="3:12">
      <c r="C866" s="609"/>
      <c r="D866" s="609"/>
      <c r="E866" s="609"/>
      <c r="F866" s="609"/>
      <c r="G866" s="609"/>
      <c r="H866" s="609"/>
      <c r="I866" s="609"/>
      <c r="J866" s="609"/>
      <c r="K866" s="609"/>
      <c r="L866" s="609"/>
    </row>
    <row r="867" spans="3:12">
      <c r="C867" s="609"/>
      <c r="D867" s="609"/>
      <c r="E867" s="609"/>
      <c r="F867" s="609"/>
      <c r="G867" s="609"/>
      <c r="H867" s="609"/>
      <c r="I867" s="609"/>
      <c r="J867" s="609"/>
      <c r="K867" s="609"/>
      <c r="L867" s="609"/>
    </row>
    <row r="868" spans="3:12">
      <c r="C868" s="609"/>
      <c r="D868" s="609"/>
      <c r="E868" s="609"/>
      <c r="F868" s="609"/>
      <c r="G868" s="609"/>
      <c r="H868" s="609"/>
      <c r="I868" s="609"/>
      <c r="J868" s="609"/>
      <c r="K868" s="609"/>
      <c r="L868" s="609"/>
    </row>
    <row r="869" spans="3:12">
      <c r="C869" s="609"/>
      <c r="D869" s="609"/>
      <c r="E869" s="609"/>
      <c r="F869" s="609"/>
      <c r="G869" s="609"/>
      <c r="H869" s="609"/>
      <c r="I869" s="609"/>
      <c r="J869" s="609"/>
      <c r="K869" s="609"/>
      <c r="L869" s="609"/>
    </row>
    <row r="870" spans="3:12">
      <c r="C870" s="609"/>
      <c r="D870" s="609"/>
      <c r="E870" s="609"/>
      <c r="F870" s="609"/>
      <c r="G870" s="609"/>
      <c r="H870" s="609"/>
      <c r="I870" s="609"/>
      <c r="J870" s="609"/>
      <c r="K870" s="609"/>
      <c r="L870" s="609"/>
    </row>
    <row r="871" spans="3:12">
      <c r="C871" s="609"/>
      <c r="D871" s="609"/>
      <c r="E871" s="609"/>
      <c r="F871" s="609"/>
      <c r="G871" s="609"/>
      <c r="H871" s="609"/>
      <c r="I871" s="609"/>
      <c r="J871" s="609"/>
      <c r="K871" s="609"/>
      <c r="L871" s="609"/>
    </row>
    <row r="872" spans="3:12">
      <c r="C872" s="609"/>
      <c r="D872" s="609"/>
      <c r="E872" s="609"/>
      <c r="F872" s="609"/>
      <c r="G872" s="609"/>
      <c r="H872" s="609"/>
      <c r="I872" s="609"/>
      <c r="J872" s="609"/>
      <c r="K872" s="609"/>
      <c r="L872" s="609"/>
    </row>
    <row r="873" spans="3:12">
      <c r="C873" s="609"/>
      <c r="D873" s="609"/>
      <c r="E873" s="609"/>
      <c r="F873" s="609"/>
      <c r="G873" s="609"/>
      <c r="H873" s="609"/>
      <c r="I873" s="609"/>
      <c r="J873" s="609"/>
      <c r="K873" s="609"/>
      <c r="L873" s="609"/>
    </row>
    <row r="874" spans="3:12">
      <c r="C874" s="609"/>
      <c r="D874" s="609"/>
      <c r="E874" s="609"/>
      <c r="F874" s="609"/>
      <c r="G874" s="609"/>
      <c r="H874" s="609"/>
      <c r="I874" s="609"/>
      <c r="J874" s="609"/>
      <c r="K874" s="609"/>
      <c r="L874" s="609"/>
    </row>
    <row r="875" spans="3:12">
      <c r="C875" s="609"/>
      <c r="D875" s="609"/>
      <c r="E875" s="609"/>
      <c r="F875" s="609"/>
      <c r="G875" s="609"/>
      <c r="H875" s="609"/>
      <c r="I875" s="609"/>
      <c r="J875" s="609"/>
      <c r="K875" s="609"/>
      <c r="L875" s="609"/>
    </row>
    <row r="876" spans="3:12">
      <c r="C876" s="609"/>
      <c r="D876" s="609"/>
      <c r="E876" s="609"/>
      <c r="F876" s="609"/>
      <c r="G876" s="609"/>
      <c r="H876" s="609"/>
      <c r="I876" s="609"/>
      <c r="J876" s="609"/>
      <c r="K876" s="609"/>
      <c r="L876" s="609"/>
    </row>
    <row r="877" spans="3:12">
      <c r="C877" s="609"/>
      <c r="D877" s="609"/>
      <c r="E877" s="609"/>
      <c r="F877" s="609"/>
      <c r="G877" s="609"/>
      <c r="H877" s="609"/>
      <c r="I877" s="609"/>
      <c r="J877" s="609"/>
      <c r="K877" s="609"/>
      <c r="L877" s="609"/>
    </row>
    <row r="878" spans="3:12">
      <c r="C878" s="609"/>
      <c r="D878" s="609"/>
      <c r="E878" s="609"/>
      <c r="F878" s="609"/>
      <c r="G878" s="609"/>
      <c r="H878" s="609"/>
      <c r="I878" s="609"/>
      <c r="J878" s="609"/>
      <c r="K878" s="609"/>
      <c r="L878" s="609"/>
    </row>
    <row r="879" spans="3:12">
      <c r="C879" s="609"/>
      <c r="D879" s="609"/>
      <c r="E879" s="609"/>
      <c r="F879" s="609"/>
      <c r="G879" s="609"/>
      <c r="H879" s="609"/>
      <c r="I879" s="609"/>
      <c r="J879" s="609"/>
      <c r="K879" s="609"/>
      <c r="L879" s="609"/>
    </row>
    <row r="880" spans="3:12">
      <c r="C880" s="609"/>
      <c r="D880" s="609"/>
      <c r="E880" s="609"/>
      <c r="F880" s="609"/>
      <c r="G880" s="609"/>
      <c r="H880" s="609"/>
      <c r="I880" s="609"/>
      <c r="J880" s="609"/>
      <c r="K880" s="609"/>
      <c r="L880" s="609"/>
    </row>
    <row r="881" spans="3:12">
      <c r="C881" s="609"/>
      <c r="D881" s="609"/>
      <c r="E881" s="609"/>
      <c r="F881" s="609"/>
      <c r="G881" s="609"/>
      <c r="H881" s="609"/>
      <c r="I881" s="609"/>
      <c r="J881" s="609"/>
      <c r="K881" s="609"/>
      <c r="L881" s="609"/>
    </row>
    <row r="882" spans="3:12">
      <c r="C882" s="609"/>
      <c r="D882" s="609"/>
      <c r="E882" s="609"/>
      <c r="F882" s="609"/>
      <c r="G882" s="609"/>
      <c r="H882" s="609"/>
      <c r="I882" s="609"/>
      <c r="J882" s="609"/>
      <c r="K882" s="609"/>
      <c r="L882" s="609"/>
    </row>
    <row r="883" spans="3:12">
      <c r="C883" s="609"/>
      <c r="D883" s="609"/>
      <c r="E883" s="609"/>
      <c r="F883" s="609"/>
      <c r="G883" s="609"/>
      <c r="H883" s="609"/>
      <c r="I883" s="609"/>
      <c r="J883" s="609"/>
      <c r="K883" s="609"/>
      <c r="L883" s="609"/>
    </row>
    <row r="884" spans="3:12">
      <c r="C884" s="609"/>
      <c r="D884" s="609"/>
      <c r="E884" s="609"/>
      <c r="F884" s="609"/>
      <c r="G884" s="609"/>
      <c r="H884" s="609"/>
      <c r="I884" s="609"/>
      <c r="J884" s="609"/>
      <c r="K884" s="609"/>
      <c r="L884" s="609"/>
    </row>
    <row r="885" spans="3:12">
      <c r="C885" s="609"/>
      <c r="D885" s="609"/>
      <c r="E885" s="609"/>
      <c r="F885" s="609"/>
      <c r="G885" s="609"/>
      <c r="H885" s="609"/>
      <c r="I885" s="609"/>
      <c r="J885" s="609"/>
      <c r="K885" s="609"/>
      <c r="L885" s="609"/>
    </row>
    <row r="886" spans="3:12">
      <c r="C886" s="609"/>
      <c r="D886" s="609"/>
      <c r="E886" s="609"/>
      <c r="F886" s="609"/>
      <c r="G886" s="609"/>
      <c r="H886" s="609"/>
      <c r="I886" s="609"/>
      <c r="J886" s="609"/>
      <c r="K886" s="609"/>
      <c r="L886" s="609"/>
    </row>
    <row r="887" spans="3:12">
      <c r="C887" s="609"/>
      <c r="D887" s="609"/>
      <c r="E887" s="609"/>
      <c r="F887" s="609"/>
      <c r="G887" s="609"/>
      <c r="H887" s="609"/>
      <c r="I887" s="609"/>
      <c r="J887" s="609"/>
      <c r="K887" s="609"/>
      <c r="L887" s="609"/>
    </row>
    <row r="888" spans="3:12">
      <c r="C888" s="609"/>
      <c r="D888" s="609"/>
      <c r="E888" s="609"/>
      <c r="F888" s="609"/>
      <c r="G888" s="609"/>
      <c r="H888" s="609"/>
      <c r="I888" s="609"/>
      <c r="J888" s="609"/>
      <c r="K888" s="609"/>
      <c r="L888" s="609"/>
    </row>
    <row r="889" spans="3:12">
      <c r="C889" s="609"/>
      <c r="D889" s="609"/>
      <c r="E889" s="609"/>
      <c r="F889" s="609"/>
      <c r="G889" s="609"/>
      <c r="H889" s="609"/>
      <c r="I889" s="609"/>
      <c r="J889" s="609"/>
      <c r="K889" s="609"/>
      <c r="L889" s="609"/>
    </row>
    <row r="890" spans="3:12">
      <c r="C890" s="609"/>
      <c r="D890" s="609"/>
      <c r="E890" s="609"/>
      <c r="F890" s="609"/>
      <c r="G890" s="609"/>
      <c r="H890" s="609"/>
      <c r="I890" s="609"/>
      <c r="J890" s="609"/>
      <c r="K890" s="609"/>
      <c r="L890" s="609"/>
    </row>
    <row r="891" spans="3:12">
      <c r="C891" s="609"/>
      <c r="D891" s="609"/>
      <c r="E891" s="609"/>
      <c r="F891" s="609"/>
      <c r="G891" s="609"/>
      <c r="H891" s="609"/>
      <c r="I891" s="609"/>
      <c r="J891" s="609"/>
      <c r="K891" s="609"/>
      <c r="L891" s="609"/>
    </row>
    <row r="892" spans="3:12">
      <c r="C892" s="609"/>
      <c r="D892" s="609"/>
      <c r="E892" s="609"/>
      <c r="F892" s="609"/>
      <c r="G892" s="609"/>
      <c r="H892" s="609"/>
      <c r="I892" s="609"/>
      <c r="J892" s="609"/>
      <c r="K892" s="609"/>
      <c r="L892" s="609"/>
    </row>
    <row r="893" spans="3:12">
      <c r="C893" s="609"/>
      <c r="D893" s="609"/>
      <c r="E893" s="609"/>
      <c r="F893" s="609"/>
      <c r="G893" s="609"/>
      <c r="H893" s="609"/>
      <c r="I893" s="609"/>
      <c r="J893" s="609"/>
      <c r="K893" s="609"/>
      <c r="L893" s="609"/>
    </row>
    <row r="894" spans="3:12">
      <c r="C894" s="609"/>
      <c r="D894" s="609"/>
      <c r="E894" s="609"/>
      <c r="F894" s="609"/>
      <c r="G894" s="609"/>
      <c r="H894" s="609"/>
      <c r="I894" s="609"/>
      <c r="J894" s="609"/>
      <c r="K894" s="609"/>
      <c r="L894" s="609"/>
    </row>
    <row r="895" spans="3:12">
      <c r="C895" s="609"/>
      <c r="D895" s="609"/>
      <c r="E895" s="609"/>
      <c r="F895" s="609"/>
      <c r="G895" s="609"/>
      <c r="H895" s="609"/>
      <c r="I895" s="609"/>
      <c r="J895" s="609"/>
      <c r="K895" s="609"/>
      <c r="L895" s="609"/>
    </row>
    <row r="896" spans="3:12">
      <c r="C896" s="609"/>
      <c r="D896" s="609"/>
      <c r="E896" s="609"/>
      <c r="F896" s="609"/>
      <c r="G896" s="609"/>
      <c r="H896" s="609"/>
      <c r="I896" s="609"/>
      <c r="J896" s="609"/>
      <c r="K896" s="609"/>
      <c r="L896" s="609"/>
    </row>
    <row r="897" spans="3:12">
      <c r="C897" s="609"/>
      <c r="D897" s="609"/>
      <c r="E897" s="609"/>
      <c r="F897" s="609"/>
      <c r="G897" s="609"/>
      <c r="H897" s="609"/>
      <c r="I897" s="609"/>
      <c r="J897" s="609"/>
      <c r="K897" s="609"/>
      <c r="L897" s="609"/>
    </row>
    <row r="898" spans="3:12">
      <c r="C898" s="609"/>
      <c r="D898" s="609"/>
      <c r="E898" s="609"/>
      <c r="F898" s="609"/>
      <c r="G898" s="609"/>
      <c r="H898" s="609"/>
      <c r="I898" s="609"/>
      <c r="J898" s="609"/>
      <c r="K898" s="609"/>
      <c r="L898" s="609"/>
    </row>
    <row r="899" spans="3:12">
      <c r="C899" s="609"/>
      <c r="D899" s="609"/>
      <c r="E899" s="609"/>
      <c r="F899" s="609"/>
      <c r="G899" s="609"/>
      <c r="H899" s="609"/>
      <c r="I899" s="609"/>
      <c r="J899" s="609"/>
      <c r="K899" s="609"/>
      <c r="L899" s="609"/>
    </row>
    <row r="900" spans="3:12">
      <c r="C900" s="609"/>
      <c r="D900" s="609"/>
      <c r="E900" s="609"/>
      <c r="F900" s="609"/>
      <c r="G900" s="609"/>
      <c r="H900" s="609"/>
      <c r="I900" s="609"/>
      <c r="J900" s="609"/>
      <c r="K900" s="609"/>
      <c r="L900" s="609"/>
    </row>
    <row r="901" spans="3:12">
      <c r="C901" s="609"/>
      <c r="D901" s="609"/>
      <c r="E901" s="609"/>
      <c r="F901" s="609"/>
      <c r="G901" s="609"/>
      <c r="H901" s="609"/>
      <c r="I901" s="609"/>
      <c r="J901" s="609"/>
      <c r="K901" s="609"/>
      <c r="L901" s="609"/>
    </row>
    <row r="902" spans="3:12">
      <c r="C902" s="609"/>
      <c r="D902" s="609"/>
      <c r="E902" s="609"/>
      <c r="F902" s="609"/>
      <c r="G902" s="609"/>
      <c r="H902" s="609"/>
      <c r="I902" s="609"/>
      <c r="J902" s="609"/>
      <c r="K902" s="609"/>
      <c r="L902" s="609"/>
    </row>
    <row r="903" spans="3:12">
      <c r="C903" s="609"/>
      <c r="D903" s="609"/>
      <c r="E903" s="609"/>
      <c r="F903" s="609"/>
      <c r="G903" s="609"/>
      <c r="H903" s="609"/>
      <c r="I903" s="609"/>
      <c r="J903" s="609"/>
      <c r="K903" s="609"/>
      <c r="L903" s="609"/>
    </row>
    <row r="904" spans="3:12">
      <c r="C904" s="609"/>
      <c r="D904" s="609"/>
      <c r="E904" s="609"/>
      <c r="F904" s="609"/>
      <c r="G904" s="609"/>
      <c r="H904" s="609"/>
      <c r="I904" s="609"/>
      <c r="J904" s="609"/>
      <c r="K904" s="609"/>
      <c r="L904" s="609"/>
    </row>
    <row r="905" spans="3:12">
      <c r="C905" s="609"/>
      <c r="D905" s="609"/>
      <c r="E905" s="609"/>
      <c r="F905" s="609"/>
      <c r="G905" s="609"/>
      <c r="H905" s="609"/>
      <c r="I905" s="609"/>
      <c r="J905" s="609"/>
      <c r="K905" s="609"/>
      <c r="L905" s="609"/>
    </row>
    <row r="906" spans="3:12">
      <c r="C906" s="609"/>
      <c r="D906" s="609"/>
      <c r="E906" s="609"/>
      <c r="F906" s="609"/>
      <c r="G906" s="609"/>
      <c r="H906" s="609"/>
      <c r="I906" s="609"/>
      <c r="J906" s="609"/>
      <c r="K906" s="609"/>
      <c r="L906" s="609"/>
    </row>
    <row r="907" spans="3:12">
      <c r="C907" s="609"/>
      <c r="D907" s="609"/>
      <c r="E907" s="609"/>
      <c r="F907" s="609"/>
      <c r="G907" s="609"/>
      <c r="H907" s="609"/>
      <c r="I907" s="609"/>
      <c r="J907" s="609"/>
      <c r="K907" s="609"/>
      <c r="L907" s="609"/>
    </row>
    <row r="908" spans="3:12">
      <c r="C908" s="609"/>
      <c r="D908" s="609"/>
      <c r="E908" s="609"/>
      <c r="F908" s="609"/>
      <c r="G908" s="609"/>
      <c r="H908" s="609"/>
      <c r="I908" s="609"/>
      <c r="J908" s="609"/>
      <c r="K908" s="609"/>
      <c r="L908" s="609"/>
    </row>
    <row r="909" spans="3:12">
      <c r="C909" s="609"/>
      <c r="D909" s="609"/>
      <c r="E909" s="609"/>
      <c r="F909" s="609"/>
      <c r="G909" s="609"/>
      <c r="H909" s="609"/>
      <c r="I909" s="609"/>
      <c r="J909" s="609"/>
      <c r="K909" s="609"/>
      <c r="L909" s="609"/>
    </row>
    <row r="910" spans="3:12">
      <c r="C910" s="609"/>
      <c r="D910" s="609"/>
      <c r="E910" s="609"/>
      <c r="F910" s="609"/>
      <c r="G910" s="609"/>
      <c r="H910" s="609"/>
      <c r="I910" s="609"/>
      <c r="J910" s="609"/>
      <c r="K910" s="609"/>
      <c r="L910" s="609"/>
    </row>
    <row r="911" spans="3:12">
      <c r="C911" s="609"/>
      <c r="D911" s="609"/>
      <c r="E911" s="609"/>
      <c r="F911" s="609"/>
      <c r="G911" s="609"/>
      <c r="H911" s="609"/>
      <c r="I911" s="609"/>
      <c r="J911" s="609"/>
      <c r="K911" s="609"/>
      <c r="L911" s="609"/>
    </row>
    <row r="912" spans="3:12">
      <c r="C912" s="609"/>
      <c r="D912" s="609"/>
      <c r="E912" s="609"/>
      <c r="F912" s="609"/>
      <c r="G912" s="609"/>
      <c r="H912" s="609"/>
      <c r="I912" s="609"/>
      <c r="J912" s="609"/>
      <c r="K912" s="609"/>
      <c r="L912" s="609"/>
    </row>
    <row r="913" spans="3:12">
      <c r="C913" s="609"/>
      <c r="D913" s="609"/>
      <c r="E913" s="609"/>
      <c r="F913" s="609"/>
      <c r="G913" s="609"/>
      <c r="H913" s="609"/>
      <c r="I913" s="609"/>
      <c r="J913" s="609"/>
      <c r="K913" s="609"/>
      <c r="L913" s="609"/>
    </row>
    <row r="914" spans="3:12">
      <c r="C914" s="609"/>
      <c r="D914" s="609"/>
      <c r="E914" s="609"/>
      <c r="F914" s="609"/>
      <c r="G914" s="609"/>
      <c r="H914" s="609"/>
      <c r="I914" s="609"/>
      <c r="J914" s="609"/>
      <c r="K914" s="609"/>
      <c r="L914" s="609"/>
    </row>
    <row r="915" spans="3:12">
      <c r="C915" s="609"/>
      <c r="D915" s="609"/>
      <c r="E915" s="609"/>
      <c r="F915" s="609"/>
      <c r="G915" s="609"/>
      <c r="H915" s="609"/>
      <c r="I915" s="609"/>
      <c r="J915" s="609"/>
      <c r="K915" s="609"/>
      <c r="L915" s="609"/>
    </row>
    <row r="916" spans="3:12">
      <c r="C916" s="609"/>
      <c r="D916" s="609"/>
      <c r="E916" s="609"/>
      <c r="F916" s="609"/>
      <c r="G916" s="609"/>
      <c r="H916" s="609"/>
      <c r="I916" s="609"/>
      <c r="J916" s="609"/>
      <c r="K916" s="609"/>
      <c r="L916" s="609"/>
    </row>
    <row r="917" spans="3:12">
      <c r="C917" s="609"/>
      <c r="D917" s="609"/>
      <c r="E917" s="609"/>
      <c r="F917" s="609"/>
      <c r="G917" s="609"/>
      <c r="H917" s="609"/>
      <c r="I917" s="609"/>
      <c r="J917" s="609"/>
      <c r="K917" s="609"/>
      <c r="L917" s="609"/>
    </row>
    <row r="918" spans="3:12">
      <c r="C918" s="609"/>
      <c r="D918" s="609"/>
      <c r="E918" s="609"/>
      <c r="F918" s="609"/>
      <c r="G918" s="609"/>
      <c r="H918" s="609"/>
      <c r="I918" s="609"/>
      <c r="J918" s="609"/>
      <c r="K918" s="609"/>
      <c r="L918" s="609"/>
    </row>
    <row r="919" spans="3:12">
      <c r="C919" s="609"/>
      <c r="D919" s="609"/>
      <c r="E919" s="609"/>
      <c r="F919" s="609"/>
      <c r="G919" s="609"/>
      <c r="H919" s="609"/>
      <c r="I919" s="609"/>
      <c r="J919" s="609"/>
      <c r="K919" s="609"/>
      <c r="L919" s="609"/>
    </row>
    <row r="920" spans="3:12">
      <c r="C920" s="609"/>
      <c r="D920" s="609"/>
      <c r="E920" s="609"/>
      <c r="F920" s="609"/>
      <c r="G920" s="609"/>
      <c r="H920" s="609"/>
      <c r="I920" s="609"/>
      <c r="J920" s="609"/>
      <c r="K920" s="609"/>
      <c r="L920" s="609"/>
    </row>
  </sheetData>
  <mergeCells count="10">
    <mergeCell ref="A1:M1"/>
    <mergeCell ref="A3:A4"/>
    <mergeCell ref="B3:B4"/>
    <mergeCell ref="C3:C4"/>
    <mergeCell ref="D3:F3"/>
    <mergeCell ref="G3:I3"/>
    <mergeCell ref="J3:J4"/>
    <mergeCell ref="K3:K4"/>
    <mergeCell ref="L3:L4"/>
    <mergeCell ref="M3:M4"/>
  </mergeCells>
  <phoneticPr fontId="2" type="noConversion"/>
  <pageMargins left="0.70866141732283472" right="0.43307086614173229" top="0.70866141732283472" bottom="0.59055118110236227" header="0.51181102362204722" footer="0.51181102362204722"/>
  <pageSetup paperSize="9" scale="70" orientation="landscape" r:id="rId1"/>
  <headerFooter alignWithMargins="0"/>
  <rowBreaks count="1" manualBreakCount="1">
    <brk id="22" max="12" man="1"/>
  </rowBreaks>
  <colBreaks count="1" manualBreakCount="1">
    <brk id="1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O40"/>
  <sheetViews>
    <sheetView showGridLines="0" showZeros="0" view="pageBreakPreview" topLeftCell="B1" zoomScale="85" workbookViewId="0">
      <pane ySplit="5" topLeftCell="A6" activePane="bottomLeft" state="frozen"/>
      <selection activeCell="J11" sqref="J11"/>
      <selection pane="bottomLeft" activeCell="G7" sqref="G7"/>
    </sheetView>
  </sheetViews>
  <sheetFormatPr defaultRowHeight="13.5"/>
  <cols>
    <col min="1" max="1" width="17.6640625" style="1" hidden="1" customWidth="1"/>
    <col min="2" max="2" width="6.44140625" style="1" customWidth="1"/>
    <col min="3" max="3" width="28.33203125" style="1" customWidth="1"/>
    <col min="4" max="4" width="12.88671875" style="1" customWidth="1"/>
    <col min="5" max="5" width="11.109375" style="1" hidden="1" customWidth="1"/>
    <col min="6" max="7" width="10.88671875" style="1" customWidth="1"/>
    <col min="8" max="12" width="9" style="1" hidden="1" customWidth="1"/>
    <col min="13" max="13" width="23.21875" style="1" customWidth="1"/>
    <col min="14" max="14" width="1.33203125" style="1" customWidth="1"/>
    <col min="15" max="15" width="11.5546875" style="80" bestFit="1" customWidth="1"/>
    <col min="16" max="16384" width="8.88671875" style="1"/>
  </cols>
  <sheetData>
    <row r="1" spans="1:15" ht="44.25" customHeight="1">
      <c r="A1" s="441" t="s">
        <v>241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233"/>
      <c r="O1" s="233"/>
    </row>
    <row r="2" spans="1:15" ht="20.25" customHeight="1">
      <c r="A2" s="90"/>
      <c r="B2" s="90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spans="1:15">
      <c r="M3" s="72" t="s">
        <v>32</v>
      </c>
    </row>
    <row r="4" spans="1:15" s="2" customFormat="1" ht="20.25" customHeight="1">
      <c r="A4" s="480" t="s">
        <v>92</v>
      </c>
      <c r="B4" s="482" t="s">
        <v>1</v>
      </c>
      <c r="C4" s="484" t="s">
        <v>162</v>
      </c>
      <c r="D4" s="486" t="s">
        <v>80</v>
      </c>
      <c r="E4" s="490" t="s">
        <v>2</v>
      </c>
      <c r="F4" s="491"/>
      <c r="G4" s="492"/>
      <c r="H4" s="460" t="s">
        <v>102</v>
      </c>
      <c r="I4" s="460"/>
      <c r="J4" s="460"/>
      <c r="K4" s="460"/>
      <c r="L4" s="460"/>
      <c r="M4" s="488" t="s">
        <v>79</v>
      </c>
      <c r="O4" s="81"/>
    </row>
    <row r="5" spans="1:15" s="2" customFormat="1" ht="21" customHeight="1">
      <c r="A5" s="481"/>
      <c r="B5" s="483"/>
      <c r="C5" s="485"/>
      <c r="D5" s="487"/>
      <c r="E5" s="269" t="s">
        <v>197</v>
      </c>
      <c r="F5" s="269" t="s">
        <v>198</v>
      </c>
      <c r="G5" s="269" t="s">
        <v>199</v>
      </c>
      <c r="H5" s="127" t="s">
        <v>197</v>
      </c>
      <c r="I5" s="127" t="s">
        <v>200</v>
      </c>
      <c r="J5" s="127" t="s">
        <v>201</v>
      </c>
      <c r="K5" s="127" t="s">
        <v>202</v>
      </c>
      <c r="L5" s="127" t="s">
        <v>203</v>
      </c>
      <c r="M5" s="489"/>
      <c r="O5" s="81"/>
    </row>
    <row r="6" spans="1:15" s="107" customFormat="1" ht="36" customHeight="1">
      <c r="A6" s="213"/>
      <c r="B6" s="270"/>
      <c r="C6" s="271" t="s">
        <v>197</v>
      </c>
      <c r="D6" s="272">
        <f>SUM(D7:D36)/2</f>
        <v>0</v>
      </c>
      <c r="E6" s="272">
        <f>SUM(E7:E36)/2</f>
        <v>0</v>
      </c>
      <c r="F6" s="272">
        <f>SUM(F7:F36)/2</f>
        <v>0</v>
      </c>
      <c r="G6" s="272">
        <f>SUM(G7:G36)/2</f>
        <v>0</v>
      </c>
      <c r="H6" s="272">
        <f>SUM(H7:H36)</f>
        <v>0</v>
      </c>
      <c r="I6" s="272">
        <f>SUM(I7:I36)</f>
        <v>0</v>
      </c>
      <c r="J6" s="272">
        <f>SUM(J7:J36)</f>
        <v>0</v>
      </c>
      <c r="K6" s="272">
        <f>SUM(K7:K36)</f>
        <v>0</v>
      </c>
      <c r="L6" s="272">
        <f>SUM(L7:L36)</f>
        <v>0</v>
      </c>
      <c r="M6" s="273"/>
      <c r="O6" s="108"/>
    </row>
    <row r="7" spans="1:15" s="2" customFormat="1" ht="36" customHeight="1">
      <c r="A7" s="214" t="s">
        <v>108</v>
      </c>
      <c r="B7" s="274"/>
      <c r="C7" s="275" t="s">
        <v>204</v>
      </c>
      <c r="D7" s="276">
        <f t="shared" ref="D7:L7" si="0">SUM(D8:D9)</f>
        <v>0</v>
      </c>
      <c r="E7" s="276">
        <f t="shared" si="0"/>
        <v>0</v>
      </c>
      <c r="F7" s="276">
        <f t="shared" si="0"/>
        <v>0</v>
      </c>
      <c r="G7" s="276">
        <f t="shared" si="0"/>
        <v>0</v>
      </c>
      <c r="H7" s="276">
        <f t="shared" si="0"/>
        <v>0</v>
      </c>
      <c r="I7" s="276">
        <f t="shared" si="0"/>
        <v>0</v>
      </c>
      <c r="J7" s="276">
        <f t="shared" si="0"/>
        <v>0</v>
      </c>
      <c r="K7" s="276">
        <f t="shared" si="0"/>
        <v>0</v>
      </c>
      <c r="L7" s="276">
        <f t="shared" si="0"/>
        <v>0</v>
      </c>
      <c r="M7" s="277"/>
      <c r="O7" s="81"/>
    </row>
    <row r="8" spans="1:15" s="2" customFormat="1" ht="36" customHeight="1">
      <c r="A8" s="215"/>
      <c r="B8" s="278"/>
      <c r="C8" s="279"/>
      <c r="D8" s="280"/>
      <c r="E8" s="128">
        <f>SUM(G8-F8)</f>
        <v>0</v>
      </c>
      <c r="F8" s="135">
        <f>IF(H8&gt;0,0,-H8)</f>
        <v>0</v>
      </c>
      <c r="G8" s="136">
        <f>IF(H8&gt;0,H8,0)</f>
        <v>0</v>
      </c>
      <c r="H8" s="128">
        <f>SUM(I8:L8)</f>
        <v>0</v>
      </c>
      <c r="I8" s="280"/>
      <c r="J8" s="280"/>
      <c r="K8" s="280"/>
      <c r="L8" s="280"/>
      <c r="M8" s="281"/>
      <c r="O8" s="81"/>
    </row>
    <row r="9" spans="1:15" s="2" customFormat="1" ht="36" customHeight="1">
      <c r="A9" s="216"/>
      <c r="B9" s="282"/>
      <c r="C9" s="283"/>
      <c r="D9" s="284">
        <v>0</v>
      </c>
      <c r="E9" s="128">
        <f>SUM(G9-F9)</f>
        <v>0</v>
      </c>
      <c r="F9" s="135">
        <f>IF(H9&gt;0,0,-H9)</f>
        <v>0</v>
      </c>
      <c r="G9" s="136">
        <f>IF(H9&gt;0,H9,0)</f>
        <v>0</v>
      </c>
      <c r="H9" s="128">
        <f>SUM(I9:L9)</f>
        <v>0</v>
      </c>
      <c r="I9" s="285"/>
      <c r="J9" s="285"/>
      <c r="K9" s="285"/>
      <c r="L9" s="285"/>
      <c r="M9" s="286"/>
      <c r="O9" s="81"/>
    </row>
    <row r="10" spans="1:15" s="2" customFormat="1" ht="36" customHeight="1">
      <c r="A10" s="214" t="s">
        <v>109</v>
      </c>
      <c r="B10" s="274"/>
      <c r="C10" s="275" t="s">
        <v>205</v>
      </c>
      <c r="D10" s="276">
        <f t="shared" ref="D10:L10" si="1">SUM(D11:D12)</f>
        <v>0</v>
      </c>
      <c r="E10" s="276">
        <f t="shared" si="1"/>
        <v>0</v>
      </c>
      <c r="F10" s="276">
        <f t="shared" si="1"/>
        <v>0</v>
      </c>
      <c r="G10" s="276">
        <f t="shared" si="1"/>
        <v>0</v>
      </c>
      <c r="H10" s="276">
        <f t="shared" si="1"/>
        <v>0</v>
      </c>
      <c r="I10" s="276">
        <f t="shared" si="1"/>
        <v>0</v>
      </c>
      <c r="J10" s="276">
        <f t="shared" si="1"/>
        <v>0</v>
      </c>
      <c r="K10" s="276">
        <f t="shared" si="1"/>
        <v>0</v>
      </c>
      <c r="L10" s="276">
        <f t="shared" si="1"/>
        <v>0</v>
      </c>
      <c r="M10" s="277"/>
      <c r="O10" s="81"/>
    </row>
    <row r="11" spans="1:15" s="2" customFormat="1" ht="36" customHeight="1">
      <c r="A11" s="216"/>
      <c r="B11" s="282"/>
      <c r="C11" s="283"/>
      <c r="D11" s="284">
        <v>0</v>
      </c>
      <c r="E11" s="128">
        <f>SUM(G11-F11)</f>
        <v>0</v>
      </c>
      <c r="F11" s="135">
        <f>IF(H11&gt;0,0,-H11)</f>
        <v>0</v>
      </c>
      <c r="G11" s="136">
        <f>IF(H11&gt;0,H11,0)</f>
        <v>0</v>
      </c>
      <c r="H11" s="128">
        <f>SUM(I11:L11)</f>
        <v>0</v>
      </c>
      <c r="I11" s="285"/>
      <c r="J11" s="285"/>
      <c r="K11" s="285"/>
      <c r="L11" s="285"/>
      <c r="M11" s="286"/>
      <c r="O11" s="81"/>
    </row>
    <row r="12" spans="1:15" s="2" customFormat="1" ht="36" customHeight="1">
      <c r="A12" s="216"/>
      <c r="B12" s="282"/>
      <c r="C12" s="283"/>
      <c r="D12" s="284">
        <v>0</v>
      </c>
      <c r="E12" s="128">
        <f>SUM(G12-F12)</f>
        <v>0</v>
      </c>
      <c r="F12" s="135">
        <f>IF(H12&gt;0,0,-H12)</f>
        <v>0</v>
      </c>
      <c r="G12" s="136">
        <f>IF(H12&gt;0,H12,0)</f>
        <v>0</v>
      </c>
      <c r="H12" s="128">
        <f>SUM(I12:L12)</f>
        <v>0</v>
      </c>
      <c r="I12" s="285"/>
      <c r="J12" s="285"/>
      <c r="K12" s="285"/>
      <c r="L12" s="285"/>
      <c r="M12" s="286"/>
      <c r="O12" s="81"/>
    </row>
    <row r="13" spans="1:15" s="2" customFormat="1" ht="36" customHeight="1">
      <c r="A13" s="214" t="s">
        <v>107</v>
      </c>
      <c r="B13" s="274"/>
      <c r="C13" s="275" t="s">
        <v>206</v>
      </c>
      <c r="D13" s="276">
        <f t="shared" ref="D13:L13" si="2">SUM(D14:D15)</f>
        <v>0</v>
      </c>
      <c r="E13" s="276">
        <f t="shared" si="2"/>
        <v>0</v>
      </c>
      <c r="F13" s="276">
        <f t="shared" si="2"/>
        <v>0</v>
      </c>
      <c r="G13" s="276">
        <f t="shared" si="2"/>
        <v>0</v>
      </c>
      <c r="H13" s="276">
        <f t="shared" si="2"/>
        <v>0</v>
      </c>
      <c r="I13" s="276">
        <f t="shared" si="2"/>
        <v>0</v>
      </c>
      <c r="J13" s="276">
        <f t="shared" si="2"/>
        <v>0</v>
      </c>
      <c r="K13" s="276">
        <f t="shared" si="2"/>
        <v>0</v>
      </c>
      <c r="L13" s="276">
        <f t="shared" si="2"/>
        <v>0</v>
      </c>
      <c r="M13" s="277"/>
      <c r="O13" s="81"/>
    </row>
    <row r="14" spans="1:15" s="2" customFormat="1" ht="36" customHeight="1">
      <c r="A14" s="216"/>
      <c r="B14" s="282"/>
      <c r="C14" s="283"/>
      <c r="D14" s="284">
        <v>0</v>
      </c>
      <c r="E14" s="128">
        <f>SUM(G14-F14)</f>
        <v>0</v>
      </c>
      <c r="F14" s="135">
        <f>IF(H14&gt;0,0,-H14)</f>
        <v>0</v>
      </c>
      <c r="G14" s="136">
        <f>IF(H14&gt;0,H14,0)</f>
        <v>0</v>
      </c>
      <c r="H14" s="128">
        <f>SUM(I14:L14)</f>
        <v>0</v>
      </c>
      <c r="I14" s="285"/>
      <c r="J14" s="285"/>
      <c r="K14" s="285"/>
      <c r="L14" s="285"/>
      <c r="M14" s="286"/>
      <c r="O14" s="81"/>
    </row>
    <row r="15" spans="1:15" s="2" customFormat="1" ht="36" customHeight="1">
      <c r="A15" s="216"/>
      <c r="B15" s="282"/>
      <c r="C15" s="283"/>
      <c r="D15" s="284">
        <v>0</v>
      </c>
      <c r="E15" s="128">
        <f>SUM(G15-F15)</f>
        <v>0</v>
      </c>
      <c r="F15" s="135">
        <f>IF(H15&gt;0,0,-H15)</f>
        <v>0</v>
      </c>
      <c r="G15" s="136">
        <f>IF(H15&gt;0,H15,0)</f>
        <v>0</v>
      </c>
      <c r="H15" s="128">
        <f>SUM(I15:L15)</f>
        <v>0</v>
      </c>
      <c r="I15" s="285"/>
      <c r="J15" s="285"/>
      <c r="K15" s="285"/>
      <c r="L15" s="285"/>
      <c r="M15" s="286"/>
      <c r="O15" s="81"/>
    </row>
    <row r="16" spans="1:15" s="2" customFormat="1" ht="36" customHeight="1">
      <c r="A16" s="214" t="s">
        <v>110</v>
      </c>
      <c r="B16" s="274"/>
      <c r="C16" s="275" t="s">
        <v>207</v>
      </c>
      <c r="D16" s="276">
        <f t="shared" ref="D16:L16" si="3">SUM(D17:D18)</f>
        <v>0</v>
      </c>
      <c r="E16" s="276">
        <f t="shared" si="3"/>
        <v>0</v>
      </c>
      <c r="F16" s="276">
        <f t="shared" si="3"/>
        <v>0</v>
      </c>
      <c r="G16" s="276">
        <f t="shared" si="3"/>
        <v>0</v>
      </c>
      <c r="H16" s="276">
        <f t="shared" si="3"/>
        <v>0</v>
      </c>
      <c r="I16" s="276">
        <f t="shared" si="3"/>
        <v>0</v>
      </c>
      <c r="J16" s="276">
        <f t="shared" si="3"/>
        <v>0</v>
      </c>
      <c r="K16" s="276">
        <f t="shared" si="3"/>
        <v>0</v>
      </c>
      <c r="L16" s="276">
        <f t="shared" si="3"/>
        <v>0</v>
      </c>
      <c r="M16" s="277"/>
      <c r="O16" s="81"/>
    </row>
    <row r="17" spans="1:15" s="2" customFormat="1" ht="36" customHeight="1">
      <c r="A17" s="216"/>
      <c r="B17" s="282"/>
      <c r="C17" s="283"/>
      <c r="D17" s="284"/>
      <c r="E17" s="128"/>
      <c r="F17" s="135"/>
      <c r="G17" s="136"/>
      <c r="H17" s="128"/>
      <c r="I17" s="285"/>
      <c r="J17" s="285"/>
      <c r="K17" s="285"/>
      <c r="L17" s="285"/>
      <c r="M17" s="286"/>
      <c r="O17" s="81"/>
    </row>
    <row r="18" spans="1:15" s="2" customFormat="1" ht="36" customHeight="1">
      <c r="A18" s="216"/>
      <c r="B18" s="282"/>
      <c r="C18" s="283"/>
      <c r="D18" s="284"/>
      <c r="E18" s="128"/>
      <c r="F18" s="135"/>
      <c r="G18" s="136"/>
      <c r="H18" s="128"/>
      <c r="I18" s="285"/>
      <c r="J18" s="285"/>
      <c r="K18" s="285"/>
      <c r="L18" s="285"/>
      <c r="M18" s="286"/>
      <c r="O18" s="81"/>
    </row>
    <row r="19" spans="1:15" s="2" customFormat="1" ht="36" customHeight="1">
      <c r="A19" s="214" t="s">
        <v>111</v>
      </c>
      <c r="B19" s="274"/>
      <c r="C19" s="275" t="s">
        <v>208</v>
      </c>
      <c r="D19" s="276">
        <f t="shared" ref="D19:L19" si="4">SUM(D20:D21)</f>
        <v>0</v>
      </c>
      <c r="E19" s="276">
        <f t="shared" si="4"/>
        <v>0</v>
      </c>
      <c r="F19" s="276">
        <f t="shared" si="4"/>
        <v>0</v>
      </c>
      <c r="G19" s="276">
        <f t="shared" si="4"/>
        <v>0</v>
      </c>
      <c r="H19" s="276">
        <f t="shared" si="4"/>
        <v>0</v>
      </c>
      <c r="I19" s="276">
        <f t="shared" si="4"/>
        <v>0</v>
      </c>
      <c r="J19" s="276">
        <f t="shared" si="4"/>
        <v>0</v>
      </c>
      <c r="K19" s="276">
        <f t="shared" si="4"/>
        <v>0</v>
      </c>
      <c r="L19" s="276">
        <f t="shared" si="4"/>
        <v>0</v>
      </c>
      <c r="M19" s="277"/>
      <c r="O19" s="81"/>
    </row>
    <row r="20" spans="1:15" s="2" customFormat="1" ht="36" customHeight="1">
      <c r="A20" s="216"/>
      <c r="B20" s="282"/>
      <c r="C20" s="283"/>
      <c r="D20" s="284">
        <v>0</v>
      </c>
      <c r="E20" s="128">
        <f>SUM(G20-F20)</f>
        <v>0</v>
      </c>
      <c r="F20" s="135">
        <f>IF(H20&gt;0,0,-H20)</f>
        <v>0</v>
      </c>
      <c r="G20" s="136">
        <f>IF(H20&gt;0,H20,0)</f>
        <v>0</v>
      </c>
      <c r="H20" s="128">
        <f>SUM(I20:L20)</f>
        <v>0</v>
      </c>
      <c r="I20" s="285"/>
      <c r="J20" s="285"/>
      <c r="K20" s="285"/>
      <c r="L20" s="285"/>
      <c r="M20" s="286"/>
      <c r="O20" s="81"/>
    </row>
    <row r="21" spans="1:15" s="2" customFormat="1" ht="36" customHeight="1">
      <c r="A21" s="216"/>
      <c r="B21" s="282"/>
      <c r="C21" s="283"/>
      <c r="D21" s="284">
        <v>0</v>
      </c>
      <c r="E21" s="128">
        <f>SUM(G21-F21)</f>
        <v>0</v>
      </c>
      <c r="F21" s="135">
        <f>IF(H21&gt;0,0,-H21)</f>
        <v>0</v>
      </c>
      <c r="G21" s="136">
        <f>IF(H21&gt;0,H21,0)</f>
        <v>0</v>
      </c>
      <c r="H21" s="128">
        <f>SUM(I21:L21)</f>
        <v>0</v>
      </c>
      <c r="I21" s="285"/>
      <c r="J21" s="285"/>
      <c r="K21" s="285"/>
      <c r="L21" s="285"/>
      <c r="M21" s="286"/>
      <c r="O21" s="81"/>
    </row>
    <row r="22" spans="1:15" s="2" customFormat="1" ht="36" customHeight="1">
      <c r="A22" s="217" t="s">
        <v>113</v>
      </c>
      <c r="B22" s="274"/>
      <c r="C22" s="287" t="s">
        <v>209</v>
      </c>
      <c r="D22" s="276">
        <f t="shared" ref="D22:L22" si="5">SUM(D23:D24)</f>
        <v>0</v>
      </c>
      <c r="E22" s="276">
        <f t="shared" si="5"/>
        <v>0</v>
      </c>
      <c r="F22" s="276">
        <f t="shared" si="5"/>
        <v>0</v>
      </c>
      <c r="G22" s="276">
        <f t="shared" si="5"/>
        <v>0</v>
      </c>
      <c r="H22" s="276">
        <f t="shared" si="5"/>
        <v>0</v>
      </c>
      <c r="I22" s="276">
        <f t="shared" si="5"/>
        <v>0</v>
      </c>
      <c r="J22" s="276">
        <f t="shared" si="5"/>
        <v>0</v>
      </c>
      <c r="K22" s="276">
        <f t="shared" si="5"/>
        <v>0</v>
      </c>
      <c r="L22" s="276">
        <f t="shared" si="5"/>
        <v>0</v>
      </c>
      <c r="M22" s="277"/>
      <c r="O22" s="81"/>
    </row>
    <row r="23" spans="1:15" s="2" customFormat="1" ht="36" customHeight="1">
      <c r="A23" s="216"/>
      <c r="B23" s="282"/>
      <c r="C23" s="283"/>
      <c r="D23" s="284">
        <v>0</v>
      </c>
      <c r="E23" s="128">
        <f>SUM(G23-F23)</f>
        <v>0</v>
      </c>
      <c r="F23" s="135">
        <f>IF(H23&gt;0,0,-H23)</f>
        <v>0</v>
      </c>
      <c r="G23" s="136">
        <f>IF(H23&gt;0,H23,0)</f>
        <v>0</v>
      </c>
      <c r="H23" s="128">
        <f>SUM(I23:L23)</f>
        <v>0</v>
      </c>
      <c r="I23" s="285"/>
      <c r="J23" s="285"/>
      <c r="K23" s="285"/>
      <c r="L23" s="285"/>
      <c r="M23" s="286"/>
      <c r="O23" s="81"/>
    </row>
    <row r="24" spans="1:15" s="2" customFormat="1" ht="36" customHeight="1">
      <c r="A24" s="216"/>
      <c r="B24" s="282"/>
      <c r="C24" s="283"/>
      <c r="D24" s="284">
        <v>0</v>
      </c>
      <c r="E24" s="128">
        <f>SUM(G24-F24)</f>
        <v>0</v>
      </c>
      <c r="F24" s="135">
        <f>IF(H24&gt;0,0,-H24)</f>
        <v>0</v>
      </c>
      <c r="G24" s="136">
        <f>IF(H24&gt;0,H24,0)</f>
        <v>0</v>
      </c>
      <c r="H24" s="128">
        <f>SUM(I24:L24)</f>
        <v>0</v>
      </c>
      <c r="I24" s="285"/>
      <c r="J24" s="285"/>
      <c r="K24" s="285"/>
      <c r="L24" s="285"/>
      <c r="M24" s="286"/>
      <c r="O24" s="81"/>
    </row>
    <row r="25" spans="1:15" s="2" customFormat="1" ht="36" customHeight="1">
      <c r="A25" s="214" t="s">
        <v>112</v>
      </c>
      <c r="B25" s="274"/>
      <c r="C25" s="275" t="s">
        <v>210</v>
      </c>
      <c r="D25" s="276">
        <f t="shared" ref="D25:L25" si="6">SUM(D26:D27)</f>
        <v>0</v>
      </c>
      <c r="E25" s="276">
        <f t="shared" si="6"/>
        <v>0</v>
      </c>
      <c r="F25" s="276">
        <f t="shared" si="6"/>
        <v>0</v>
      </c>
      <c r="G25" s="276">
        <f t="shared" si="6"/>
        <v>0</v>
      </c>
      <c r="H25" s="276">
        <f t="shared" si="6"/>
        <v>0</v>
      </c>
      <c r="I25" s="276">
        <f t="shared" si="6"/>
        <v>0</v>
      </c>
      <c r="J25" s="276">
        <f t="shared" si="6"/>
        <v>0</v>
      </c>
      <c r="K25" s="276">
        <f t="shared" si="6"/>
        <v>0</v>
      </c>
      <c r="L25" s="276">
        <f t="shared" si="6"/>
        <v>0</v>
      </c>
      <c r="M25" s="277"/>
      <c r="O25" s="81"/>
    </row>
    <row r="26" spans="1:15" s="2" customFormat="1" ht="36" customHeight="1">
      <c r="A26" s="216"/>
      <c r="B26" s="282"/>
      <c r="C26" s="283"/>
      <c r="D26" s="284">
        <v>0</v>
      </c>
      <c r="E26" s="128">
        <f t="shared" ref="E26:E27" si="7">SUM(G26-F26)</f>
        <v>0</v>
      </c>
      <c r="F26" s="135">
        <f t="shared" ref="F26:F27" si="8">IF(H26&gt;0,0,-H26)</f>
        <v>0</v>
      </c>
      <c r="G26" s="136">
        <f t="shared" ref="G26:G27" si="9">IF(H26&gt;0,H26,0)</f>
        <v>0</v>
      </c>
      <c r="H26" s="128">
        <f t="shared" ref="H26:H27" si="10">SUM(I26:L26)</f>
        <v>0</v>
      </c>
      <c r="I26" s="285"/>
      <c r="J26" s="285"/>
      <c r="K26" s="285"/>
      <c r="L26" s="285"/>
      <c r="M26" s="286"/>
      <c r="O26" s="81"/>
    </row>
    <row r="27" spans="1:15" s="2" customFormat="1" ht="36" customHeight="1">
      <c r="A27" s="216"/>
      <c r="B27" s="282"/>
      <c r="C27" s="283"/>
      <c r="D27" s="284">
        <v>0</v>
      </c>
      <c r="E27" s="128">
        <f t="shared" si="7"/>
        <v>0</v>
      </c>
      <c r="F27" s="135">
        <f t="shared" si="8"/>
        <v>0</v>
      </c>
      <c r="G27" s="136">
        <f t="shared" si="9"/>
        <v>0</v>
      </c>
      <c r="H27" s="128">
        <f t="shared" si="10"/>
        <v>0</v>
      </c>
      <c r="I27" s="285"/>
      <c r="J27" s="285"/>
      <c r="K27" s="285"/>
      <c r="L27" s="285"/>
      <c r="M27" s="286"/>
      <c r="O27" s="81"/>
    </row>
    <row r="28" spans="1:15" s="2" customFormat="1" ht="36" customHeight="1">
      <c r="A28" s="214" t="s">
        <v>114</v>
      </c>
      <c r="B28" s="274"/>
      <c r="C28" s="275" t="s">
        <v>211</v>
      </c>
      <c r="D28" s="276">
        <f t="shared" ref="D28:L28" si="11">SUM(D29:D30)</f>
        <v>0</v>
      </c>
      <c r="E28" s="276">
        <f t="shared" si="11"/>
        <v>0</v>
      </c>
      <c r="F28" s="276">
        <f t="shared" si="11"/>
        <v>0</v>
      </c>
      <c r="G28" s="276">
        <f t="shared" si="11"/>
        <v>0</v>
      </c>
      <c r="H28" s="276">
        <f t="shared" si="11"/>
        <v>0</v>
      </c>
      <c r="I28" s="276">
        <f t="shared" si="11"/>
        <v>0</v>
      </c>
      <c r="J28" s="276">
        <f t="shared" si="11"/>
        <v>0</v>
      </c>
      <c r="K28" s="276">
        <f t="shared" si="11"/>
        <v>0</v>
      </c>
      <c r="L28" s="276">
        <f t="shared" si="11"/>
        <v>0</v>
      </c>
      <c r="M28" s="277"/>
      <c r="O28" s="81"/>
    </row>
    <row r="29" spans="1:15" s="2" customFormat="1" ht="36" customHeight="1">
      <c r="A29" s="216"/>
      <c r="B29" s="282"/>
      <c r="C29" s="283"/>
      <c r="D29" s="284">
        <v>0</v>
      </c>
      <c r="E29" s="128">
        <f>SUM(G29-F29)</f>
        <v>0</v>
      </c>
      <c r="F29" s="135">
        <f>IF(H29&gt;0,0,-H29)</f>
        <v>0</v>
      </c>
      <c r="G29" s="136">
        <f>IF(H29&gt;0,H29,0)</f>
        <v>0</v>
      </c>
      <c r="H29" s="128">
        <f>SUM(I29:L29)</f>
        <v>0</v>
      </c>
      <c r="I29" s="285"/>
      <c r="J29" s="285"/>
      <c r="K29" s="285"/>
      <c r="L29" s="285"/>
      <c r="M29" s="286"/>
      <c r="O29" s="81"/>
    </row>
    <row r="30" spans="1:15" s="2" customFormat="1" ht="36" customHeight="1">
      <c r="A30" s="216"/>
      <c r="B30" s="282"/>
      <c r="C30" s="283"/>
      <c r="D30" s="284">
        <v>0</v>
      </c>
      <c r="E30" s="128">
        <f>SUM(G30-F30)</f>
        <v>0</v>
      </c>
      <c r="F30" s="135">
        <f>IF(H30&gt;0,0,-H30)</f>
        <v>0</v>
      </c>
      <c r="G30" s="136">
        <f>IF(H30&gt;0,H30,0)</f>
        <v>0</v>
      </c>
      <c r="H30" s="128">
        <f>SUM(I30:L30)</f>
        <v>0</v>
      </c>
      <c r="I30" s="285"/>
      <c r="J30" s="285"/>
      <c r="K30" s="285"/>
      <c r="L30" s="285"/>
      <c r="M30" s="286"/>
      <c r="O30" s="81"/>
    </row>
    <row r="31" spans="1:15" s="2" customFormat="1" ht="36" customHeight="1">
      <c r="A31" s="217" t="s">
        <v>115</v>
      </c>
      <c r="B31" s="274"/>
      <c r="C31" s="287" t="s">
        <v>212</v>
      </c>
      <c r="D31" s="276">
        <f t="shared" ref="D31:L31" si="12">SUM(D32:D33)</f>
        <v>0</v>
      </c>
      <c r="E31" s="276">
        <f t="shared" si="12"/>
        <v>0</v>
      </c>
      <c r="F31" s="276">
        <f t="shared" si="12"/>
        <v>0</v>
      </c>
      <c r="G31" s="276">
        <f t="shared" si="12"/>
        <v>0</v>
      </c>
      <c r="H31" s="276">
        <f t="shared" si="12"/>
        <v>0</v>
      </c>
      <c r="I31" s="276">
        <f t="shared" si="12"/>
        <v>0</v>
      </c>
      <c r="J31" s="276">
        <f t="shared" si="12"/>
        <v>0</v>
      </c>
      <c r="K31" s="276">
        <f t="shared" si="12"/>
        <v>0</v>
      </c>
      <c r="L31" s="276">
        <f t="shared" si="12"/>
        <v>0</v>
      </c>
      <c r="M31" s="277"/>
      <c r="O31" s="81"/>
    </row>
    <row r="32" spans="1:15" s="2" customFormat="1" ht="36" customHeight="1">
      <c r="A32" s="216"/>
      <c r="B32" s="282"/>
      <c r="C32" s="283"/>
      <c r="D32" s="284"/>
      <c r="E32" s="128"/>
      <c r="F32" s="135"/>
      <c r="G32" s="288"/>
      <c r="H32" s="128">
        <f>SUM(I32:L32)</f>
        <v>0</v>
      </c>
      <c r="I32" s="285"/>
      <c r="J32" s="285"/>
      <c r="K32" s="285"/>
      <c r="L32" s="285"/>
      <c r="M32" s="286"/>
      <c r="O32" s="81"/>
    </row>
    <row r="33" spans="1:15" s="2" customFormat="1" ht="36" customHeight="1">
      <c r="A33" s="216"/>
      <c r="B33" s="308"/>
      <c r="C33" s="309"/>
      <c r="D33" s="310">
        <v>0</v>
      </c>
      <c r="E33" s="128">
        <f>SUM(G33-F33)</f>
        <v>0</v>
      </c>
      <c r="F33" s="193">
        <f>IF(H33&gt;0,0,-H33)</f>
        <v>0</v>
      </c>
      <c r="G33" s="194">
        <f>IF(H33&gt;0,H33,0)</f>
        <v>0</v>
      </c>
      <c r="H33" s="128">
        <f>SUM(I33:L33)</f>
        <v>0</v>
      </c>
      <c r="I33" s="311"/>
      <c r="J33" s="311"/>
      <c r="K33" s="311"/>
      <c r="L33" s="311"/>
      <c r="M33" s="312"/>
      <c r="O33" s="81"/>
    </row>
    <row r="34" spans="1:15" s="2" customFormat="1" ht="36" customHeight="1">
      <c r="A34" s="214" t="s">
        <v>116</v>
      </c>
      <c r="B34" s="267"/>
      <c r="C34" s="275" t="s">
        <v>242</v>
      </c>
      <c r="D34" s="265">
        <f t="shared" ref="D34:L34" si="13">SUM(D35:D36)</f>
        <v>0</v>
      </c>
      <c r="E34" s="265">
        <f t="shared" si="13"/>
        <v>0</v>
      </c>
      <c r="F34" s="265">
        <f t="shared" si="13"/>
        <v>0</v>
      </c>
      <c r="G34" s="265">
        <f t="shared" si="13"/>
        <v>0</v>
      </c>
      <c r="H34" s="265">
        <f t="shared" si="13"/>
        <v>0</v>
      </c>
      <c r="I34" s="265">
        <f t="shared" si="13"/>
        <v>0</v>
      </c>
      <c r="J34" s="265">
        <f t="shared" si="13"/>
        <v>0</v>
      </c>
      <c r="K34" s="265">
        <f t="shared" si="13"/>
        <v>0</v>
      </c>
      <c r="L34" s="265">
        <f t="shared" si="13"/>
        <v>0</v>
      </c>
      <c r="M34" s="268"/>
      <c r="O34" s="81"/>
    </row>
    <row r="35" spans="1:15" s="2" customFormat="1" ht="36" customHeight="1">
      <c r="A35" s="216"/>
      <c r="B35" s="82"/>
      <c r="C35" s="99"/>
      <c r="D35" s="73">
        <v>0</v>
      </c>
      <c r="E35" s="128">
        <f>SUM(G35-F35)</f>
        <v>0</v>
      </c>
      <c r="F35" s="135">
        <f>IF(H35&gt;0,0,-H35)</f>
        <v>0</v>
      </c>
      <c r="G35" s="136">
        <f>IF(H35&gt;0,H35,0)</f>
        <v>0</v>
      </c>
      <c r="H35" s="128">
        <f>SUM(I35:L35)</f>
        <v>0</v>
      </c>
      <c r="I35" s="125"/>
      <c r="J35" s="125"/>
      <c r="K35" s="125"/>
      <c r="L35" s="125"/>
      <c r="M35" s="100"/>
      <c r="O35" s="81"/>
    </row>
    <row r="36" spans="1:15" s="2" customFormat="1" ht="36" customHeight="1">
      <c r="A36" s="218"/>
      <c r="B36" s="84"/>
      <c r="C36" s="89"/>
      <c r="D36" s="77">
        <v>0</v>
      </c>
      <c r="E36" s="210">
        <f>SUM(G36-F36)</f>
        <v>0</v>
      </c>
      <c r="F36" s="211">
        <f>IF(H36&gt;0,0,-H36)</f>
        <v>0</v>
      </c>
      <c r="G36" s="212">
        <f>IF(H36&gt;0,H36,0)</f>
        <v>0</v>
      </c>
      <c r="H36" s="210">
        <f>SUM(I36:L36)</f>
        <v>0</v>
      </c>
      <c r="I36" s="126"/>
      <c r="J36" s="126"/>
      <c r="K36" s="126"/>
      <c r="L36" s="126"/>
      <c r="M36" s="85"/>
      <c r="O36" s="81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5" ht="22.5">
      <c r="A39" s="90"/>
      <c r="B39" s="90"/>
      <c r="C39" s="71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5">
      <c r="M40" s="72"/>
    </row>
  </sheetData>
  <mergeCells count="8">
    <mergeCell ref="A1:M1"/>
    <mergeCell ref="A4:A5"/>
    <mergeCell ref="B4:B5"/>
    <mergeCell ref="C4:C5"/>
    <mergeCell ref="D4:D5"/>
    <mergeCell ref="M4:M5"/>
    <mergeCell ref="H4:L4"/>
    <mergeCell ref="E4:G4"/>
  </mergeCells>
  <phoneticPr fontId="2" type="noConversion"/>
  <pageMargins left="0.62992125984251968" right="0.39370078740157483" top="0.74803149606299213" bottom="0.78740157480314965" header="0.51181102362204722" footer="0.43307086614173229"/>
  <pageSetup paperSize="9" scale="85" orientation="portrait" r:id="rId1"/>
  <headerFooter alignWithMargins="0">
    <oddFooter>&amp;C&amp;P</oddFooter>
  </headerFooter>
  <colBreaks count="1" manualBreakCount="1">
    <brk id="13" max="29" man="1"/>
  </colBreaks>
  <ignoredErrors>
    <ignoredError sqref="E10:H10 E13:H13 E16:H16 E19:H19 E22:H22 E25:H25 E28:H28 E31:H31 E34:H34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106"/>
  <sheetViews>
    <sheetView showGridLines="0" showZeros="0" view="pageBreakPreview" topLeftCell="B1" zoomScale="85" zoomScaleSheetLayoutView="100" workbookViewId="0">
      <pane ySplit="5" topLeftCell="A6" activePane="bottomLeft" state="frozen"/>
      <selection activeCell="J11" sqref="J11"/>
      <selection pane="bottomLeft" sqref="A1:M1"/>
    </sheetView>
  </sheetViews>
  <sheetFormatPr defaultRowHeight="13.5"/>
  <cols>
    <col min="1" max="1" width="13.6640625" style="1" hidden="1" customWidth="1"/>
    <col min="2" max="2" width="6.44140625" style="1" customWidth="1"/>
    <col min="3" max="3" width="28.33203125" style="1" customWidth="1"/>
    <col min="4" max="4" width="12.88671875" style="1" customWidth="1"/>
    <col min="5" max="5" width="9.6640625" style="1" hidden="1" customWidth="1"/>
    <col min="6" max="7" width="10.88671875" style="1" customWidth="1"/>
    <col min="8" max="12" width="9" style="1" hidden="1" customWidth="1"/>
    <col min="13" max="13" width="23.33203125" style="1" customWidth="1"/>
    <col min="14" max="14" width="9.77734375" style="1" customWidth="1"/>
    <col min="15" max="15" width="1.33203125" style="1" customWidth="1"/>
    <col min="16" max="16384" width="8.88671875" style="1"/>
  </cols>
  <sheetData>
    <row r="1" spans="1:14" ht="44.25" customHeight="1">
      <c r="A1" s="498" t="s">
        <v>243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</row>
    <row r="2" spans="1:14" ht="20.25" customHeight="1">
      <c r="A2" s="90"/>
      <c r="B2" s="90" t="s">
        <v>82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spans="1:14">
      <c r="M3" s="72" t="s">
        <v>32</v>
      </c>
    </row>
    <row r="4" spans="1:14" s="2" customFormat="1" ht="20.25" customHeight="1">
      <c r="A4" s="496" t="s">
        <v>92</v>
      </c>
      <c r="B4" s="499" t="s">
        <v>213</v>
      </c>
      <c r="C4" s="464" t="s">
        <v>214</v>
      </c>
      <c r="D4" s="460" t="s">
        <v>215</v>
      </c>
      <c r="E4" s="493" t="s">
        <v>216</v>
      </c>
      <c r="F4" s="494"/>
      <c r="G4" s="495"/>
      <c r="H4" s="493" t="s">
        <v>217</v>
      </c>
      <c r="I4" s="494"/>
      <c r="J4" s="494"/>
      <c r="K4" s="494"/>
      <c r="L4" s="495"/>
      <c r="M4" s="462" t="s">
        <v>218</v>
      </c>
    </row>
    <row r="5" spans="1:14" s="2" customFormat="1" ht="21" customHeight="1">
      <c r="A5" s="497"/>
      <c r="B5" s="456"/>
      <c r="C5" s="459"/>
      <c r="D5" s="461"/>
      <c r="E5" s="127" t="s">
        <v>219</v>
      </c>
      <c r="F5" s="127" t="s">
        <v>220</v>
      </c>
      <c r="G5" s="127" t="s">
        <v>221</v>
      </c>
      <c r="H5" s="127" t="s">
        <v>219</v>
      </c>
      <c r="I5" s="127" t="s">
        <v>222</v>
      </c>
      <c r="J5" s="127" t="s">
        <v>223</v>
      </c>
      <c r="K5" s="127" t="s">
        <v>224</v>
      </c>
      <c r="L5" s="127" t="s">
        <v>225</v>
      </c>
      <c r="M5" s="463"/>
    </row>
    <row r="6" spans="1:14" s="76" customFormat="1" ht="36" customHeight="1">
      <c r="A6" s="205" t="s">
        <v>25</v>
      </c>
      <c r="B6" s="270"/>
      <c r="C6" s="271" t="s">
        <v>219</v>
      </c>
      <c r="D6" s="289">
        <f t="shared" ref="D6:L6" si="0">SUM(D7:D36)/2</f>
        <v>0</v>
      </c>
      <c r="E6" s="289">
        <f t="shared" si="0"/>
        <v>0</v>
      </c>
      <c r="F6" s="289">
        <f t="shared" si="0"/>
        <v>0</v>
      </c>
      <c r="G6" s="289">
        <f t="shared" si="0"/>
        <v>0</v>
      </c>
      <c r="H6" s="289">
        <f t="shared" si="0"/>
        <v>0</v>
      </c>
      <c r="I6" s="289">
        <f t="shared" si="0"/>
        <v>0</v>
      </c>
      <c r="J6" s="289">
        <f t="shared" si="0"/>
        <v>0</v>
      </c>
      <c r="K6" s="289">
        <f t="shared" si="0"/>
        <v>0</v>
      </c>
      <c r="L6" s="289">
        <f t="shared" si="0"/>
        <v>0</v>
      </c>
      <c r="M6" s="273"/>
    </row>
    <row r="7" spans="1:14" s="2" customFormat="1" ht="36" customHeight="1">
      <c r="A7" s="206" t="s">
        <v>108</v>
      </c>
      <c r="B7" s="290"/>
      <c r="C7" s="291" t="s">
        <v>226</v>
      </c>
      <c r="D7" s="276">
        <f t="shared" ref="D7:L7" si="1">SUM(D8:D9)</f>
        <v>0</v>
      </c>
      <c r="E7" s="276">
        <f t="shared" si="1"/>
        <v>0</v>
      </c>
      <c r="F7" s="276">
        <f t="shared" si="1"/>
        <v>0</v>
      </c>
      <c r="G7" s="276">
        <f t="shared" si="1"/>
        <v>0</v>
      </c>
      <c r="H7" s="276">
        <f t="shared" si="1"/>
        <v>0</v>
      </c>
      <c r="I7" s="276">
        <f t="shared" si="1"/>
        <v>0</v>
      </c>
      <c r="J7" s="276">
        <f t="shared" si="1"/>
        <v>0</v>
      </c>
      <c r="K7" s="276">
        <f t="shared" si="1"/>
        <v>0</v>
      </c>
      <c r="L7" s="276">
        <f t="shared" si="1"/>
        <v>0</v>
      </c>
      <c r="M7" s="292"/>
      <c r="N7" s="5"/>
    </row>
    <row r="8" spans="1:14" s="2" customFormat="1" ht="36" customHeight="1">
      <c r="A8" s="207"/>
      <c r="B8" s="282"/>
      <c r="C8" s="293"/>
      <c r="D8" s="294"/>
      <c r="E8" s="128">
        <f>SUM(G8-F8)</f>
        <v>0</v>
      </c>
      <c r="F8" s="135">
        <f>IF(H8&gt;0,0,-H8)</f>
        <v>0</v>
      </c>
      <c r="G8" s="136">
        <f>IF(H8&gt;0,H8,0)</f>
        <v>0</v>
      </c>
      <c r="H8" s="128">
        <f>SUM(I8:L8)</f>
        <v>0</v>
      </c>
      <c r="I8" s="294"/>
      <c r="J8" s="294"/>
      <c r="K8" s="294"/>
      <c r="L8" s="294"/>
      <c r="M8" s="295"/>
      <c r="N8" s="5"/>
    </row>
    <row r="9" spans="1:14" s="2" customFormat="1" ht="36" customHeight="1">
      <c r="A9" s="207"/>
      <c r="B9" s="282"/>
      <c r="C9" s="293"/>
      <c r="D9" s="294"/>
      <c r="E9" s="128">
        <f>SUM(G9-F9)</f>
        <v>0</v>
      </c>
      <c r="F9" s="135">
        <f>IF(H9&gt;0,0,-H9)</f>
        <v>0</v>
      </c>
      <c r="G9" s="136">
        <f>IF(H9&gt;0,H9,0)</f>
        <v>0</v>
      </c>
      <c r="H9" s="128">
        <f>SUM(I9:L9)</f>
        <v>0</v>
      </c>
      <c r="I9" s="294"/>
      <c r="J9" s="294"/>
      <c r="K9" s="294"/>
      <c r="L9" s="294"/>
      <c r="M9" s="295"/>
      <c r="N9" s="5"/>
    </row>
    <row r="10" spans="1:14" s="2" customFormat="1" ht="36" customHeight="1">
      <c r="A10" s="206" t="s">
        <v>109</v>
      </c>
      <c r="B10" s="290"/>
      <c r="C10" s="291" t="s">
        <v>227</v>
      </c>
      <c r="D10" s="276">
        <f t="shared" ref="D10:L10" si="2">SUM(D11:D12)</f>
        <v>0</v>
      </c>
      <c r="E10" s="276">
        <f t="shared" si="2"/>
        <v>0</v>
      </c>
      <c r="F10" s="276">
        <f t="shared" si="2"/>
        <v>0</v>
      </c>
      <c r="G10" s="276">
        <f t="shared" si="2"/>
        <v>0</v>
      </c>
      <c r="H10" s="276">
        <f t="shared" si="2"/>
        <v>0</v>
      </c>
      <c r="I10" s="276">
        <f t="shared" si="2"/>
        <v>0</v>
      </c>
      <c r="J10" s="276">
        <f t="shared" si="2"/>
        <v>0</v>
      </c>
      <c r="K10" s="276">
        <f t="shared" si="2"/>
        <v>0</v>
      </c>
      <c r="L10" s="276">
        <f t="shared" si="2"/>
        <v>0</v>
      </c>
      <c r="M10" s="292"/>
      <c r="N10" s="5"/>
    </row>
    <row r="11" spans="1:14" s="2" customFormat="1" ht="36" customHeight="1">
      <c r="A11" s="207"/>
      <c r="B11" s="282"/>
      <c r="C11" s="293"/>
      <c r="D11" s="294"/>
      <c r="E11" s="128">
        <f>SUM(G11-F11)</f>
        <v>0</v>
      </c>
      <c r="F11" s="135">
        <f>IF(H11&gt;0,0,-H11)</f>
        <v>0</v>
      </c>
      <c r="G11" s="136">
        <f>IF(H11&gt;0,H11,0)</f>
        <v>0</v>
      </c>
      <c r="H11" s="128">
        <f>SUM(I11:L11)</f>
        <v>0</v>
      </c>
      <c r="I11" s="294"/>
      <c r="J11" s="294"/>
      <c r="K11" s="294"/>
      <c r="L11" s="294"/>
      <c r="M11" s="295"/>
      <c r="N11" s="5"/>
    </row>
    <row r="12" spans="1:14" s="2" customFormat="1" ht="36" customHeight="1">
      <c r="A12" s="207"/>
      <c r="B12" s="282"/>
      <c r="C12" s="293"/>
      <c r="D12" s="294"/>
      <c r="E12" s="128">
        <f>SUM(G12-F12)</f>
        <v>0</v>
      </c>
      <c r="F12" s="135">
        <f>IF(H12&gt;0,0,-H12)</f>
        <v>0</v>
      </c>
      <c r="G12" s="136">
        <f>IF(H12&gt;0,H12,0)</f>
        <v>0</v>
      </c>
      <c r="H12" s="128">
        <f>SUM(I12:L12)</f>
        <v>0</v>
      </c>
      <c r="I12" s="294"/>
      <c r="J12" s="294"/>
      <c r="K12" s="294"/>
      <c r="L12" s="294"/>
      <c r="M12" s="295"/>
      <c r="N12" s="5"/>
    </row>
    <row r="13" spans="1:14" s="2" customFormat="1" ht="36" customHeight="1">
      <c r="A13" s="206" t="s">
        <v>107</v>
      </c>
      <c r="B13" s="290"/>
      <c r="C13" s="291" t="s">
        <v>228</v>
      </c>
      <c r="D13" s="276">
        <f t="shared" ref="D13:L13" si="3">SUM(D14:D15)</f>
        <v>0</v>
      </c>
      <c r="E13" s="276">
        <f t="shared" si="3"/>
        <v>0</v>
      </c>
      <c r="F13" s="276">
        <f t="shared" si="3"/>
        <v>0</v>
      </c>
      <c r="G13" s="276">
        <f t="shared" si="3"/>
        <v>0</v>
      </c>
      <c r="H13" s="276">
        <f t="shared" si="3"/>
        <v>0</v>
      </c>
      <c r="I13" s="276">
        <f t="shared" si="3"/>
        <v>0</v>
      </c>
      <c r="J13" s="276">
        <f t="shared" si="3"/>
        <v>0</v>
      </c>
      <c r="K13" s="276">
        <f t="shared" si="3"/>
        <v>0</v>
      </c>
      <c r="L13" s="276">
        <f t="shared" si="3"/>
        <v>0</v>
      </c>
      <c r="M13" s="292"/>
      <c r="N13" s="5"/>
    </row>
    <row r="14" spans="1:14" s="2" customFormat="1" ht="36" customHeight="1">
      <c r="A14" s="207"/>
      <c r="B14" s="282"/>
      <c r="C14" s="293"/>
      <c r="D14" s="294"/>
      <c r="E14" s="128">
        <f>SUM(G14-F14)</f>
        <v>0</v>
      </c>
      <c r="F14" s="135">
        <f>IF(H14&gt;0,0,-H14)</f>
        <v>0</v>
      </c>
      <c r="G14" s="136">
        <f>IF(H14&gt;0,H14,0)</f>
        <v>0</v>
      </c>
      <c r="H14" s="128">
        <f>SUM(I14:L14)</f>
        <v>0</v>
      </c>
      <c r="I14" s="294"/>
      <c r="J14" s="294"/>
      <c r="K14" s="294"/>
      <c r="L14" s="294"/>
      <c r="M14" s="295"/>
      <c r="N14" s="5"/>
    </row>
    <row r="15" spans="1:14" s="2" customFormat="1" ht="36" customHeight="1">
      <c r="A15" s="207"/>
      <c r="B15" s="282"/>
      <c r="C15" s="293"/>
      <c r="D15" s="294"/>
      <c r="E15" s="128">
        <f>SUM(G15-F15)</f>
        <v>0</v>
      </c>
      <c r="F15" s="135">
        <f>IF(H15&gt;0,0,-H15)</f>
        <v>0</v>
      </c>
      <c r="G15" s="136">
        <f>IF(H15&gt;0,H15,0)</f>
        <v>0</v>
      </c>
      <c r="H15" s="128">
        <f>SUM(I15:L15)</f>
        <v>0</v>
      </c>
      <c r="I15" s="294"/>
      <c r="J15" s="294"/>
      <c r="K15" s="294"/>
      <c r="L15" s="294"/>
      <c r="M15" s="295"/>
      <c r="N15" s="5"/>
    </row>
    <row r="16" spans="1:14" s="2" customFormat="1" ht="36" customHeight="1">
      <c r="A16" s="206" t="s">
        <v>110</v>
      </c>
      <c r="B16" s="290"/>
      <c r="C16" s="291" t="s">
        <v>229</v>
      </c>
      <c r="D16" s="276">
        <f t="shared" ref="D16:L16" si="4">SUM(D17:D18)</f>
        <v>0</v>
      </c>
      <c r="E16" s="276">
        <f t="shared" si="4"/>
        <v>0</v>
      </c>
      <c r="F16" s="276">
        <f t="shared" si="4"/>
        <v>0</v>
      </c>
      <c r="G16" s="276">
        <f t="shared" si="4"/>
        <v>0</v>
      </c>
      <c r="H16" s="276">
        <f t="shared" si="4"/>
        <v>0</v>
      </c>
      <c r="I16" s="276">
        <f t="shared" si="4"/>
        <v>0</v>
      </c>
      <c r="J16" s="276">
        <f t="shared" si="4"/>
        <v>0</v>
      </c>
      <c r="K16" s="276">
        <f t="shared" si="4"/>
        <v>0</v>
      </c>
      <c r="L16" s="276">
        <f t="shared" si="4"/>
        <v>0</v>
      </c>
      <c r="M16" s="292"/>
      <c r="N16" s="5"/>
    </row>
    <row r="17" spans="1:14" s="2" customFormat="1" ht="36" customHeight="1">
      <c r="A17" s="207"/>
      <c r="B17" s="282"/>
      <c r="C17" s="293"/>
      <c r="D17" s="294"/>
      <c r="E17" s="128"/>
      <c r="F17" s="135"/>
      <c r="G17" s="136"/>
      <c r="H17" s="128">
        <f>SUM(I17:L17)</f>
        <v>0</v>
      </c>
      <c r="I17" s="294"/>
      <c r="J17" s="294"/>
      <c r="K17" s="294"/>
      <c r="L17" s="294"/>
      <c r="M17" s="295"/>
      <c r="N17" s="5"/>
    </row>
    <row r="18" spans="1:14" s="2" customFormat="1" ht="36" customHeight="1">
      <c r="A18" s="207"/>
      <c r="B18" s="296"/>
      <c r="C18" s="299"/>
      <c r="D18" s="130"/>
      <c r="E18" s="128"/>
      <c r="F18" s="193"/>
      <c r="G18" s="194"/>
      <c r="H18" s="128">
        <f>SUM(I18:L18)</f>
        <v>0</v>
      </c>
      <c r="I18" s="130"/>
      <c r="J18" s="130"/>
      <c r="K18" s="130"/>
      <c r="L18" s="130"/>
      <c r="M18" s="300"/>
      <c r="N18" s="5"/>
    </row>
    <row r="19" spans="1:14" s="2" customFormat="1" ht="36" customHeight="1">
      <c r="A19" s="206" t="s">
        <v>111</v>
      </c>
      <c r="B19" s="290"/>
      <c r="C19" s="291" t="s">
        <v>230</v>
      </c>
      <c r="D19" s="276">
        <f t="shared" ref="D19:L19" si="5">SUM(D20:D21)</f>
        <v>0</v>
      </c>
      <c r="E19" s="276">
        <f t="shared" si="5"/>
        <v>0</v>
      </c>
      <c r="F19" s="276">
        <f t="shared" si="5"/>
        <v>0</v>
      </c>
      <c r="G19" s="276">
        <f t="shared" si="5"/>
        <v>0</v>
      </c>
      <c r="H19" s="276">
        <f t="shared" si="5"/>
        <v>0</v>
      </c>
      <c r="I19" s="276">
        <f t="shared" si="5"/>
        <v>0</v>
      </c>
      <c r="J19" s="276">
        <f t="shared" si="5"/>
        <v>0</v>
      </c>
      <c r="K19" s="276">
        <f t="shared" si="5"/>
        <v>0</v>
      </c>
      <c r="L19" s="276">
        <f t="shared" si="5"/>
        <v>0</v>
      </c>
      <c r="M19" s="292"/>
      <c r="N19" s="5"/>
    </row>
    <row r="20" spans="1:14" s="2" customFormat="1" ht="36" customHeight="1">
      <c r="A20" s="207"/>
      <c r="B20" s="296"/>
      <c r="C20" s="160"/>
      <c r="D20" s="130"/>
      <c r="E20" s="128">
        <f>SUM(G20-F20)</f>
        <v>0</v>
      </c>
      <c r="F20" s="193"/>
      <c r="G20" s="194">
        <f>IF(H20&gt;0,H20,0)</f>
        <v>0</v>
      </c>
      <c r="H20" s="128">
        <f>SUM(I20:L20)</f>
        <v>0</v>
      </c>
      <c r="I20" s="130"/>
      <c r="J20" s="130"/>
      <c r="K20" s="130"/>
      <c r="L20" s="130"/>
      <c r="M20" s="297"/>
      <c r="N20" s="5"/>
    </row>
    <row r="21" spans="1:14" s="2" customFormat="1" ht="36" customHeight="1">
      <c r="A21" s="207"/>
      <c r="B21" s="282"/>
      <c r="C21" s="176"/>
      <c r="D21" s="284"/>
      <c r="E21" s="128">
        <f>SUM(G21-F21)</f>
        <v>0</v>
      </c>
      <c r="F21" s="135">
        <f>IF(H21&gt;0,0,-H21)</f>
        <v>0</v>
      </c>
      <c r="G21" s="136">
        <f>IF(H21&gt;0,H21,0)</f>
        <v>0</v>
      </c>
      <c r="H21" s="128">
        <f>SUM(I21:L21)</f>
        <v>0</v>
      </c>
      <c r="I21" s="284"/>
      <c r="J21" s="284"/>
      <c r="K21" s="284"/>
      <c r="L21" s="284"/>
      <c r="M21" s="286"/>
      <c r="N21" s="5"/>
    </row>
    <row r="22" spans="1:14" s="2" customFormat="1" ht="36" customHeight="1">
      <c r="A22" s="206" t="s">
        <v>113</v>
      </c>
      <c r="B22" s="290"/>
      <c r="C22" s="291" t="s">
        <v>231</v>
      </c>
      <c r="D22" s="276">
        <f t="shared" ref="D22:L22" si="6">SUM(D23:D24)</f>
        <v>0</v>
      </c>
      <c r="E22" s="276">
        <f t="shared" si="6"/>
        <v>0</v>
      </c>
      <c r="F22" s="276">
        <f t="shared" si="6"/>
        <v>0</v>
      </c>
      <c r="G22" s="276">
        <f t="shared" si="6"/>
        <v>0</v>
      </c>
      <c r="H22" s="276">
        <f t="shared" si="6"/>
        <v>0</v>
      </c>
      <c r="I22" s="276">
        <f t="shared" si="6"/>
        <v>0</v>
      </c>
      <c r="J22" s="276">
        <f t="shared" si="6"/>
        <v>0</v>
      </c>
      <c r="K22" s="276">
        <f t="shared" si="6"/>
        <v>0</v>
      </c>
      <c r="L22" s="276">
        <f t="shared" si="6"/>
        <v>0</v>
      </c>
      <c r="M22" s="292"/>
      <c r="N22" s="5"/>
    </row>
    <row r="23" spans="1:14" s="2" customFormat="1" ht="36" customHeight="1">
      <c r="A23" s="207"/>
      <c r="B23" s="282"/>
      <c r="C23" s="176"/>
      <c r="D23" s="284"/>
      <c r="E23" s="128">
        <f>SUM(G23-F23)</f>
        <v>0</v>
      </c>
      <c r="F23" s="135">
        <f>IF(H23&gt;0,0,-H23)</f>
        <v>0</v>
      </c>
      <c r="G23" s="136">
        <f>IF(H23&gt;0,H23,0)</f>
        <v>0</v>
      </c>
      <c r="H23" s="128">
        <f>SUM(I23:L23)</f>
        <v>0</v>
      </c>
      <c r="I23" s="284"/>
      <c r="J23" s="284"/>
      <c r="K23" s="284"/>
      <c r="L23" s="284"/>
      <c r="M23" s="286"/>
      <c r="N23" s="5"/>
    </row>
    <row r="24" spans="1:14" s="2" customFormat="1" ht="36" customHeight="1">
      <c r="A24" s="207"/>
      <c r="B24" s="282"/>
      <c r="C24" s="176"/>
      <c r="D24" s="284"/>
      <c r="E24" s="128">
        <f>SUM(G24-F24)</f>
        <v>0</v>
      </c>
      <c r="F24" s="135">
        <f>IF(H24&gt;0,0,-H24)</f>
        <v>0</v>
      </c>
      <c r="G24" s="136">
        <f>IF(H24&gt;0,H24,0)</f>
        <v>0</v>
      </c>
      <c r="H24" s="128">
        <f>SUM(I24:L24)</f>
        <v>0</v>
      </c>
      <c r="I24" s="284"/>
      <c r="J24" s="284"/>
      <c r="K24" s="284"/>
      <c r="L24" s="284"/>
      <c r="M24" s="286"/>
      <c r="N24" s="5"/>
    </row>
    <row r="25" spans="1:14" s="2" customFormat="1" ht="36" customHeight="1">
      <c r="A25" s="206" t="s">
        <v>112</v>
      </c>
      <c r="B25" s="290"/>
      <c r="C25" s="291" t="s">
        <v>232</v>
      </c>
      <c r="D25" s="276">
        <f t="shared" ref="D25:L25" si="7">SUM(D26:D27)</f>
        <v>0</v>
      </c>
      <c r="E25" s="276">
        <f t="shared" si="7"/>
        <v>0</v>
      </c>
      <c r="F25" s="276">
        <f t="shared" si="7"/>
        <v>0</v>
      </c>
      <c r="G25" s="276">
        <f t="shared" si="7"/>
        <v>0</v>
      </c>
      <c r="H25" s="276">
        <f t="shared" si="7"/>
        <v>0</v>
      </c>
      <c r="I25" s="276">
        <f t="shared" si="7"/>
        <v>0</v>
      </c>
      <c r="J25" s="276">
        <f t="shared" si="7"/>
        <v>0</v>
      </c>
      <c r="K25" s="276">
        <f t="shared" si="7"/>
        <v>0</v>
      </c>
      <c r="L25" s="276">
        <f t="shared" si="7"/>
        <v>0</v>
      </c>
      <c r="M25" s="292"/>
      <c r="N25" s="5"/>
    </row>
    <row r="26" spans="1:14" s="2" customFormat="1" ht="36" customHeight="1">
      <c r="A26" s="207"/>
      <c r="B26" s="296"/>
      <c r="C26" s="160"/>
      <c r="D26" s="130"/>
      <c r="E26" s="128"/>
      <c r="F26" s="193"/>
      <c r="G26" s="194"/>
      <c r="H26" s="128"/>
      <c r="I26" s="130"/>
      <c r="J26" s="130"/>
      <c r="K26" s="130"/>
      <c r="L26" s="130"/>
      <c r="M26" s="297"/>
      <c r="N26" s="5"/>
    </row>
    <row r="27" spans="1:14" s="2" customFormat="1" ht="36" customHeight="1">
      <c r="A27" s="207"/>
      <c r="B27" s="282"/>
      <c r="C27" s="176"/>
      <c r="D27" s="284"/>
      <c r="E27" s="128"/>
      <c r="F27" s="135"/>
      <c r="G27" s="136"/>
      <c r="H27" s="128"/>
      <c r="I27" s="284"/>
      <c r="J27" s="284"/>
      <c r="K27" s="284"/>
      <c r="L27" s="284"/>
      <c r="M27" s="297"/>
      <c r="N27" s="5"/>
    </row>
    <row r="28" spans="1:14" s="2" customFormat="1" ht="36" customHeight="1">
      <c r="A28" s="206" t="s">
        <v>114</v>
      </c>
      <c r="B28" s="290"/>
      <c r="C28" s="291" t="s">
        <v>233</v>
      </c>
      <c r="D28" s="276">
        <f t="shared" ref="D28:L28" si="8">SUM(D29:D30)</f>
        <v>0</v>
      </c>
      <c r="E28" s="276">
        <f t="shared" si="8"/>
        <v>0</v>
      </c>
      <c r="F28" s="276">
        <f t="shared" si="8"/>
        <v>0</v>
      </c>
      <c r="G28" s="276">
        <f t="shared" si="8"/>
        <v>0</v>
      </c>
      <c r="H28" s="276">
        <f t="shared" si="8"/>
        <v>0</v>
      </c>
      <c r="I28" s="276">
        <f t="shared" si="8"/>
        <v>0</v>
      </c>
      <c r="J28" s="276">
        <f t="shared" si="8"/>
        <v>0</v>
      </c>
      <c r="K28" s="276">
        <f t="shared" si="8"/>
        <v>0</v>
      </c>
      <c r="L28" s="276">
        <f t="shared" si="8"/>
        <v>0</v>
      </c>
      <c r="M28" s="292"/>
      <c r="N28" s="5"/>
    </row>
    <row r="29" spans="1:14" s="2" customFormat="1" ht="36" customHeight="1">
      <c r="A29" s="207"/>
      <c r="B29" s="282"/>
      <c r="C29" s="176"/>
      <c r="D29" s="284"/>
      <c r="E29" s="128">
        <f>SUM(G29-F29)</f>
        <v>0</v>
      </c>
      <c r="F29" s="135">
        <f>IF(H29&gt;0,0,-H29)</f>
        <v>0</v>
      </c>
      <c r="G29" s="136">
        <f>IF(H29&gt;0,H29,0)</f>
        <v>0</v>
      </c>
      <c r="H29" s="128">
        <f>SUM(I29:L29)</f>
        <v>0</v>
      </c>
      <c r="I29" s="284"/>
      <c r="J29" s="284"/>
      <c r="K29" s="284"/>
      <c r="L29" s="284"/>
      <c r="M29" s="286"/>
      <c r="N29" s="5"/>
    </row>
    <row r="30" spans="1:14" s="2" customFormat="1" ht="36" customHeight="1">
      <c r="A30" s="207"/>
      <c r="B30" s="282"/>
      <c r="C30" s="176"/>
      <c r="D30" s="284"/>
      <c r="E30" s="128">
        <f>SUM(G30-F30)</f>
        <v>0</v>
      </c>
      <c r="F30" s="135">
        <f>IF(H30&gt;0,0,-H30)</f>
        <v>0</v>
      </c>
      <c r="G30" s="136">
        <f>IF(H30&gt;0,H30,0)</f>
        <v>0</v>
      </c>
      <c r="H30" s="128">
        <f>SUM(I30:L30)</f>
        <v>0</v>
      </c>
      <c r="I30" s="284"/>
      <c r="J30" s="284"/>
      <c r="K30" s="284"/>
      <c r="L30" s="284"/>
      <c r="M30" s="286"/>
      <c r="N30" s="5"/>
    </row>
    <row r="31" spans="1:14" s="2" customFormat="1" ht="36" customHeight="1">
      <c r="A31" s="206" t="s">
        <v>115</v>
      </c>
      <c r="B31" s="290"/>
      <c r="C31" s="291" t="s">
        <v>234</v>
      </c>
      <c r="D31" s="276">
        <f t="shared" ref="D31:L31" si="9">SUM(D32:D33)</f>
        <v>0</v>
      </c>
      <c r="E31" s="276">
        <f t="shared" si="9"/>
        <v>0</v>
      </c>
      <c r="F31" s="276">
        <f t="shared" si="9"/>
        <v>0</v>
      </c>
      <c r="G31" s="276">
        <f t="shared" si="9"/>
        <v>0</v>
      </c>
      <c r="H31" s="276">
        <f t="shared" si="9"/>
        <v>0</v>
      </c>
      <c r="I31" s="276">
        <f t="shared" si="9"/>
        <v>0</v>
      </c>
      <c r="J31" s="276">
        <f t="shared" si="9"/>
        <v>0</v>
      </c>
      <c r="K31" s="276">
        <f t="shared" si="9"/>
        <v>0</v>
      </c>
      <c r="L31" s="276">
        <f t="shared" si="9"/>
        <v>0</v>
      </c>
      <c r="M31" s="292"/>
      <c r="N31" s="5"/>
    </row>
    <row r="32" spans="1:14" s="184" customFormat="1" ht="36" customHeight="1">
      <c r="A32" s="208"/>
      <c r="B32" s="296"/>
      <c r="C32" s="160"/>
      <c r="D32" s="130"/>
      <c r="E32" s="128"/>
      <c r="F32" s="193"/>
      <c r="G32" s="194"/>
      <c r="H32" s="128"/>
      <c r="I32" s="130"/>
      <c r="J32" s="130"/>
      <c r="K32" s="130"/>
      <c r="L32" s="130"/>
      <c r="M32" s="297"/>
      <c r="N32" s="183"/>
    </row>
    <row r="33" spans="1:14" s="184" customFormat="1" ht="36" customHeight="1">
      <c r="A33" s="208"/>
      <c r="B33" s="296"/>
      <c r="C33" s="160"/>
      <c r="D33" s="130"/>
      <c r="E33" s="128"/>
      <c r="F33" s="193"/>
      <c r="G33" s="194"/>
      <c r="H33" s="128"/>
      <c r="I33" s="130"/>
      <c r="J33" s="130"/>
      <c r="K33" s="130"/>
      <c r="L33" s="130"/>
      <c r="M33" s="297"/>
      <c r="N33" s="183"/>
    </row>
    <row r="34" spans="1:14" s="2" customFormat="1" ht="36" customHeight="1">
      <c r="A34" s="206" t="s">
        <v>116</v>
      </c>
      <c r="B34" s="264"/>
      <c r="C34" s="291" t="s">
        <v>242</v>
      </c>
      <c r="D34" s="265">
        <f t="shared" ref="D34:L34" si="10">SUM(D35:D36)</f>
        <v>0</v>
      </c>
      <c r="E34" s="265">
        <f t="shared" si="10"/>
        <v>0</v>
      </c>
      <c r="F34" s="265">
        <f t="shared" si="10"/>
        <v>0</v>
      </c>
      <c r="G34" s="265">
        <f t="shared" si="10"/>
        <v>0</v>
      </c>
      <c r="H34" s="265">
        <f t="shared" si="10"/>
        <v>0</v>
      </c>
      <c r="I34" s="265">
        <f t="shared" si="10"/>
        <v>0</v>
      </c>
      <c r="J34" s="265">
        <f t="shared" si="10"/>
        <v>0</v>
      </c>
      <c r="K34" s="265">
        <f t="shared" si="10"/>
        <v>0</v>
      </c>
      <c r="L34" s="265">
        <f t="shared" si="10"/>
        <v>0</v>
      </c>
      <c r="M34" s="266"/>
      <c r="N34" s="5"/>
    </row>
    <row r="35" spans="1:14" s="2" customFormat="1" ht="36" customHeight="1">
      <c r="A35" s="207"/>
      <c r="B35" s="82"/>
      <c r="C35" s="101"/>
      <c r="D35" s="73"/>
      <c r="E35" s="128">
        <f>SUM(G35-F35)</f>
        <v>0</v>
      </c>
      <c r="F35" s="135">
        <f>IF(H35&gt;0,0,-H35)</f>
        <v>0</v>
      </c>
      <c r="G35" s="136">
        <f>IF(H35&gt;0,H35,0)</f>
        <v>0</v>
      </c>
      <c r="H35" s="128">
        <f>SUM(I35:L35)</f>
        <v>0</v>
      </c>
      <c r="I35" s="73"/>
      <c r="J35" s="73"/>
      <c r="K35" s="73"/>
      <c r="L35" s="73"/>
      <c r="M35" s="86"/>
      <c r="N35" s="5"/>
    </row>
    <row r="36" spans="1:14" s="2" customFormat="1" ht="36" customHeight="1">
      <c r="A36" s="209"/>
      <c r="B36" s="84"/>
      <c r="C36" s="102"/>
      <c r="D36" s="77"/>
      <c r="E36" s="210">
        <f>SUM(G36-F36)</f>
        <v>0</v>
      </c>
      <c r="F36" s="211">
        <f>IF(H36&gt;0,0,-H36)</f>
        <v>0</v>
      </c>
      <c r="G36" s="212">
        <f>IF(H36&gt;0,H36,0)</f>
        <v>0</v>
      </c>
      <c r="H36" s="210">
        <f>SUM(I36:L36)</f>
        <v>0</v>
      </c>
      <c r="I36" s="77"/>
      <c r="J36" s="77"/>
      <c r="K36" s="77"/>
      <c r="L36" s="77"/>
      <c r="M36" s="88"/>
      <c r="N36" s="5"/>
    </row>
    <row r="37" spans="1:14">
      <c r="B37" s="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4">
      <c r="B38" s="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4">
      <c r="B39" s="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4"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4"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4">
      <c r="B42" s="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4"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4"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4"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4"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4"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4"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2:13"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2:13"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2:13"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2:13"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2:13"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2:13"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2:13"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2:13"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2:13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2:13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2:13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2:13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2:13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2:13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2:13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2:13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2:13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2:13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2:13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2:13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2:13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2:13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2:13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2:1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2:1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2:13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2:13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2:13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</sheetData>
  <mergeCells count="8">
    <mergeCell ref="E4:G4"/>
    <mergeCell ref="A4:A5"/>
    <mergeCell ref="A1:M1"/>
    <mergeCell ref="B4:B5"/>
    <mergeCell ref="C4:C5"/>
    <mergeCell ref="D4:D5"/>
    <mergeCell ref="M4:M5"/>
    <mergeCell ref="H4:L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88" firstPageNumber="19" orientation="portrait" r:id="rId1"/>
  <headerFooter alignWithMargins="0">
    <oddFooter>&amp;C&amp;P</oddFooter>
  </headerFooter>
  <ignoredErrors>
    <ignoredError sqref="E10:G10 E13:G13 E16:G16 E19:G19 E22:G22 E25:G25 E28:G28 E31:G31 E34:G34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29"/>
  <sheetViews>
    <sheetView view="pageBreakPreview" topLeftCell="A4" workbookViewId="0">
      <selection activeCell="C10" sqref="C10"/>
    </sheetView>
  </sheetViews>
  <sheetFormatPr defaultRowHeight="13.5"/>
  <cols>
    <col min="1" max="1" width="0.6640625" style="6" customWidth="1"/>
    <col min="2" max="2" width="10.6640625" style="6" customWidth="1"/>
    <col min="3" max="3" width="13.5546875" style="6" customWidth="1"/>
    <col min="4" max="7" width="11.77734375" style="6" customWidth="1"/>
    <col min="8" max="8" width="13.88671875" style="6" customWidth="1"/>
    <col min="9" max="16384" width="8.88671875" style="6"/>
  </cols>
  <sheetData>
    <row r="1" spans="2:8" ht="50.25" customHeight="1">
      <c r="B1" s="441" t="s">
        <v>194</v>
      </c>
      <c r="C1" s="441"/>
      <c r="D1" s="442"/>
      <c r="E1" s="442"/>
      <c r="F1" s="442"/>
      <c r="G1" s="442"/>
      <c r="H1" s="442"/>
    </row>
    <row r="2" spans="2:8" ht="12" customHeight="1">
      <c r="B2" s="7"/>
      <c r="C2" s="7"/>
      <c r="D2" s="7"/>
      <c r="E2" s="7"/>
      <c r="F2" s="7"/>
      <c r="G2" s="7"/>
      <c r="H2" s="7"/>
    </row>
    <row r="3" spans="2:8" ht="23.25" customHeight="1">
      <c r="B3" s="8" t="s">
        <v>6</v>
      </c>
      <c r="C3" s="8"/>
      <c r="D3" s="10"/>
      <c r="E3" s="10"/>
      <c r="F3" s="11"/>
      <c r="G3" s="11"/>
      <c r="H3" s="11"/>
    </row>
    <row r="4" spans="2:8" s="7" customFormat="1" ht="21.75" customHeight="1" thickBot="1">
      <c r="B4" s="12"/>
      <c r="C4" s="12"/>
      <c r="F4" s="13"/>
      <c r="H4" s="15" t="s">
        <v>7</v>
      </c>
    </row>
    <row r="5" spans="2:8" ht="24" customHeight="1">
      <c r="B5" s="500" t="s">
        <v>8</v>
      </c>
      <c r="C5" s="505" t="s">
        <v>181</v>
      </c>
      <c r="D5" s="502" t="s">
        <v>9</v>
      </c>
      <c r="E5" s="502"/>
      <c r="F5" s="502" t="s">
        <v>10</v>
      </c>
      <c r="G5" s="502"/>
      <c r="H5" s="503" t="s">
        <v>179</v>
      </c>
    </row>
    <row r="6" spans="2:8" ht="24" customHeight="1">
      <c r="B6" s="501"/>
      <c r="C6" s="506"/>
      <c r="D6" s="113" t="s">
        <v>11</v>
      </c>
      <c r="E6" s="113" t="s">
        <v>12</v>
      </c>
      <c r="F6" s="113" t="s">
        <v>11</v>
      </c>
      <c r="G6" s="113" t="s">
        <v>12</v>
      </c>
      <c r="H6" s="504"/>
    </row>
    <row r="7" spans="2:8" ht="34.5" customHeight="1">
      <c r="B7" s="16" t="s">
        <v>13</v>
      </c>
      <c r="C7" s="238">
        <f t="shared" ref="C7:H7" si="0">SUM(C8:C17)</f>
        <v>0</v>
      </c>
      <c r="D7" s="238">
        <f t="shared" si="0"/>
        <v>0</v>
      </c>
      <c r="E7" s="238">
        <f t="shared" si="0"/>
        <v>0</v>
      </c>
      <c r="F7" s="238">
        <f t="shared" si="0"/>
        <v>0</v>
      </c>
      <c r="G7" s="238">
        <f t="shared" si="0"/>
        <v>0</v>
      </c>
      <c r="H7" s="235">
        <f t="shared" si="0"/>
        <v>0</v>
      </c>
    </row>
    <row r="8" spans="2:8" ht="34.5" customHeight="1">
      <c r="B8" s="17" t="s">
        <v>14</v>
      </c>
      <c r="C8" s="239"/>
      <c r="D8" s="240"/>
      <c r="E8" s="240"/>
      <c r="F8" s="240"/>
      <c r="G8" s="240"/>
      <c r="H8" s="236"/>
    </row>
    <row r="9" spans="2:8" ht="34.5" customHeight="1">
      <c r="B9" s="17" t="s">
        <v>15</v>
      </c>
      <c r="C9" s="239"/>
      <c r="D9" s="240"/>
      <c r="E9" s="240"/>
      <c r="F9" s="241"/>
      <c r="G9" s="241"/>
      <c r="H9" s="236"/>
    </row>
    <row r="10" spans="2:8" ht="34.5" customHeight="1">
      <c r="B10" s="17" t="s">
        <v>16</v>
      </c>
      <c r="C10" s="239"/>
      <c r="D10" s="240"/>
      <c r="E10" s="240"/>
      <c r="F10" s="240"/>
      <c r="G10" s="240"/>
      <c r="H10" s="236"/>
    </row>
    <row r="11" spans="2:8" ht="34.5" customHeight="1">
      <c r="B11" s="17" t="s">
        <v>87</v>
      </c>
      <c r="C11" s="239"/>
      <c r="D11" s="240"/>
      <c r="E11" s="240"/>
      <c r="F11" s="240"/>
      <c r="G11" s="240"/>
      <c r="H11" s="236"/>
    </row>
    <row r="12" spans="2:8" ht="34.5" customHeight="1">
      <c r="B12" s="17" t="s">
        <v>184</v>
      </c>
      <c r="C12" s="239"/>
      <c r="D12" s="240"/>
      <c r="E12" s="240"/>
      <c r="F12" s="240"/>
      <c r="G12" s="241"/>
      <c r="H12" s="236"/>
    </row>
    <row r="13" spans="2:8" ht="34.5" customHeight="1">
      <c r="B13" s="17" t="s">
        <v>185</v>
      </c>
      <c r="C13" s="239"/>
      <c r="D13" s="240"/>
      <c r="E13" s="240"/>
      <c r="F13" s="240"/>
      <c r="G13" s="240"/>
      <c r="H13" s="236"/>
    </row>
    <row r="14" spans="2:8" ht="34.5" customHeight="1">
      <c r="B14" s="17" t="s">
        <v>186</v>
      </c>
      <c r="C14" s="239"/>
      <c r="D14" s="240"/>
      <c r="E14" s="240"/>
      <c r="F14" s="240"/>
      <c r="G14" s="240"/>
      <c r="H14" s="236"/>
    </row>
    <row r="15" spans="2:8" ht="34.5" customHeight="1">
      <c r="B15" s="17" t="s">
        <v>187</v>
      </c>
      <c r="C15" s="239"/>
      <c r="D15" s="240"/>
      <c r="E15" s="240"/>
      <c r="F15" s="240"/>
      <c r="G15" s="240"/>
      <c r="H15" s="236"/>
    </row>
    <row r="16" spans="2:8" ht="34.5" customHeight="1">
      <c r="B16" s="17" t="s">
        <v>188</v>
      </c>
      <c r="C16" s="239"/>
      <c r="D16" s="240"/>
      <c r="E16" s="240"/>
      <c r="F16" s="240"/>
      <c r="G16" s="240"/>
      <c r="H16" s="236"/>
    </row>
    <row r="17" spans="2:8" ht="34.5" customHeight="1" thickBot="1">
      <c r="B17" s="20" t="s">
        <v>139</v>
      </c>
      <c r="C17" s="242"/>
      <c r="D17" s="243"/>
      <c r="E17" s="243"/>
      <c r="F17" s="243"/>
      <c r="G17" s="243"/>
      <c r="H17" s="237"/>
    </row>
    <row r="18" spans="2:8" ht="30.75" customHeight="1">
      <c r="B18" s="7"/>
      <c r="C18" s="7"/>
      <c r="D18" s="7"/>
      <c r="E18" s="7"/>
      <c r="F18" s="7"/>
      <c r="G18" s="7"/>
      <c r="H18" s="7"/>
    </row>
    <row r="19" spans="2:8" ht="20.25">
      <c r="B19" s="21" t="s">
        <v>20</v>
      </c>
      <c r="C19" s="21"/>
      <c r="D19" s="8"/>
      <c r="E19" s="8"/>
      <c r="F19" s="8"/>
      <c r="G19" s="8"/>
      <c r="H19" s="22"/>
    </row>
    <row r="20" spans="2:8" ht="19.5" thickBot="1">
      <c r="B20" s="12"/>
      <c r="C20" s="12"/>
      <c r="D20" s="7"/>
      <c r="E20" s="7"/>
      <c r="F20" s="7"/>
      <c r="G20" s="7"/>
      <c r="H20" s="15" t="s">
        <v>32</v>
      </c>
    </row>
    <row r="21" spans="2:8" ht="24.75" customHeight="1">
      <c r="B21" s="443" t="s">
        <v>33</v>
      </c>
      <c r="C21" s="507" t="s">
        <v>180</v>
      </c>
      <c r="D21" s="447" t="s">
        <v>9</v>
      </c>
      <c r="E21" s="447"/>
      <c r="F21" s="447" t="s">
        <v>10</v>
      </c>
      <c r="G21" s="447"/>
      <c r="H21" s="427" t="s">
        <v>182</v>
      </c>
    </row>
    <row r="22" spans="2:8" ht="24.75" customHeight="1">
      <c r="B22" s="444"/>
      <c r="C22" s="508"/>
      <c r="D22" s="114" t="s">
        <v>11</v>
      </c>
      <c r="E22" s="114" t="s">
        <v>12</v>
      </c>
      <c r="F22" s="114" t="s">
        <v>11</v>
      </c>
      <c r="G22" s="114" t="s">
        <v>12</v>
      </c>
      <c r="H22" s="428"/>
    </row>
    <row r="23" spans="2:8" ht="34.5" customHeight="1">
      <c r="B23" s="16" t="s">
        <v>34</v>
      </c>
      <c r="C23" s="238">
        <f t="shared" ref="C23:H23" si="1">SUM(C24:C25)</f>
        <v>5000000</v>
      </c>
      <c r="D23" s="238">
        <f t="shared" si="1"/>
        <v>0</v>
      </c>
      <c r="E23" s="238">
        <f t="shared" si="1"/>
        <v>0</v>
      </c>
      <c r="F23" s="238">
        <f t="shared" si="1"/>
        <v>0</v>
      </c>
      <c r="G23" s="238">
        <f t="shared" si="1"/>
        <v>0</v>
      </c>
      <c r="H23" s="235">
        <f t="shared" si="1"/>
        <v>0</v>
      </c>
    </row>
    <row r="24" spans="2:8" ht="34.5" customHeight="1">
      <c r="B24" s="234" t="s">
        <v>178</v>
      </c>
      <c r="C24" s="244">
        <v>5000000</v>
      </c>
      <c r="D24" s="240"/>
      <c r="E24" s="240"/>
      <c r="F24" s="240"/>
      <c r="G24" s="240"/>
      <c r="H24" s="236"/>
    </row>
    <row r="25" spans="2:8" ht="34.5" customHeight="1" thickBot="1">
      <c r="B25" s="20"/>
      <c r="C25" s="242"/>
      <c r="D25" s="243"/>
      <c r="E25" s="243"/>
      <c r="F25" s="243"/>
      <c r="G25" s="243"/>
      <c r="H25" s="237"/>
    </row>
    <row r="26" spans="2:8">
      <c r="B26" s="7"/>
      <c r="C26" s="7"/>
      <c r="D26" s="7"/>
      <c r="E26" s="7"/>
      <c r="F26" s="7"/>
      <c r="G26" s="7"/>
      <c r="H26" s="7"/>
    </row>
    <row r="27" spans="2:8">
      <c r="B27" s="7"/>
      <c r="C27" s="7"/>
      <c r="D27" s="7"/>
      <c r="E27" s="7"/>
      <c r="F27" s="7"/>
      <c r="G27" s="7"/>
      <c r="H27" s="7"/>
    </row>
    <row r="28" spans="2:8">
      <c r="B28" s="7"/>
      <c r="C28" s="7"/>
      <c r="D28" s="7"/>
      <c r="E28" s="7"/>
      <c r="F28" s="7"/>
      <c r="G28" s="7"/>
      <c r="H28" s="7"/>
    </row>
    <row r="29" spans="2:8">
      <c r="B29" s="7"/>
      <c r="C29" s="7"/>
      <c r="D29" s="7"/>
      <c r="E29" s="7"/>
      <c r="F29" s="7"/>
      <c r="G29" s="7"/>
      <c r="H29" s="7"/>
    </row>
  </sheetData>
  <mergeCells count="11">
    <mergeCell ref="F21:G21"/>
    <mergeCell ref="H21:H22"/>
    <mergeCell ref="C21:C22"/>
    <mergeCell ref="B21:B22"/>
    <mergeCell ref="D21:E21"/>
    <mergeCell ref="B1:H1"/>
    <mergeCell ref="B5:B6"/>
    <mergeCell ref="D5:E5"/>
    <mergeCell ref="F5:G5"/>
    <mergeCell ref="H5:H6"/>
    <mergeCell ref="C5:C6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97" firstPageNumber="25" fitToHeight="0" orientation="portrait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  <pageSetUpPr fitToPage="1"/>
  </sheetPr>
  <dimension ref="A1:H83"/>
  <sheetViews>
    <sheetView showGridLines="0" showZeros="0" view="pageBreakPreview" zoomScaleSheetLayoutView="100" workbookViewId="0">
      <selection activeCell="H8" sqref="H8"/>
    </sheetView>
  </sheetViews>
  <sheetFormatPr defaultRowHeight="13.5"/>
  <cols>
    <col min="1" max="1" width="6.77734375" style="1" customWidth="1"/>
    <col min="2" max="2" width="21.77734375" style="1" customWidth="1"/>
    <col min="3" max="6" width="11.33203125" style="1" customWidth="1"/>
    <col min="7" max="7" width="17.88671875" style="1" customWidth="1"/>
    <col min="8" max="8" width="9.77734375" style="1" customWidth="1"/>
    <col min="9" max="9" width="5.88671875" style="1" customWidth="1"/>
    <col min="10" max="16384" width="8.88671875" style="1"/>
  </cols>
  <sheetData>
    <row r="1" spans="1:8" ht="44.25" customHeight="1">
      <c r="A1" s="441" t="s">
        <v>183</v>
      </c>
      <c r="B1" s="441"/>
      <c r="C1" s="441"/>
      <c r="D1" s="441"/>
      <c r="E1" s="441"/>
      <c r="F1" s="441"/>
      <c r="G1" s="441"/>
    </row>
    <row r="2" spans="1:8" ht="20.25" customHeight="1">
      <c r="A2" s="90" t="s">
        <v>91</v>
      </c>
      <c r="B2" s="71"/>
      <c r="C2" s="4"/>
      <c r="D2" s="4"/>
      <c r="E2" s="4"/>
      <c r="F2" s="4"/>
      <c r="G2" s="4"/>
    </row>
    <row r="3" spans="1:8">
      <c r="G3" s="72" t="s">
        <v>32</v>
      </c>
    </row>
    <row r="4" spans="1:8" s="2" customFormat="1" ht="18" customHeight="1">
      <c r="A4" s="509" t="s">
        <v>78</v>
      </c>
      <c r="B4" s="511" t="s">
        <v>77</v>
      </c>
      <c r="C4" s="513" t="s">
        <v>90</v>
      </c>
      <c r="D4" s="517" t="s">
        <v>22</v>
      </c>
      <c r="E4" s="518"/>
      <c r="F4" s="519"/>
      <c r="G4" s="515" t="s">
        <v>47</v>
      </c>
    </row>
    <row r="5" spans="1:8" s="2" customFormat="1" ht="18.75" customHeight="1">
      <c r="A5" s="510"/>
      <c r="B5" s="512"/>
      <c r="C5" s="514"/>
      <c r="D5" s="104" t="s">
        <v>25</v>
      </c>
      <c r="E5" s="104" t="s">
        <v>24</v>
      </c>
      <c r="F5" s="104" t="s">
        <v>23</v>
      </c>
      <c r="G5" s="516"/>
    </row>
    <row r="6" spans="1:8" s="76" customFormat="1" ht="31.5" customHeight="1">
      <c r="A6" s="106"/>
      <c r="B6" s="105" t="s">
        <v>25</v>
      </c>
      <c r="C6" s="75">
        <f>SUM(C7:C13)/2</f>
        <v>0</v>
      </c>
      <c r="D6" s="75">
        <f>SUM(F6-E6)</f>
        <v>0</v>
      </c>
      <c r="E6" s="75">
        <f>SUM(E7:E13)/2</f>
        <v>0</v>
      </c>
      <c r="F6" s="75">
        <f>SUM(F7:F13)/2</f>
        <v>0</v>
      </c>
      <c r="G6" s="103"/>
      <c r="H6" s="83"/>
    </row>
    <row r="7" spans="1:8" s="2" customFormat="1" ht="31.5" customHeight="1">
      <c r="A7" s="109"/>
      <c r="B7" s="110"/>
      <c r="C7" s="115">
        <f>SUM(C8:C9)</f>
        <v>0</v>
      </c>
      <c r="D7" s="115">
        <f>F7-E7</f>
        <v>0</v>
      </c>
      <c r="E7" s="115">
        <f>SUM(E8:E9)</f>
        <v>0</v>
      </c>
      <c r="F7" s="115">
        <f>SUM(F8:F9)</f>
        <v>0</v>
      </c>
      <c r="G7" s="111"/>
      <c r="H7" s="5"/>
    </row>
    <row r="8" spans="1:8" s="2" customFormat="1" ht="31.5" customHeight="1">
      <c r="A8" s="82"/>
      <c r="B8" s="79"/>
      <c r="C8" s="73">
        <v>0</v>
      </c>
      <c r="D8" s="75">
        <f t="shared" ref="D8:D13" si="0">F8-E8</f>
        <v>0</v>
      </c>
      <c r="E8" s="74"/>
      <c r="F8" s="73">
        <v>0</v>
      </c>
      <c r="G8" s="86"/>
      <c r="H8" s="5"/>
    </row>
    <row r="9" spans="1:8" s="2" customFormat="1" ht="31.5" customHeight="1">
      <c r="A9" s="82"/>
      <c r="B9" s="79"/>
      <c r="C9" s="73">
        <v>0</v>
      </c>
      <c r="D9" s="75">
        <f t="shared" si="0"/>
        <v>0</v>
      </c>
      <c r="E9" s="74"/>
      <c r="F9" s="73">
        <v>0</v>
      </c>
      <c r="G9" s="86"/>
      <c r="H9" s="5"/>
    </row>
    <row r="10" spans="1:8" s="2" customFormat="1" ht="31.5" customHeight="1">
      <c r="A10" s="109"/>
      <c r="B10" s="110"/>
      <c r="C10" s="115">
        <f>SUM(C11:C13)</f>
        <v>0</v>
      </c>
      <c r="D10" s="115">
        <f t="shared" si="0"/>
        <v>0</v>
      </c>
      <c r="E10" s="115">
        <f>SUM(E11:E13)</f>
        <v>0</v>
      </c>
      <c r="F10" s="115">
        <f>SUM(F11:F13)</f>
        <v>0</v>
      </c>
      <c r="G10" s="112"/>
      <c r="H10" s="5"/>
    </row>
    <row r="11" spans="1:8" s="2" customFormat="1" ht="31.5" customHeight="1">
      <c r="A11" s="82"/>
      <c r="B11" s="79"/>
      <c r="C11" s="73">
        <v>0</v>
      </c>
      <c r="D11" s="75">
        <f t="shared" si="0"/>
        <v>0</v>
      </c>
      <c r="E11" s="73">
        <v>0</v>
      </c>
      <c r="F11" s="73"/>
      <c r="G11" s="86"/>
      <c r="H11" s="5"/>
    </row>
    <row r="12" spans="1:8" s="2" customFormat="1" ht="31.5" customHeight="1">
      <c r="A12" s="82"/>
      <c r="B12" s="79"/>
      <c r="C12" s="73">
        <v>0</v>
      </c>
      <c r="D12" s="75">
        <f t="shared" si="0"/>
        <v>0</v>
      </c>
      <c r="E12" s="74"/>
      <c r="F12" s="73">
        <v>0</v>
      </c>
      <c r="G12" s="86"/>
      <c r="H12" s="5"/>
    </row>
    <row r="13" spans="1:8" s="2" customFormat="1" ht="31.5" customHeight="1">
      <c r="A13" s="84"/>
      <c r="B13" s="87"/>
      <c r="C13" s="77">
        <v>0</v>
      </c>
      <c r="D13" s="245">
        <f t="shared" si="0"/>
        <v>0</v>
      </c>
      <c r="E13" s="78"/>
      <c r="F13" s="77">
        <v>0</v>
      </c>
      <c r="G13" s="88"/>
      <c r="H13" s="5"/>
    </row>
    <row r="14" spans="1:8">
      <c r="A14" s="3"/>
      <c r="B14" s="2"/>
      <c r="C14" s="2"/>
      <c r="D14" s="2"/>
      <c r="E14" s="2"/>
      <c r="F14" s="2"/>
      <c r="G14" s="2"/>
    </row>
    <row r="15" spans="1:8">
      <c r="A15" s="3"/>
      <c r="B15" s="2"/>
      <c r="C15" s="2"/>
      <c r="D15" s="2"/>
      <c r="E15" s="2"/>
      <c r="F15" s="2"/>
      <c r="G15" s="2"/>
    </row>
    <row r="16" spans="1:8">
      <c r="A16" s="3"/>
      <c r="B16" s="2"/>
      <c r="C16" s="2"/>
      <c r="D16" s="2"/>
      <c r="E16" s="2"/>
      <c r="F16" s="2"/>
      <c r="G16" s="2"/>
    </row>
    <row r="17" spans="1:7">
      <c r="A17" s="3"/>
      <c r="B17" s="2"/>
      <c r="C17" s="2"/>
      <c r="D17" s="2"/>
      <c r="E17" s="2"/>
      <c r="F17" s="2"/>
      <c r="G17" s="2"/>
    </row>
    <row r="18" spans="1:7">
      <c r="A18" s="3"/>
      <c r="B18" s="2"/>
      <c r="C18" s="2"/>
      <c r="D18" s="2"/>
      <c r="E18" s="2"/>
      <c r="F18" s="2"/>
      <c r="G18" s="2"/>
    </row>
    <row r="19" spans="1:7">
      <c r="A19" s="3"/>
      <c r="B19" s="2"/>
      <c r="C19" s="2"/>
      <c r="D19" s="2"/>
      <c r="E19" s="2"/>
      <c r="F19" s="2"/>
      <c r="G19" s="2"/>
    </row>
    <row r="20" spans="1:7">
      <c r="A20" s="3"/>
      <c r="B20" s="2"/>
      <c r="C20" s="2"/>
      <c r="D20" s="2"/>
      <c r="E20" s="2"/>
      <c r="F20" s="2"/>
      <c r="G20" s="2"/>
    </row>
    <row r="21" spans="1:7">
      <c r="A21" s="3"/>
      <c r="B21" s="2"/>
      <c r="C21" s="2"/>
      <c r="D21" s="2"/>
      <c r="E21" s="2"/>
      <c r="F21" s="2"/>
      <c r="G21" s="2"/>
    </row>
    <row r="22" spans="1:7">
      <c r="A22" s="3"/>
      <c r="B22" s="2"/>
      <c r="C22" s="2"/>
      <c r="D22" s="2"/>
      <c r="E22" s="2"/>
      <c r="F22" s="2"/>
      <c r="G22" s="2"/>
    </row>
    <row r="23" spans="1:7">
      <c r="A23" s="3"/>
      <c r="B23" s="2"/>
      <c r="C23" s="2"/>
      <c r="D23" s="2"/>
      <c r="E23" s="2"/>
      <c r="F23" s="2"/>
      <c r="G23" s="2"/>
    </row>
    <row r="24" spans="1:7">
      <c r="A24" s="3"/>
      <c r="B24" s="2"/>
      <c r="C24" s="2"/>
      <c r="D24" s="2"/>
      <c r="E24" s="2"/>
      <c r="F24" s="2"/>
      <c r="G24" s="2"/>
    </row>
    <row r="25" spans="1:7">
      <c r="A25" s="3"/>
      <c r="B25" s="2"/>
      <c r="C25" s="2"/>
      <c r="D25" s="2"/>
      <c r="E25" s="2"/>
      <c r="F25" s="2"/>
      <c r="G25" s="2"/>
    </row>
    <row r="26" spans="1:7">
      <c r="A26" s="3"/>
      <c r="B26" s="2"/>
      <c r="C26" s="2"/>
      <c r="D26" s="2"/>
      <c r="E26" s="2"/>
      <c r="F26" s="2"/>
      <c r="G26" s="2"/>
    </row>
    <row r="27" spans="1:7">
      <c r="A27" s="3"/>
      <c r="B27" s="2"/>
      <c r="C27" s="2"/>
      <c r="D27" s="2"/>
      <c r="E27" s="2"/>
      <c r="F27" s="2"/>
      <c r="G27" s="2"/>
    </row>
    <row r="28" spans="1:7">
      <c r="A28" s="3"/>
      <c r="B28" s="2"/>
      <c r="C28" s="2"/>
      <c r="D28" s="2"/>
      <c r="E28" s="2"/>
      <c r="F28" s="2"/>
      <c r="G28" s="2"/>
    </row>
    <row r="29" spans="1:7">
      <c r="A29" s="3"/>
      <c r="B29" s="2"/>
      <c r="C29" s="2"/>
      <c r="D29" s="2"/>
      <c r="E29" s="2"/>
      <c r="F29" s="2"/>
      <c r="G29" s="2"/>
    </row>
    <row r="30" spans="1:7">
      <c r="A30" s="3"/>
      <c r="B30" s="2"/>
      <c r="C30" s="2"/>
      <c r="D30" s="2"/>
      <c r="E30" s="2"/>
      <c r="F30" s="2"/>
      <c r="G30" s="2"/>
    </row>
    <row r="31" spans="1:7">
      <c r="A31" s="3"/>
      <c r="B31" s="2"/>
      <c r="C31" s="2"/>
      <c r="D31" s="2"/>
      <c r="E31" s="2"/>
      <c r="F31" s="2"/>
      <c r="G31" s="2"/>
    </row>
    <row r="32" spans="1:7">
      <c r="A32" s="3"/>
      <c r="B32" s="2"/>
      <c r="C32" s="2"/>
      <c r="D32" s="2"/>
      <c r="E32" s="2"/>
      <c r="F32" s="2"/>
      <c r="G32" s="2"/>
    </row>
    <row r="33" spans="1:7">
      <c r="A33" s="3"/>
      <c r="B33" s="2"/>
      <c r="C33" s="2"/>
      <c r="D33" s="2"/>
      <c r="E33" s="2"/>
      <c r="F33" s="2"/>
      <c r="G33" s="2"/>
    </row>
    <row r="34" spans="1:7">
      <c r="A34" s="3"/>
      <c r="B34" s="2"/>
      <c r="C34" s="2"/>
      <c r="D34" s="2"/>
      <c r="E34" s="2"/>
      <c r="F34" s="2"/>
      <c r="G34" s="2"/>
    </row>
    <row r="35" spans="1:7">
      <c r="A35" s="3"/>
      <c r="B35" s="2"/>
      <c r="C35" s="2"/>
      <c r="D35" s="2"/>
      <c r="E35" s="2"/>
      <c r="F35" s="2"/>
      <c r="G35" s="2"/>
    </row>
    <row r="36" spans="1:7">
      <c r="A36" s="3"/>
      <c r="B36" s="2"/>
      <c r="C36" s="2"/>
      <c r="D36" s="2"/>
      <c r="E36" s="2"/>
      <c r="F36" s="2"/>
      <c r="G36" s="2"/>
    </row>
    <row r="37" spans="1:7">
      <c r="A37" s="3"/>
      <c r="B37" s="2"/>
      <c r="C37" s="2"/>
      <c r="D37" s="2"/>
      <c r="E37" s="2"/>
      <c r="F37" s="2"/>
      <c r="G37" s="2"/>
    </row>
    <row r="38" spans="1:7">
      <c r="A38" s="2"/>
      <c r="B38" s="2"/>
      <c r="C38" s="2"/>
      <c r="D38" s="2"/>
      <c r="E38" s="2"/>
      <c r="F38" s="2"/>
      <c r="G38" s="2"/>
    </row>
    <row r="39" spans="1:7">
      <c r="A39" s="2"/>
      <c r="B39" s="2"/>
      <c r="C39" s="2"/>
      <c r="D39" s="2"/>
      <c r="E39" s="2"/>
      <c r="F39" s="2"/>
      <c r="G39" s="2"/>
    </row>
    <row r="40" spans="1:7">
      <c r="A40" s="2"/>
      <c r="B40" s="2"/>
      <c r="C40" s="2"/>
      <c r="D40" s="2"/>
      <c r="E40" s="2"/>
      <c r="F40" s="2"/>
      <c r="G40" s="2"/>
    </row>
    <row r="41" spans="1:7">
      <c r="A41" s="2"/>
      <c r="B41" s="2"/>
      <c r="C41" s="2"/>
      <c r="D41" s="2"/>
      <c r="E41" s="2"/>
      <c r="F41" s="2"/>
      <c r="G41" s="2"/>
    </row>
    <row r="42" spans="1:7">
      <c r="A42" s="2"/>
      <c r="B42" s="2"/>
      <c r="C42" s="2"/>
      <c r="D42" s="2"/>
      <c r="E42" s="2"/>
      <c r="F42" s="2"/>
      <c r="G42" s="2"/>
    </row>
    <row r="43" spans="1:7">
      <c r="A43" s="2"/>
      <c r="B43" s="2"/>
      <c r="C43" s="2"/>
      <c r="D43" s="2"/>
      <c r="E43" s="2"/>
      <c r="F43" s="2"/>
      <c r="G43" s="2"/>
    </row>
    <row r="44" spans="1:7">
      <c r="A44" s="2"/>
      <c r="B44" s="2"/>
      <c r="C44" s="2"/>
      <c r="D44" s="2"/>
      <c r="E44" s="2"/>
      <c r="F44" s="2"/>
      <c r="G44" s="2"/>
    </row>
    <row r="45" spans="1:7">
      <c r="A45" s="2"/>
      <c r="B45" s="2"/>
      <c r="C45" s="2"/>
      <c r="D45" s="2"/>
      <c r="E45" s="2"/>
      <c r="F45" s="2"/>
      <c r="G45" s="2"/>
    </row>
    <row r="46" spans="1:7">
      <c r="A46" s="2"/>
      <c r="B46" s="2"/>
      <c r="C46" s="2"/>
      <c r="D46" s="2"/>
      <c r="E46" s="2"/>
      <c r="F46" s="2"/>
      <c r="G46" s="2"/>
    </row>
    <row r="47" spans="1:7">
      <c r="A47" s="2"/>
      <c r="B47" s="2"/>
      <c r="C47" s="2"/>
      <c r="D47" s="2"/>
      <c r="E47" s="2"/>
      <c r="F47" s="2"/>
      <c r="G47" s="2"/>
    </row>
    <row r="48" spans="1:7">
      <c r="A48" s="2"/>
      <c r="B48" s="2"/>
      <c r="C48" s="2"/>
      <c r="D48" s="2"/>
      <c r="E48" s="2"/>
      <c r="F48" s="2"/>
      <c r="G48" s="2"/>
    </row>
    <row r="49" spans="1:7">
      <c r="A49" s="2"/>
      <c r="B49" s="2"/>
      <c r="C49" s="2"/>
      <c r="D49" s="2"/>
      <c r="E49" s="2"/>
      <c r="F49" s="2"/>
      <c r="G49" s="2"/>
    </row>
    <row r="50" spans="1:7">
      <c r="A50" s="2"/>
      <c r="B50" s="2"/>
      <c r="C50" s="2"/>
      <c r="D50" s="2"/>
      <c r="E50" s="2"/>
      <c r="F50" s="2"/>
      <c r="G50" s="2"/>
    </row>
    <row r="51" spans="1:7">
      <c r="A51" s="2"/>
      <c r="B51" s="2"/>
      <c r="C51" s="2"/>
      <c r="D51" s="2"/>
      <c r="E51" s="2"/>
      <c r="F51" s="2"/>
      <c r="G51" s="2"/>
    </row>
    <row r="52" spans="1:7">
      <c r="A52" s="2"/>
      <c r="B52" s="2"/>
      <c r="C52" s="2"/>
      <c r="D52" s="2"/>
      <c r="E52" s="2"/>
      <c r="F52" s="2"/>
      <c r="G52" s="2"/>
    </row>
    <row r="53" spans="1:7">
      <c r="A53" s="2"/>
      <c r="B53" s="2"/>
      <c r="C53" s="2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>
      <c r="A57" s="2"/>
      <c r="B57" s="2"/>
      <c r="C57" s="2"/>
      <c r="D57" s="2"/>
      <c r="E57" s="2"/>
      <c r="F57" s="2"/>
      <c r="G57" s="2"/>
    </row>
    <row r="58" spans="1:7">
      <c r="A58" s="2"/>
      <c r="B58" s="2"/>
      <c r="C58" s="2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  <row r="66" spans="1:7">
      <c r="A66" s="2"/>
      <c r="B66" s="2"/>
      <c r="C66" s="2"/>
      <c r="D66" s="2"/>
      <c r="E66" s="2"/>
      <c r="F66" s="2"/>
      <c r="G66" s="2"/>
    </row>
    <row r="67" spans="1:7">
      <c r="A67" s="2"/>
      <c r="B67" s="2"/>
      <c r="C67" s="2"/>
      <c r="D67" s="2"/>
      <c r="E67" s="2"/>
      <c r="F67" s="2"/>
      <c r="G67" s="2"/>
    </row>
    <row r="68" spans="1:7">
      <c r="A68" s="2"/>
      <c r="B68" s="2"/>
      <c r="C68" s="2"/>
      <c r="D68" s="2"/>
      <c r="E68" s="2"/>
      <c r="F68" s="2"/>
      <c r="G68" s="2"/>
    </row>
    <row r="69" spans="1:7">
      <c r="A69" s="2"/>
      <c r="B69" s="2"/>
      <c r="C69" s="2"/>
      <c r="D69" s="2"/>
      <c r="E69" s="2"/>
      <c r="F69" s="2"/>
      <c r="G69" s="2"/>
    </row>
    <row r="70" spans="1:7">
      <c r="A70" s="2"/>
      <c r="B70" s="2"/>
      <c r="C70" s="2"/>
      <c r="D70" s="2"/>
      <c r="E70" s="2"/>
      <c r="F70" s="2"/>
      <c r="G70" s="2"/>
    </row>
    <row r="71" spans="1:7">
      <c r="A71" s="2"/>
      <c r="B71" s="2"/>
      <c r="C71" s="2"/>
      <c r="D71" s="2"/>
      <c r="E71" s="2"/>
      <c r="F71" s="2"/>
      <c r="G71" s="2"/>
    </row>
    <row r="72" spans="1:7">
      <c r="A72" s="2"/>
      <c r="B72" s="2"/>
      <c r="C72" s="2"/>
      <c r="D72" s="2"/>
      <c r="E72" s="2"/>
      <c r="F72" s="2"/>
      <c r="G72" s="2"/>
    </row>
    <row r="73" spans="1:7">
      <c r="A73" s="2"/>
      <c r="B73" s="2"/>
      <c r="C73" s="2"/>
      <c r="D73" s="2"/>
      <c r="E73" s="2"/>
      <c r="F73" s="2"/>
      <c r="G73" s="2"/>
    </row>
    <row r="74" spans="1:7">
      <c r="A74" s="2"/>
      <c r="B74" s="2"/>
      <c r="C74" s="2"/>
      <c r="D74" s="2"/>
      <c r="E74" s="2"/>
      <c r="F74" s="2"/>
      <c r="G74" s="2"/>
    </row>
    <row r="75" spans="1:7">
      <c r="A75" s="2"/>
      <c r="B75" s="2"/>
      <c r="C75" s="2"/>
      <c r="D75" s="2"/>
      <c r="E75" s="2"/>
      <c r="F75" s="2"/>
      <c r="G75" s="2"/>
    </row>
    <row r="76" spans="1:7">
      <c r="A76" s="2"/>
      <c r="B76" s="2"/>
      <c r="C76" s="2"/>
      <c r="D76" s="2"/>
      <c r="E76" s="2"/>
      <c r="F76" s="2"/>
      <c r="G76" s="2"/>
    </row>
    <row r="77" spans="1:7">
      <c r="A77" s="2"/>
      <c r="B77" s="2"/>
      <c r="C77" s="2"/>
      <c r="D77" s="2"/>
      <c r="E77" s="2"/>
      <c r="F77" s="2"/>
      <c r="G77" s="2"/>
    </row>
    <row r="78" spans="1:7">
      <c r="A78" s="2"/>
      <c r="B78" s="2"/>
      <c r="C78" s="2"/>
      <c r="D78" s="2"/>
      <c r="E78" s="2"/>
      <c r="F78" s="2"/>
      <c r="G78" s="2"/>
    </row>
    <row r="79" spans="1:7">
      <c r="A79" s="2"/>
      <c r="B79" s="2"/>
      <c r="C79" s="2"/>
      <c r="D79" s="2"/>
      <c r="E79" s="2"/>
      <c r="F79" s="2"/>
      <c r="G79" s="2"/>
    </row>
    <row r="80" spans="1:7">
      <c r="A80" s="2"/>
      <c r="B80" s="2"/>
      <c r="C80" s="2"/>
      <c r="D80" s="2"/>
      <c r="E80" s="2"/>
      <c r="F80" s="2"/>
      <c r="G80" s="2"/>
    </row>
    <row r="81" spans="1:7">
      <c r="A81" s="2"/>
      <c r="B81" s="2"/>
      <c r="C81" s="2"/>
      <c r="D81" s="2"/>
      <c r="E81" s="2"/>
      <c r="F81" s="2"/>
      <c r="G81" s="2"/>
    </row>
    <row r="82" spans="1:7">
      <c r="A82" s="2"/>
      <c r="B82" s="2"/>
      <c r="C82" s="2"/>
      <c r="D82" s="2"/>
      <c r="E82" s="2"/>
      <c r="F82" s="2"/>
      <c r="G82" s="2"/>
    </row>
    <row r="83" spans="1:7">
      <c r="A83" s="2"/>
      <c r="B83" s="2"/>
      <c r="C83" s="2"/>
      <c r="D83" s="2"/>
      <c r="E83" s="2"/>
      <c r="F83" s="2"/>
      <c r="G83" s="2"/>
    </row>
  </sheetData>
  <mergeCells count="6">
    <mergeCell ref="A4:A5"/>
    <mergeCell ref="A1:G1"/>
    <mergeCell ref="B4:B5"/>
    <mergeCell ref="C4:C5"/>
    <mergeCell ref="G4:G5"/>
    <mergeCell ref="D4:F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90" fitToHeight="0" orientation="portrait" r:id="rId1"/>
  <headerFooter alignWithMargins="0">
    <oddFooter>&amp;C&amp;P</oddFooter>
  </headerFooter>
  <ignoredErrors>
    <ignoredError sqref="D6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  <pageSetUpPr fitToPage="1"/>
  </sheetPr>
  <dimension ref="A1:L86"/>
  <sheetViews>
    <sheetView showGridLines="0" showZeros="0" view="pageBreakPreview" zoomScaleSheetLayoutView="100" workbookViewId="0">
      <selection activeCell="B9" sqref="B9"/>
    </sheetView>
  </sheetViews>
  <sheetFormatPr defaultRowHeight="13.5"/>
  <cols>
    <col min="1" max="1" width="6.77734375" style="1" customWidth="1"/>
    <col min="2" max="2" width="21.77734375" style="1" customWidth="1"/>
    <col min="3" max="6" width="11.33203125" style="1" customWidth="1"/>
    <col min="7" max="7" width="17.88671875" style="1" customWidth="1"/>
    <col min="8" max="8" width="9.77734375" style="1" hidden="1" customWidth="1"/>
    <col min="9" max="9" width="1.33203125" style="1" hidden="1" customWidth="1"/>
    <col min="10" max="11" width="9" style="1" hidden="1" customWidth="1"/>
    <col min="12" max="12" width="20.88671875" style="1" hidden="1" customWidth="1"/>
    <col min="13" max="16384" width="8.88671875" style="1"/>
  </cols>
  <sheetData>
    <row r="1" spans="1:8" ht="44.25" customHeight="1">
      <c r="A1" s="441" t="s">
        <v>183</v>
      </c>
      <c r="B1" s="441"/>
      <c r="C1" s="441"/>
      <c r="D1" s="441"/>
      <c r="E1" s="441"/>
      <c r="F1" s="441"/>
      <c r="G1" s="441"/>
    </row>
    <row r="2" spans="1:8" ht="20.25" customHeight="1">
      <c r="A2" s="90" t="s">
        <v>83</v>
      </c>
      <c r="B2" s="71"/>
      <c r="C2" s="4"/>
      <c r="D2" s="4"/>
      <c r="E2" s="4"/>
      <c r="F2" s="4"/>
      <c r="G2" s="4"/>
    </row>
    <row r="3" spans="1:8">
      <c r="G3" s="72" t="s">
        <v>32</v>
      </c>
    </row>
    <row r="4" spans="1:8" s="2" customFormat="1" ht="18" customHeight="1">
      <c r="A4" s="520" t="s">
        <v>1</v>
      </c>
      <c r="B4" s="511" t="s">
        <v>93</v>
      </c>
      <c r="C4" s="513" t="s">
        <v>80</v>
      </c>
      <c r="D4" s="517" t="s">
        <v>2</v>
      </c>
      <c r="E4" s="518"/>
      <c r="F4" s="519"/>
      <c r="G4" s="515" t="s">
        <v>3</v>
      </c>
    </row>
    <row r="5" spans="1:8" s="2" customFormat="1" ht="18.75" customHeight="1">
      <c r="A5" s="521"/>
      <c r="B5" s="512"/>
      <c r="C5" s="514"/>
      <c r="D5" s="104" t="s">
        <v>25</v>
      </c>
      <c r="E5" s="104" t="s">
        <v>4</v>
      </c>
      <c r="F5" s="104" t="s">
        <v>5</v>
      </c>
      <c r="G5" s="516"/>
    </row>
    <row r="6" spans="1:8" s="76" customFormat="1" ht="31.5" customHeight="1">
      <c r="A6" s="106"/>
      <c r="B6" s="105"/>
      <c r="C6" s="75">
        <f>SUM(C7:C16)/2</f>
        <v>0</v>
      </c>
      <c r="D6" s="75">
        <f>SUM(F6-E6)</f>
        <v>0</v>
      </c>
      <c r="E6" s="75">
        <f>SUM(E7:E16)/2</f>
        <v>0</v>
      </c>
      <c r="F6" s="75">
        <f>SUM(F7:F16)/2</f>
        <v>0</v>
      </c>
      <c r="G6" s="103"/>
      <c r="H6" s="83"/>
    </row>
    <row r="7" spans="1:8" s="2" customFormat="1" ht="31.5" customHeight="1">
      <c r="A7" s="109"/>
      <c r="B7" s="110"/>
      <c r="C7" s="115">
        <f>SUM(C8:C12)</f>
        <v>0</v>
      </c>
      <c r="D7" s="115">
        <f>F7-E7</f>
        <v>0</v>
      </c>
      <c r="E7" s="115">
        <f>SUM(E8:E12)</f>
        <v>0</v>
      </c>
      <c r="F7" s="115">
        <f>SUM(F8:F12)</f>
        <v>0</v>
      </c>
      <c r="G7" s="111"/>
      <c r="H7" s="5"/>
    </row>
    <row r="8" spans="1:8" s="2" customFormat="1" ht="31.5" customHeight="1">
      <c r="A8" s="82"/>
      <c r="B8" s="79"/>
      <c r="C8" s="73"/>
      <c r="D8" s="75">
        <f t="shared" ref="D8:D16" si="0">F8-E8</f>
        <v>0</v>
      </c>
      <c r="E8" s="73"/>
      <c r="F8" s="73"/>
      <c r="G8" s="86"/>
      <c r="H8" s="5"/>
    </row>
    <row r="9" spans="1:8" s="2" customFormat="1" ht="31.5" customHeight="1">
      <c r="A9" s="82"/>
      <c r="B9" s="79"/>
      <c r="C9" s="73"/>
      <c r="D9" s="75">
        <f t="shared" si="0"/>
        <v>0</v>
      </c>
      <c r="E9" s="74"/>
      <c r="F9" s="73"/>
      <c r="G9" s="86"/>
      <c r="H9" s="5"/>
    </row>
    <row r="10" spans="1:8" s="2" customFormat="1" ht="31.5" customHeight="1">
      <c r="A10" s="82"/>
      <c r="B10" s="79"/>
      <c r="C10" s="73"/>
      <c r="D10" s="75">
        <f t="shared" si="0"/>
        <v>0</v>
      </c>
      <c r="E10" s="74"/>
      <c r="F10" s="73"/>
      <c r="G10" s="86"/>
      <c r="H10" s="5"/>
    </row>
    <row r="11" spans="1:8" s="2" customFormat="1" ht="31.5" customHeight="1">
      <c r="A11" s="82"/>
      <c r="B11" s="79"/>
      <c r="C11" s="73">
        <v>0</v>
      </c>
      <c r="D11" s="75">
        <f t="shared" si="0"/>
        <v>0</v>
      </c>
      <c r="E11" s="74"/>
      <c r="F11" s="73">
        <v>0</v>
      </c>
      <c r="G11" s="86"/>
      <c r="H11" s="5"/>
    </row>
    <row r="12" spans="1:8" s="2" customFormat="1" ht="31.5" customHeight="1">
      <c r="A12" s="82"/>
      <c r="B12" s="79"/>
      <c r="C12" s="73">
        <v>0</v>
      </c>
      <c r="D12" s="75">
        <f t="shared" si="0"/>
        <v>0</v>
      </c>
      <c r="E12" s="74"/>
      <c r="F12" s="73">
        <v>0</v>
      </c>
      <c r="G12" s="86"/>
      <c r="H12" s="5"/>
    </row>
    <row r="13" spans="1:8" s="2" customFormat="1" ht="31.5" customHeight="1">
      <c r="A13" s="109"/>
      <c r="B13" s="110"/>
      <c r="C13" s="115">
        <f>SUM(C14:C16)</f>
        <v>0</v>
      </c>
      <c r="D13" s="115">
        <f t="shared" si="0"/>
        <v>0</v>
      </c>
      <c r="E13" s="115">
        <f>SUM(E14:E16)</f>
        <v>0</v>
      </c>
      <c r="F13" s="115">
        <f>SUM(F14:F16)</f>
        <v>0</v>
      </c>
      <c r="G13" s="111"/>
      <c r="H13" s="5"/>
    </row>
    <row r="14" spans="1:8" s="2" customFormat="1" ht="31.5" customHeight="1">
      <c r="A14" s="82"/>
      <c r="B14" s="79"/>
      <c r="C14" s="73"/>
      <c r="D14" s="75">
        <f t="shared" si="0"/>
        <v>0</v>
      </c>
      <c r="E14" s="73"/>
      <c r="F14" s="73"/>
      <c r="G14" s="86"/>
      <c r="H14" s="5"/>
    </row>
    <row r="15" spans="1:8" s="2" customFormat="1" ht="31.5" customHeight="1">
      <c r="A15" s="82"/>
      <c r="B15" s="79"/>
      <c r="C15" s="73"/>
      <c r="D15" s="75">
        <f t="shared" si="0"/>
        <v>0</v>
      </c>
      <c r="E15" s="74"/>
      <c r="F15" s="73"/>
      <c r="G15" s="86"/>
      <c r="H15" s="5"/>
    </row>
    <row r="16" spans="1:8" s="2" customFormat="1" ht="31.5" customHeight="1">
      <c r="A16" s="84"/>
      <c r="B16" s="87"/>
      <c r="C16" s="77"/>
      <c r="D16" s="245">
        <f t="shared" si="0"/>
        <v>0</v>
      </c>
      <c r="E16" s="78"/>
      <c r="F16" s="77">
        <v>0</v>
      </c>
      <c r="G16" s="88"/>
      <c r="H16" s="5"/>
    </row>
    <row r="17" spans="1:7">
      <c r="A17" s="3"/>
      <c r="B17" s="2"/>
      <c r="C17" s="2"/>
      <c r="D17" s="2"/>
      <c r="E17" s="2"/>
      <c r="F17" s="2"/>
      <c r="G17" s="2"/>
    </row>
    <row r="18" spans="1:7">
      <c r="A18" s="3"/>
      <c r="B18" s="2"/>
      <c r="C18" s="2"/>
      <c r="D18" s="2"/>
      <c r="E18" s="2"/>
      <c r="F18" s="2"/>
      <c r="G18" s="2"/>
    </row>
    <row r="19" spans="1:7">
      <c r="A19" s="3"/>
      <c r="B19" s="2"/>
      <c r="C19" s="2"/>
      <c r="D19" s="2"/>
      <c r="E19" s="2"/>
      <c r="F19" s="2"/>
      <c r="G19" s="2"/>
    </row>
    <row r="20" spans="1:7">
      <c r="A20" s="3"/>
      <c r="B20" s="2"/>
      <c r="C20" s="2"/>
      <c r="D20" s="2"/>
      <c r="E20" s="2"/>
      <c r="F20" s="2"/>
      <c r="G20" s="2"/>
    </row>
    <row r="21" spans="1:7">
      <c r="A21" s="3"/>
      <c r="B21" s="2"/>
      <c r="C21" s="2"/>
      <c r="D21" s="2"/>
      <c r="E21" s="2"/>
      <c r="F21" s="2"/>
      <c r="G21" s="2"/>
    </row>
    <row r="22" spans="1:7">
      <c r="A22" s="3"/>
      <c r="B22" s="2"/>
      <c r="C22" s="2"/>
      <c r="D22" s="2"/>
      <c r="E22" s="2"/>
      <c r="F22" s="2"/>
      <c r="G22" s="2"/>
    </row>
    <row r="23" spans="1:7">
      <c r="A23" s="3"/>
      <c r="B23" s="2"/>
      <c r="C23" s="2"/>
      <c r="D23" s="2"/>
      <c r="E23" s="2"/>
      <c r="F23" s="2"/>
      <c r="G23" s="2"/>
    </row>
    <row r="24" spans="1:7">
      <c r="A24" s="3"/>
      <c r="B24" s="2"/>
      <c r="C24" s="2"/>
      <c r="D24" s="2"/>
      <c r="E24" s="2"/>
      <c r="F24" s="2"/>
      <c r="G24" s="2"/>
    </row>
    <row r="25" spans="1:7">
      <c r="A25" s="3"/>
      <c r="B25" s="2"/>
      <c r="C25" s="2"/>
      <c r="D25" s="2"/>
      <c r="E25" s="2"/>
      <c r="F25" s="2"/>
      <c r="G25" s="2"/>
    </row>
    <row r="26" spans="1:7">
      <c r="A26" s="3"/>
      <c r="B26" s="2"/>
      <c r="C26" s="2"/>
      <c r="D26" s="2"/>
      <c r="E26" s="2"/>
      <c r="F26" s="2"/>
      <c r="G26" s="2"/>
    </row>
    <row r="27" spans="1:7">
      <c r="A27" s="3"/>
      <c r="B27" s="2"/>
      <c r="C27" s="2"/>
      <c r="D27" s="2"/>
      <c r="E27" s="2"/>
      <c r="F27" s="2"/>
      <c r="G27" s="2"/>
    </row>
    <row r="28" spans="1:7">
      <c r="A28" s="3"/>
      <c r="B28" s="2"/>
      <c r="C28" s="2"/>
      <c r="D28" s="2"/>
      <c r="E28" s="2"/>
      <c r="F28" s="2"/>
      <c r="G28" s="2"/>
    </row>
    <row r="29" spans="1:7">
      <c r="A29" s="3"/>
      <c r="B29" s="2"/>
      <c r="C29" s="2"/>
      <c r="D29" s="2"/>
      <c r="E29" s="2"/>
      <c r="F29" s="2"/>
      <c r="G29" s="2"/>
    </row>
    <row r="30" spans="1:7">
      <c r="A30" s="3"/>
      <c r="B30" s="2"/>
      <c r="C30" s="2"/>
      <c r="D30" s="2"/>
      <c r="E30" s="2"/>
      <c r="F30" s="2"/>
      <c r="G30" s="2"/>
    </row>
    <row r="31" spans="1:7">
      <c r="A31" s="3"/>
      <c r="B31" s="2"/>
      <c r="C31" s="2"/>
      <c r="D31" s="2"/>
      <c r="E31" s="2"/>
      <c r="F31" s="2"/>
      <c r="G31" s="2"/>
    </row>
    <row r="32" spans="1:7">
      <c r="A32" s="3"/>
      <c r="B32" s="2"/>
      <c r="C32" s="2"/>
      <c r="D32" s="2"/>
      <c r="E32" s="2"/>
      <c r="F32" s="2"/>
      <c r="G32" s="2"/>
    </row>
    <row r="33" spans="1:7">
      <c r="A33" s="3"/>
      <c r="B33" s="2"/>
      <c r="C33" s="2"/>
      <c r="D33" s="2"/>
      <c r="E33" s="2"/>
      <c r="F33" s="2"/>
      <c r="G33" s="2"/>
    </row>
    <row r="34" spans="1:7">
      <c r="A34" s="3"/>
      <c r="B34" s="2"/>
      <c r="C34" s="2"/>
      <c r="D34" s="2"/>
      <c r="E34" s="2"/>
      <c r="F34" s="2"/>
      <c r="G34" s="2"/>
    </row>
    <row r="35" spans="1:7">
      <c r="A35" s="3"/>
      <c r="B35" s="2"/>
      <c r="C35" s="2"/>
      <c r="D35" s="2"/>
      <c r="E35" s="2"/>
      <c r="F35" s="2"/>
      <c r="G35" s="2"/>
    </row>
    <row r="36" spans="1:7">
      <c r="A36" s="3"/>
      <c r="B36" s="2"/>
      <c r="C36" s="2"/>
      <c r="D36" s="2"/>
      <c r="E36" s="2"/>
      <c r="F36" s="2"/>
      <c r="G36" s="2"/>
    </row>
    <row r="37" spans="1:7">
      <c r="A37" s="3"/>
      <c r="B37" s="2"/>
      <c r="C37" s="2"/>
      <c r="D37" s="2"/>
      <c r="E37" s="2"/>
      <c r="F37" s="2"/>
      <c r="G37" s="2"/>
    </row>
    <row r="38" spans="1:7">
      <c r="A38" s="3"/>
      <c r="B38" s="2"/>
      <c r="C38" s="2"/>
      <c r="D38" s="2"/>
      <c r="E38" s="2"/>
      <c r="F38" s="2"/>
      <c r="G38" s="2"/>
    </row>
    <row r="39" spans="1:7">
      <c r="A39" s="3"/>
      <c r="B39" s="2"/>
      <c r="C39" s="2"/>
      <c r="D39" s="2"/>
      <c r="E39" s="2"/>
      <c r="F39" s="2"/>
      <c r="G39" s="2"/>
    </row>
    <row r="40" spans="1:7">
      <c r="A40" s="3"/>
      <c r="B40" s="2"/>
      <c r="C40" s="2"/>
      <c r="D40" s="2"/>
      <c r="E40" s="2"/>
      <c r="F40" s="2"/>
      <c r="G40" s="2"/>
    </row>
    <row r="41" spans="1:7">
      <c r="A41" s="2"/>
      <c r="B41" s="2"/>
      <c r="C41" s="2"/>
      <c r="D41" s="2"/>
      <c r="E41" s="2"/>
      <c r="F41" s="2"/>
      <c r="G41" s="2"/>
    </row>
    <row r="42" spans="1:7">
      <c r="A42" s="2"/>
      <c r="B42" s="2"/>
      <c r="C42" s="2"/>
      <c r="D42" s="2"/>
      <c r="E42" s="2"/>
      <c r="F42" s="2"/>
      <c r="G42" s="2"/>
    </row>
    <row r="43" spans="1:7">
      <c r="A43" s="2"/>
      <c r="B43" s="2"/>
      <c r="C43" s="2"/>
      <c r="D43" s="2"/>
      <c r="E43" s="2"/>
      <c r="F43" s="2"/>
      <c r="G43" s="2"/>
    </row>
    <row r="44" spans="1:7">
      <c r="A44" s="2"/>
      <c r="B44" s="2"/>
      <c r="C44" s="2"/>
      <c r="D44" s="2"/>
      <c r="E44" s="2"/>
      <c r="F44" s="2"/>
      <c r="G44" s="2"/>
    </row>
    <row r="45" spans="1:7">
      <c r="A45" s="2"/>
      <c r="B45" s="2"/>
      <c r="C45" s="2"/>
      <c r="D45" s="2"/>
      <c r="E45" s="2"/>
      <c r="F45" s="2"/>
      <c r="G45" s="2"/>
    </row>
    <row r="46" spans="1:7">
      <c r="A46" s="2"/>
      <c r="B46" s="2"/>
      <c r="C46" s="2"/>
      <c r="D46" s="2"/>
      <c r="E46" s="2"/>
      <c r="F46" s="2"/>
      <c r="G46" s="2"/>
    </row>
    <row r="47" spans="1:7">
      <c r="A47" s="2"/>
      <c r="B47" s="2"/>
      <c r="C47" s="2"/>
      <c r="D47" s="2"/>
      <c r="E47" s="2"/>
      <c r="F47" s="2"/>
      <c r="G47" s="2"/>
    </row>
    <row r="48" spans="1:7">
      <c r="A48" s="2"/>
      <c r="B48" s="2"/>
      <c r="C48" s="2"/>
      <c r="D48" s="2"/>
      <c r="E48" s="2"/>
      <c r="F48" s="2"/>
      <c r="G48" s="2"/>
    </row>
    <row r="49" spans="1:7">
      <c r="A49" s="2"/>
      <c r="B49" s="2"/>
      <c r="C49" s="2"/>
      <c r="D49" s="2"/>
      <c r="E49" s="2"/>
      <c r="F49" s="2"/>
      <c r="G49" s="2"/>
    </row>
    <row r="50" spans="1:7">
      <c r="A50" s="2"/>
      <c r="B50" s="2"/>
      <c r="C50" s="2"/>
      <c r="D50" s="2"/>
      <c r="E50" s="2"/>
      <c r="F50" s="2"/>
      <c r="G50" s="2"/>
    </row>
    <row r="51" spans="1:7">
      <c r="A51" s="2"/>
      <c r="B51" s="2"/>
      <c r="C51" s="2"/>
      <c r="D51" s="2"/>
      <c r="E51" s="2"/>
      <c r="F51" s="2"/>
      <c r="G51" s="2"/>
    </row>
    <row r="52" spans="1:7">
      <c r="A52" s="2"/>
      <c r="B52" s="2"/>
      <c r="C52" s="2"/>
      <c r="D52" s="2"/>
      <c r="E52" s="2"/>
      <c r="F52" s="2"/>
      <c r="G52" s="2"/>
    </row>
    <row r="53" spans="1:7">
      <c r="A53" s="2"/>
      <c r="B53" s="2"/>
      <c r="C53" s="2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>
      <c r="A57" s="2"/>
      <c r="B57" s="2"/>
      <c r="C57" s="2"/>
      <c r="D57" s="2"/>
      <c r="E57" s="2"/>
      <c r="F57" s="2"/>
      <c r="G57" s="2"/>
    </row>
    <row r="58" spans="1:7">
      <c r="A58" s="2"/>
      <c r="B58" s="2"/>
      <c r="C58" s="2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  <row r="66" spans="1:7">
      <c r="A66" s="2"/>
      <c r="B66" s="2"/>
      <c r="C66" s="2"/>
      <c r="D66" s="2"/>
      <c r="E66" s="2"/>
      <c r="F66" s="2"/>
      <c r="G66" s="2"/>
    </row>
    <row r="67" spans="1:7">
      <c r="A67" s="2"/>
      <c r="B67" s="2"/>
      <c r="C67" s="2"/>
      <c r="D67" s="2"/>
      <c r="E67" s="2"/>
      <c r="F67" s="2"/>
      <c r="G67" s="2"/>
    </row>
    <row r="68" spans="1:7">
      <c r="A68" s="2"/>
      <c r="B68" s="2"/>
      <c r="C68" s="2"/>
      <c r="D68" s="2"/>
      <c r="E68" s="2"/>
      <c r="F68" s="2"/>
      <c r="G68" s="2"/>
    </row>
    <row r="69" spans="1:7">
      <c r="A69" s="2"/>
      <c r="B69" s="2"/>
      <c r="C69" s="2"/>
      <c r="D69" s="2"/>
      <c r="E69" s="2"/>
      <c r="F69" s="2"/>
      <c r="G69" s="2"/>
    </row>
    <row r="70" spans="1:7">
      <c r="A70" s="2"/>
      <c r="B70" s="2"/>
      <c r="C70" s="2"/>
      <c r="D70" s="2"/>
      <c r="E70" s="2"/>
      <c r="F70" s="2"/>
      <c r="G70" s="2"/>
    </row>
    <row r="71" spans="1:7">
      <c r="A71" s="2"/>
      <c r="B71" s="2"/>
      <c r="C71" s="2"/>
      <c r="D71" s="2"/>
      <c r="E71" s="2"/>
      <c r="F71" s="2"/>
      <c r="G71" s="2"/>
    </row>
    <row r="72" spans="1:7">
      <c r="A72" s="2"/>
      <c r="B72" s="2"/>
      <c r="C72" s="2"/>
      <c r="D72" s="2"/>
      <c r="E72" s="2"/>
      <c r="F72" s="2"/>
      <c r="G72" s="2"/>
    </row>
    <row r="73" spans="1:7">
      <c r="A73" s="2"/>
      <c r="B73" s="2"/>
      <c r="C73" s="2"/>
      <c r="D73" s="2"/>
      <c r="E73" s="2"/>
      <c r="F73" s="2"/>
      <c r="G73" s="2"/>
    </row>
    <row r="74" spans="1:7">
      <c r="A74" s="2"/>
      <c r="B74" s="2"/>
      <c r="C74" s="2"/>
      <c r="D74" s="2"/>
      <c r="E74" s="2"/>
      <c r="F74" s="2"/>
      <c r="G74" s="2"/>
    </row>
    <row r="75" spans="1:7">
      <c r="A75" s="2"/>
      <c r="B75" s="2"/>
      <c r="C75" s="2"/>
      <c r="D75" s="2"/>
      <c r="E75" s="2"/>
      <c r="F75" s="2"/>
      <c r="G75" s="2"/>
    </row>
    <row r="76" spans="1:7">
      <c r="A76" s="2"/>
      <c r="B76" s="2"/>
      <c r="C76" s="2"/>
      <c r="D76" s="2"/>
      <c r="E76" s="2"/>
      <c r="F76" s="2"/>
      <c r="G76" s="2"/>
    </row>
    <row r="77" spans="1:7">
      <c r="A77" s="2"/>
      <c r="B77" s="2"/>
      <c r="C77" s="2"/>
      <c r="D77" s="2"/>
      <c r="E77" s="2"/>
      <c r="F77" s="2"/>
      <c r="G77" s="2"/>
    </row>
    <row r="78" spans="1:7">
      <c r="A78" s="2"/>
      <c r="B78" s="2"/>
      <c r="C78" s="2"/>
      <c r="D78" s="2"/>
      <c r="E78" s="2"/>
      <c r="F78" s="2"/>
      <c r="G78" s="2"/>
    </row>
    <row r="79" spans="1:7">
      <c r="A79" s="2"/>
      <c r="B79" s="2"/>
      <c r="C79" s="2"/>
      <c r="D79" s="2"/>
      <c r="E79" s="2"/>
      <c r="F79" s="2"/>
      <c r="G79" s="2"/>
    </row>
    <row r="80" spans="1:7">
      <c r="A80" s="2"/>
      <c r="B80" s="2"/>
      <c r="C80" s="2"/>
      <c r="D80" s="2"/>
      <c r="E80" s="2"/>
      <c r="F80" s="2"/>
      <c r="G80" s="2"/>
    </row>
    <row r="81" spans="1:7">
      <c r="A81" s="2"/>
      <c r="B81" s="2"/>
      <c r="C81" s="2"/>
      <c r="D81" s="2"/>
      <c r="E81" s="2"/>
      <c r="F81" s="2"/>
      <c r="G81" s="2"/>
    </row>
    <row r="82" spans="1:7">
      <c r="A82" s="2"/>
      <c r="B82" s="2"/>
      <c r="C82" s="2"/>
      <c r="D82" s="2"/>
      <c r="E82" s="2"/>
      <c r="F82" s="2"/>
      <c r="G82" s="2"/>
    </row>
    <row r="83" spans="1:7">
      <c r="A83" s="2"/>
      <c r="B83" s="2"/>
      <c r="C83" s="2"/>
      <c r="D83" s="2"/>
      <c r="E83" s="2"/>
      <c r="F83" s="2"/>
      <c r="G83" s="2"/>
    </row>
    <row r="84" spans="1:7">
      <c r="A84" s="2"/>
      <c r="B84" s="2"/>
      <c r="C84" s="2"/>
      <c r="D84" s="2"/>
      <c r="E84" s="2"/>
      <c r="F84" s="2"/>
      <c r="G84" s="2"/>
    </row>
    <row r="85" spans="1:7">
      <c r="A85" s="2"/>
      <c r="B85" s="2"/>
      <c r="C85" s="2"/>
      <c r="D85" s="2"/>
      <c r="E85" s="2"/>
      <c r="F85" s="2"/>
      <c r="G85" s="2"/>
    </row>
    <row r="86" spans="1:7">
      <c r="A86" s="2"/>
      <c r="B86" s="2"/>
      <c r="C86" s="2"/>
      <c r="D86" s="2"/>
      <c r="E86" s="2"/>
      <c r="F86" s="2"/>
      <c r="G86" s="2"/>
    </row>
  </sheetData>
  <mergeCells count="6">
    <mergeCell ref="A1:G1"/>
    <mergeCell ref="A4:A5"/>
    <mergeCell ref="B4:B5"/>
    <mergeCell ref="C4:C5"/>
    <mergeCell ref="G4:G5"/>
    <mergeCell ref="D4:F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90" firstPageNumber="26" fitToHeight="0" orientation="portrait" r:id="rId1"/>
  <headerFooter alignWithMargins="0">
    <oddFooter>&amp;C&amp;P</oddFooter>
  </headerFooter>
  <ignoredErrors>
    <ignoredError sqref="D6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dimension ref="A1:AB732"/>
  <sheetViews>
    <sheetView zoomScale="85" workbookViewId="0">
      <pane xSplit="3" ySplit="15" topLeftCell="D16" activePane="bottomRight" state="frozen"/>
      <selection pane="topRight" activeCell="D1" sqref="D1"/>
      <selection pane="bottomLeft" activeCell="A16" sqref="A16"/>
      <selection pane="bottomRight" activeCell="B1" sqref="B1"/>
    </sheetView>
  </sheetViews>
  <sheetFormatPr defaultColWidth="0" defaultRowHeight="19.5" customHeight="1"/>
  <cols>
    <col min="1" max="1" width="11.33203125" style="45" customWidth="1"/>
    <col min="2" max="2" width="16.33203125" style="45" bestFit="1" customWidth="1"/>
    <col min="3" max="3" width="18.33203125" style="45" bestFit="1" customWidth="1"/>
    <col min="4" max="4" width="16.33203125" style="45" bestFit="1" customWidth="1"/>
    <col min="5" max="5" width="13.6640625" style="45" bestFit="1" customWidth="1"/>
    <col min="6" max="6" width="14.109375" style="45" bestFit="1" customWidth="1"/>
    <col min="7" max="7" width="12.5546875" style="45" bestFit="1" customWidth="1"/>
    <col min="8" max="8" width="10.21875" style="45" bestFit="1" customWidth="1"/>
    <col min="9" max="9" width="8.5546875" style="45" bestFit="1" customWidth="1"/>
    <col min="10" max="10" width="9.5546875" style="45" bestFit="1" customWidth="1"/>
    <col min="11" max="11" width="10.44140625" style="45" bestFit="1" customWidth="1"/>
    <col min="12" max="12" width="8.5546875" style="45" bestFit="1" customWidth="1"/>
    <col min="13" max="13" width="7" style="45" bestFit="1" customWidth="1"/>
    <col min="14" max="14" width="12.21875" style="45" bestFit="1" customWidth="1"/>
    <col min="15" max="15" width="15.109375" style="45" bestFit="1" customWidth="1"/>
    <col min="16" max="16" width="10.44140625" style="45" bestFit="1" customWidth="1"/>
    <col min="17" max="17" width="8.5546875" style="45" bestFit="1" customWidth="1"/>
    <col min="18" max="18" width="15" style="45" bestFit="1" customWidth="1"/>
    <col min="19" max="19" width="0" style="45" hidden="1" customWidth="1"/>
    <col min="20" max="20" width="14.21875" style="45" bestFit="1" customWidth="1"/>
    <col min="21" max="21" width="0" style="45" hidden="1" customWidth="1"/>
    <col min="22" max="22" width="10.77734375" style="45" hidden="1" customWidth="1"/>
    <col min="23" max="23" width="14.6640625" style="45" hidden="1" customWidth="1"/>
    <col min="24" max="24" width="12" style="45" hidden="1" customWidth="1"/>
    <col min="25" max="25" width="0" style="45" hidden="1" customWidth="1"/>
    <col min="26" max="26" width="13.109375" style="45" hidden="1" customWidth="1"/>
    <col min="27" max="27" width="0" style="45" hidden="1" customWidth="1"/>
    <col min="28" max="28" width="10.77734375" style="45" hidden="1" customWidth="1"/>
    <col min="29" max="16384" width="0" style="45" hidden="1"/>
  </cols>
  <sheetData>
    <row r="1" spans="1:18" s="173" customFormat="1" ht="33.75">
      <c r="A1" s="220" t="s">
        <v>141</v>
      </c>
      <c r="D1" s="174" t="s">
        <v>239</v>
      </c>
      <c r="E1" s="174" t="s">
        <v>238</v>
      </c>
      <c r="F1" s="174" t="s">
        <v>240</v>
      </c>
      <c r="G1" s="174" t="s">
        <v>195</v>
      </c>
      <c r="H1" s="174" t="s">
        <v>196</v>
      </c>
      <c r="I1" s="174" t="s">
        <v>135</v>
      </c>
      <c r="J1" s="174" t="s">
        <v>125</v>
      </c>
      <c r="K1" s="221" t="s">
        <v>142</v>
      </c>
      <c r="L1" s="221" t="s">
        <v>142</v>
      </c>
      <c r="M1" s="221" t="s">
        <v>142</v>
      </c>
      <c r="N1" s="221" t="s">
        <v>142</v>
      </c>
    </row>
    <row r="2" spans="1:18" ht="19.5" customHeight="1">
      <c r="A2" s="44" t="s">
        <v>189</v>
      </c>
      <c r="D2" s="231">
        <f>SUM(D5:K14)</f>
        <v>11848206729</v>
      </c>
    </row>
    <row r="3" spans="1:18" ht="19.5" customHeight="1">
      <c r="A3" s="23" t="s">
        <v>37</v>
      </c>
      <c r="B3" s="23" t="s">
        <v>38</v>
      </c>
      <c r="C3" s="25" t="s">
        <v>75</v>
      </c>
      <c r="D3" s="98" t="s">
        <v>140</v>
      </c>
      <c r="E3" s="46" t="s">
        <v>40</v>
      </c>
      <c r="F3" s="46" t="s">
        <v>41</v>
      </c>
      <c r="G3" s="46" t="s">
        <v>42</v>
      </c>
      <c r="H3" s="46" t="s">
        <v>43</v>
      </c>
      <c r="I3" s="46" t="s">
        <v>72</v>
      </c>
      <c r="J3" s="46" t="s">
        <v>73</v>
      </c>
      <c r="K3" s="48" t="s">
        <v>117</v>
      </c>
      <c r="L3" s="48" t="s">
        <v>117</v>
      </c>
      <c r="M3" s="48" t="s">
        <v>117</v>
      </c>
      <c r="N3" s="48" t="s">
        <v>143</v>
      </c>
      <c r="O3" s="47" t="s">
        <v>44</v>
      </c>
      <c r="P3" s="47" t="s">
        <v>45</v>
      </c>
      <c r="Q3" s="47" t="s">
        <v>74</v>
      </c>
      <c r="R3" s="48" t="s">
        <v>46</v>
      </c>
    </row>
    <row r="4" spans="1:18" ht="19.5" customHeight="1">
      <c r="A4" s="23" t="s">
        <v>25</v>
      </c>
      <c r="B4" s="24">
        <f>SUM(B5:B14)</f>
        <v>14632012290</v>
      </c>
      <c r="C4" s="24">
        <f>SUM(C5:C14)</f>
        <v>11848206729</v>
      </c>
      <c r="D4" s="24">
        <f t="shared" ref="D4:J14" si="0">D18+D32+D46+D60</f>
        <v>14632012290</v>
      </c>
      <c r="E4" s="46"/>
      <c r="F4" s="46"/>
      <c r="G4" s="46"/>
      <c r="H4" s="46"/>
      <c r="I4" s="46"/>
      <c r="J4" s="46"/>
      <c r="K4" s="46"/>
      <c r="L4" s="46"/>
      <c r="M4" s="46"/>
      <c r="N4" s="46"/>
      <c r="O4" s="24">
        <f>SUM(O5:Q14)</f>
        <v>2783805561</v>
      </c>
      <c r="P4" s="24"/>
      <c r="Q4" s="24"/>
      <c r="R4" s="48"/>
    </row>
    <row r="5" spans="1:18" ht="19.5" customHeight="1">
      <c r="A5" s="37" t="s">
        <v>67</v>
      </c>
      <c r="B5" s="26">
        <f>B19+B33+B47+B61</f>
        <v>28336711</v>
      </c>
      <c r="C5" s="26">
        <f>C19+C33+C47+C61</f>
        <v>28336711</v>
      </c>
      <c r="D5" s="70">
        <f t="shared" si="0"/>
        <v>28336711</v>
      </c>
      <c r="E5" s="70">
        <f t="shared" ref="E5:K5" si="1">E19+E33+E47+E61</f>
        <v>0</v>
      </c>
      <c r="F5" s="70">
        <f t="shared" si="1"/>
        <v>0</v>
      </c>
      <c r="G5" s="70">
        <f t="shared" si="1"/>
        <v>0</v>
      </c>
      <c r="H5" s="70">
        <f t="shared" si="1"/>
        <v>0</v>
      </c>
      <c r="I5" s="70">
        <f t="shared" si="1"/>
        <v>0</v>
      </c>
      <c r="J5" s="70">
        <f t="shared" si="1"/>
        <v>0</v>
      </c>
      <c r="K5" s="70">
        <f t="shared" si="1"/>
        <v>0</v>
      </c>
      <c r="L5" s="70">
        <f>L19+L33+L47+L61</f>
        <v>0</v>
      </c>
      <c r="M5" s="70">
        <f>M19+M33+M47+M61</f>
        <v>0</v>
      </c>
      <c r="N5" s="70"/>
      <c r="O5" s="35">
        <f t="shared" ref="O5:O12" si="2">O19+O33+O47+O61</f>
        <v>0</v>
      </c>
      <c r="P5" s="35">
        <f t="shared" ref="P5:P12" si="3">P19+P33+P47+P61</f>
        <v>0</v>
      </c>
      <c r="Q5" s="35">
        <f t="shared" ref="Q5:Q14" si="4">Q19+Q33+Q47+Q61</f>
        <v>0</v>
      </c>
      <c r="R5" s="57"/>
    </row>
    <row r="6" spans="1:18" ht="19.5" customHeight="1">
      <c r="A6" s="37" t="s">
        <v>68</v>
      </c>
      <c r="B6" s="26">
        <f>B20+B34+B48+B62</f>
        <v>4502968711</v>
      </c>
      <c r="C6" s="26">
        <f t="shared" ref="B6:C14" si="5">C20+C34+C48+C62</f>
        <v>3064308908</v>
      </c>
      <c r="D6" s="226">
        <f t="shared" si="0"/>
        <v>699108</v>
      </c>
      <c r="E6" s="226">
        <f t="shared" si="0"/>
        <v>965897</v>
      </c>
      <c r="F6" s="226">
        <f t="shared" si="0"/>
        <v>3023706239</v>
      </c>
      <c r="G6" s="226">
        <f t="shared" si="0"/>
        <v>38937664</v>
      </c>
      <c r="H6" s="226">
        <f t="shared" si="0"/>
        <v>0</v>
      </c>
      <c r="I6" s="226">
        <f t="shared" si="0"/>
        <v>0</v>
      </c>
      <c r="J6" s="226">
        <f t="shared" si="0"/>
        <v>0</v>
      </c>
      <c r="K6" s="226">
        <f t="shared" ref="K6:M14" si="6">K20+K34+K48+K62</f>
        <v>0</v>
      </c>
      <c r="L6" s="226">
        <f t="shared" ref="L6:L14" si="7">L20+L34+L48+L62</f>
        <v>0</v>
      </c>
      <c r="M6" s="226">
        <f t="shared" si="6"/>
        <v>0</v>
      </c>
      <c r="N6" s="96"/>
      <c r="O6" s="175">
        <f t="shared" si="2"/>
        <v>1438659803</v>
      </c>
      <c r="P6" s="35">
        <f t="shared" si="3"/>
        <v>0</v>
      </c>
      <c r="Q6" s="35">
        <f t="shared" si="4"/>
        <v>0</v>
      </c>
      <c r="R6" s="57" t="s">
        <v>148</v>
      </c>
    </row>
    <row r="7" spans="1:18" ht="19.5" customHeight="1">
      <c r="A7" s="37" t="s">
        <v>69</v>
      </c>
      <c r="B7" s="26">
        <f t="shared" si="5"/>
        <v>477663616</v>
      </c>
      <c r="C7" s="26">
        <f t="shared" si="5"/>
        <v>304962616</v>
      </c>
      <c r="D7" s="70">
        <f t="shared" si="0"/>
        <v>270858754</v>
      </c>
      <c r="E7" s="70">
        <f t="shared" si="0"/>
        <v>34103862</v>
      </c>
      <c r="F7" s="70">
        <f t="shared" si="0"/>
        <v>0</v>
      </c>
      <c r="G7" s="70">
        <f t="shared" si="0"/>
        <v>0</v>
      </c>
      <c r="H7" s="70">
        <f t="shared" si="0"/>
        <v>0</v>
      </c>
      <c r="I7" s="70">
        <f t="shared" si="0"/>
        <v>0</v>
      </c>
      <c r="J7" s="70">
        <f t="shared" si="0"/>
        <v>0</v>
      </c>
      <c r="K7" s="70">
        <f t="shared" si="6"/>
        <v>0</v>
      </c>
      <c r="L7" s="70">
        <f t="shared" si="7"/>
        <v>0</v>
      </c>
      <c r="M7" s="70">
        <f t="shared" si="6"/>
        <v>0</v>
      </c>
      <c r="N7" s="70"/>
      <c r="O7" s="175">
        <f t="shared" si="2"/>
        <v>172701000</v>
      </c>
      <c r="P7" s="35">
        <f t="shared" si="3"/>
        <v>0</v>
      </c>
      <c r="Q7" s="35">
        <f t="shared" si="4"/>
        <v>0</v>
      </c>
      <c r="R7" s="57" t="s">
        <v>150</v>
      </c>
    </row>
    <row r="8" spans="1:18" ht="19.5" customHeight="1">
      <c r="A8" s="37" t="s">
        <v>94</v>
      </c>
      <c r="B8" s="26">
        <f t="shared" si="5"/>
        <v>980650927</v>
      </c>
      <c r="C8" s="26">
        <f t="shared" si="5"/>
        <v>980650927</v>
      </c>
      <c r="D8" s="226">
        <f t="shared" si="0"/>
        <v>522539004</v>
      </c>
      <c r="E8" s="226">
        <f t="shared" si="0"/>
        <v>385227486</v>
      </c>
      <c r="F8" s="226">
        <f t="shared" si="0"/>
        <v>6519229</v>
      </c>
      <c r="G8" s="226">
        <f t="shared" si="0"/>
        <v>983466</v>
      </c>
      <c r="H8" s="226">
        <f t="shared" si="0"/>
        <v>5170380</v>
      </c>
      <c r="I8" s="226">
        <f t="shared" si="0"/>
        <v>6975058</v>
      </c>
      <c r="J8" s="226">
        <f t="shared" si="0"/>
        <v>53236304</v>
      </c>
      <c r="K8" s="226">
        <f t="shared" si="6"/>
        <v>0</v>
      </c>
      <c r="L8" s="226">
        <f t="shared" si="7"/>
        <v>0</v>
      </c>
      <c r="M8" s="226">
        <f t="shared" si="6"/>
        <v>0</v>
      </c>
      <c r="N8" s="96"/>
      <c r="O8" s="35">
        <f t="shared" si="2"/>
        <v>0</v>
      </c>
      <c r="P8" s="35">
        <f t="shared" si="3"/>
        <v>0</v>
      </c>
      <c r="Q8" s="35">
        <f t="shared" si="4"/>
        <v>0</v>
      </c>
      <c r="R8" s="57"/>
    </row>
    <row r="9" spans="1:18" ht="19.5" customHeight="1">
      <c r="A9" s="37" t="s">
        <v>136</v>
      </c>
      <c r="B9" s="26">
        <f t="shared" si="5"/>
        <v>358464003</v>
      </c>
      <c r="C9" s="26">
        <f t="shared" si="5"/>
        <v>261897170</v>
      </c>
      <c r="D9" s="70">
        <f t="shared" si="0"/>
        <v>261897170</v>
      </c>
      <c r="E9" s="70">
        <f t="shared" si="0"/>
        <v>0</v>
      </c>
      <c r="F9" s="70">
        <f t="shared" si="0"/>
        <v>0</v>
      </c>
      <c r="G9" s="70">
        <f t="shared" si="0"/>
        <v>0</v>
      </c>
      <c r="H9" s="70">
        <f t="shared" si="0"/>
        <v>0</v>
      </c>
      <c r="I9" s="70">
        <f t="shared" si="0"/>
        <v>0</v>
      </c>
      <c r="J9" s="70">
        <f t="shared" si="0"/>
        <v>0</v>
      </c>
      <c r="K9" s="70">
        <f t="shared" si="6"/>
        <v>0</v>
      </c>
      <c r="L9" s="70">
        <f t="shared" si="7"/>
        <v>0</v>
      </c>
      <c r="M9" s="70">
        <f t="shared" si="6"/>
        <v>0</v>
      </c>
      <c r="N9" s="70"/>
      <c r="O9" s="321">
        <f t="shared" si="2"/>
        <v>96566833</v>
      </c>
      <c r="P9" s="35">
        <f t="shared" si="3"/>
        <v>0</v>
      </c>
      <c r="Q9" s="35">
        <f t="shared" si="4"/>
        <v>0</v>
      </c>
      <c r="R9" s="57" t="s">
        <v>144</v>
      </c>
    </row>
    <row r="10" spans="1:18" ht="19.5" customHeight="1">
      <c r="A10" s="37" t="s">
        <v>17</v>
      </c>
      <c r="B10" s="26">
        <f t="shared" si="5"/>
        <v>525806798</v>
      </c>
      <c r="C10" s="26">
        <f t="shared" si="5"/>
        <v>525806798</v>
      </c>
      <c r="D10" s="226">
        <f t="shared" si="0"/>
        <v>397197323</v>
      </c>
      <c r="E10" s="226">
        <f t="shared" si="0"/>
        <v>88457117</v>
      </c>
      <c r="F10" s="226">
        <f t="shared" si="0"/>
        <v>40152358</v>
      </c>
      <c r="G10" s="226">
        <f t="shared" si="0"/>
        <v>0</v>
      </c>
      <c r="H10" s="226">
        <f t="shared" si="0"/>
        <v>0</v>
      </c>
      <c r="I10" s="226">
        <f t="shared" si="0"/>
        <v>0</v>
      </c>
      <c r="J10" s="226">
        <f t="shared" si="0"/>
        <v>0</v>
      </c>
      <c r="K10" s="226">
        <f t="shared" si="6"/>
        <v>0</v>
      </c>
      <c r="L10" s="226">
        <f t="shared" si="7"/>
        <v>0</v>
      </c>
      <c r="M10" s="226">
        <f t="shared" si="6"/>
        <v>0</v>
      </c>
      <c r="N10" s="96"/>
      <c r="O10" s="35">
        <f t="shared" si="2"/>
        <v>0</v>
      </c>
      <c r="P10" s="35">
        <f t="shared" si="3"/>
        <v>0</v>
      </c>
      <c r="Q10" s="35">
        <f t="shared" si="4"/>
        <v>0</v>
      </c>
      <c r="R10" s="57"/>
    </row>
    <row r="11" spans="1:18" ht="19.5" customHeight="1">
      <c r="A11" s="37" t="s">
        <v>118</v>
      </c>
      <c r="B11" s="26">
        <f t="shared" si="5"/>
        <v>2491616162</v>
      </c>
      <c r="C11" s="26">
        <f t="shared" si="5"/>
        <v>1797825761</v>
      </c>
      <c r="D11" s="70">
        <f t="shared" si="0"/>
        <v>11339908</v>
      </c>
      <c r="E11" s="70">
        <f t="shared" si="0"/>
        <v>1289494641</v>
      </c>
      <c r="F11" s="70">
        <f t="shared" si="0"/>
        <v>491531828</v>
      </c>
      <c r="G11" s="70">
        <f t="shared" si="0"/>
        <v>5459384</v>
      </c>
      <c r="H11" s="70">
        <f t="shared" si="0"/>
        <v>0</v>
      </c>
      <c r="I11" s="70">
        <f t="shared" si="0"/>
        <v>0</v>
      </c>
      <c r="J11" s="70">
        <f t="shared" si="0"/>
        <v>0</v>
      </c>
      <c r="K11" s="70">
        <f t="shared" si="6"/>
        <v>0</v>
      </c>
      <c r="L11" s="70">
        <f t="shared" si="7"/>
        <v>0</v>
      </c>
      <c r="M11" s="70">
        <f t="shared" si="6"/>
        <v>0</v>
      </c>
      <c r="N11" s="70"/>
      <c r="O11" s="35">
        <f t="shared" si="2"/>
        <v>693790401</v>
      </c>
      <c r="P11" s="35">
        <f t="shared" si="3"/>
        <v>0</v>
      </c>
      <c r="Q11" s="35">
        <f t="shared" si="4"/>
        <v>0</v>
      </c>
      <c r="R11" s="57" t="s">
        <v>151</v>
      </c>
    </row>
    <row r="12" spans="1:18" ht="19.5" customHeight="1">
      <c r="A12" s="37" t="s">
        <v>18</v>
      </c>
      <c r="B12" s="26">
        <f t="shared" si="5"/>
        <v>1272777529</v>
      </c>
      <c r="C12" s="26">
        <f t="shared" si="5"/>
        <v>1130783195</v>
      </c>
      <c r="D12" s="226">
        <f t="shared" si="0"/>
        <v>83393330</v>
      </c>
      <c r="E12" s="226">
        <f t="shared" si="0"/>
        <v>869965725</v>
      </c>
      <c r="F12" s="226">
        <f t="shared" si="0"/>
        <v>177424140</v>
      </c>
      <c r="G12" s="226">
        <f t="shared" si="0"/>
        <v>0</v>
      </c>
      <c r="H12" s="226">
        <f t="shared" si="0"/>
        <v>0</v>
      </c>
      <c r="I12" s="226">
        <f t="shared" si="0"/>
        <v>0</v>
      </c>
      <c r="J12" s="226">
        <f t="shared" si="0"/>
        <v>0</v>
      </c>
      <c r="K12" s="226">
        <f t="shared" si="6"/>
        <v>0</v>
      </c>
      <c r="L12" s="226">
        <f t="shared" si="7"/>
        <v>0</v>
      </c>
      <c r="M12" s="226">
        <f t="shared" si="6"/>
        <v>0</v>
      </c>
      <c r="N12" s="96"/>
      <c r="O12" s="35">
        <f t="shared" si="2"/>
        <v>27347440</v>
      </c>
      <c r="P12" s="35">
        <f t="shared" si="3"/>
        <v>107329000</v>
      </c>
      <c r="Q12" s="35">
        <f t="shared" si="4"/>
        <v>7317894</v>
      </c>
      <c r="R12" s="57" t="s">
        <v>152</v>
      </c>
    </row>
    <row r="13" spans="1:18" ht="19.5" customHeight="1">
      <c r="A13" s="37" t="s">
        <v>19</v>
      </c>
      <c r="B13" s="26">
        <f t="shared" si="5"/>
        <v>882907760</v>
      </c>
      <c r="C13" s="26">
        <f t="shared" si="5"/>
        <v>860413890</v>
      </c>
      <c r="D13" s="70">
        <f t="shared" si="0"/>
        <v>578536012</v>
      </c>
      <c r="E13" s="70">
        <f t="shared" si="0"/>
        <v>96728262</v>
      </c>
      <c r="F13" s="70">
        <f t="shared" si="0"/>
        <v>180761740</v>
      </c>
      <c r="G13" s="70">
        <f t="shared" si="0"/>
        <v>4387876</v>
      </c>
      <c r="H13" s="70">
        <f t="shared" si="0"/>
        <v>0</v>
      </c>
      <c r="I13" s="70">
        <f t="shared" si="0"/>
        <v>0</v>
      </c>
      <c r="J13" s="70">
        <f t="shared" si="0"/>
        <v>0</v>
      </c>
      <c r="K13" s="70">
        <f t="shared" si="6"/>
        <v>0</v>
      </c>
      <c r="L13" s="70">
        <f t="shared" si="7"/>
        <v>0</v>
      </c>
      <c r="M13" s="70">
        <f t="shared" si="6"/>
        <v>0</v>
      </c>
      <c r="N13" s="70"/>
      <c r="O13" s="35">
        <f>O27+O41+O55+O69</f>
        <v>3293870</v>
      </c>
      <c r="P13" s="321">
        <f>P27+P41+P55+P69</f>
        <v>19200000</v>
      </c>
      <c r="Q13" s="35">
        <f t="shared" si="4"/>
        <v>0</v>
      </c>
      <c r="R13" s="57" t="s">
        <v>153</v>
      </c>
    </row>
    <row r="14" spans="1:18" ht="19.5" customHeight="1">
      <c r="A14" s="219" t="s">
        <v>139</v>
      </c>
      <c r="B14" s="26">
        <f t="shared" si="5"/>
        <v>3110820073</v>
      </c>
      <c r="C14" s="26">
        <f t="shared" si="5"/>
        <v>2893220753</v>
      </c>
      <c r="D14" s="226">
        <f t="shared" si="0"/>
        <v>767414134</v>
      </c>
      <c r="E14" s="226">
        <f t="shared" si="0"/>
        <v>318429773</v>
      </c>
      <c r="F14" s="226">
        <f t="shared" si="0"/>
        <v>1807376846</v>
      </c>
      <c r="G14" s="226">
        <f t="shared" si="0"/>
        <v>0</v>
      </c>
      <c r="H14" s="226">
        <f t="shared" si="0"/>
        <v>0</v>
      </c>
      <c r="I14" s="226">
        <f t="shared" si="0"/>
        <v>0</v>
      </c>
      <c r="J14" s="226">
        <f t="shared" si="0"/>
        <v>0</v>
      </c>
      <c r="K14" s="226">
        <f t="shared" si="6"/>
        <v>0</v>
      </c>
      <c r="L14" s="226">
        <f t="shared" si="7"/>
        <v>0</v>
      </c>
      <c r="M14" s="226">
        <f t="shared" si="6"/>
        <v>0</v>
      </c>
      <c r="N14" s="96"/>
      <c r="O14" s="35">
        <f>O28+O42+O56+O70</f>
        <v>217599320</v>
      </c>
      <c r="P14" s="35">
        <f>P28+P42+P56+P70</f>
        <v>0</v>
      </c>
      <c r="Q14" s="35">
        <f t="shared" si="4"/>
        <v>0</v>
      </c>
      <c r="R14" s="50" t="s">
        <v>146</v>
      </c>
    </row>
    <row r="16" spans="1:18" ht="19.5" customHeight="1">
      <c r="A16" s="44" t="s">
        <v>190</v>
      </c>
    </row>
    <row r="17" spans="1:20" ht="19.5" customHeight="1">
      <c r="A17" s="23" t="s">
        <v>48</v>
      </c>
      <c r="B17" s="23" t="s">
        <v>49</v>
      </c>
      <c r="C17" s="25" t="s">
        <v>75</v>
      </c>
      <c r="D17" s="48" t="s">
        <v>50</v>
      </c>
      <c r="E17" s="48" t="s">
        <v>51</v>
      </c>
      <c r="F17" s="48" t="s">
        <v>52</v>
      </c>
      <c r="G17" s="48" t="s">
        <v>53</v>
      </c>
      <c r="H17" s="48" t="s">
        <v>54</v>
      </c>
      <c r="I17" s="48" t="s">
        <v>55</v>
      </c>
      <c r="J17" s="48" t="s">
        <v>56</v>
      </c>
      <c r="K17" s="48" t="s">
        <v>117</v>
      </c>
      <c r="L17" s="48" t="s">
        <v>117</v>
      </c>
      <c r="M17" s="48" t="s">
        <v>117</v>
      </c>
      <c r="N17" s="48" t="s">
        <v>119</v>
      </c>
      <c r="O17" s="52" t="s">
        <v>57</v>
      </c>
      <c r="P17" s="52" t="s">
        <v>58</v>
      </c>
      <c r="Q17" s="52" t="s">
        <v>74</v>
      </c>
      <c r="R17" s="53" t="s">
        <v>59</v>
      </c>
      <c r="T17" s="46" t="s">
        <v>84</v>
      </c>
    </row>
    <row r="18" spans="1:20" ht="19.5" customHeight="1">
      <c r="A18" s="23" t="s">
        <v>25</v>
      </c>
      <c r="B18" s="56">
        <f>SUM(B19:B28)</f>
        <v>13803355561</v>
      </c>
      <c r="C18" s="54">
        <f>SUM(C19:C28)</f>
        <v>11066030769</v>
      </c>
      <c r="D18" s="54">
        <f>SUM(D19:J28,T18)</f>
        <v>13803355561</v>
      </c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55">
        <f>SUM(O19:Q28)</f>
        <v>2737324792</v>
      </c>
      <c r="P18" s="55"/>
      <c r="Q18" s="55"/>
      <c r="R18" s="53"/>
      <c r="T18" s="50">
        <f>SUM(T19:T28)</f>
        <v>2737324792</v>
      </c>
    </row>
    <row r="19" spans="1:20" ht="19.5" customHeight="1">
      <c r="A19" s="37" t="s">
        <v>67</v>
      </c>
      <c r="B19" s="228">
        <f t="shared" ref="B19:B28" si="8">C19+T19</f>
        <v>28068485</v>
      </c>
      <c r="C19" s="229">
        <f>SUM(D19:N19)</f>
        <v>28068485</v>
      </c>
      <c r="D19" s="93">
        <v>28068485</v>
      </c>
      <c r="E19" s="313"/>
      <c r="F19" s="66"/>
      <c r="G19" s="66"/>
      <c r="H19" s="66"/>
      <c r="I19" s="66"/>
      <c r="J19" s="66"/>
      <c r="K19" s="66"/>
      <c r="L19" s="66"/>
      <c r="M19" s="66"/>
      <c r="N19" s="66"/>
      <c r="O19" s="36"/>
      <c r="P19" s="36"/>
      <c r="Q19" s="36"/>
      <c r="R19" s="57"/>
      <c r="T19" s="34">
        <f>SUM(O19:Q19)</f>
        <v>0</v>
      </c>
    </row>
    <row r="20" spans="1:20" ht="19.5" customHeight="1">
      <c r="A20" s="37" t="s">
        <v>68</v>
      </c>
      <c r="B20" s="228">
        <f t="shared" si="8"/>
        <v>4202280155</v>
      </c>
      <c r="C20" s="229">
        <f t="shared" ref="C20:C28" si="9">SUM(D20:N20)</f>
        <v>2763620352</v>
      </c>
      <c r="D20" s="92">
        <v>699108</v>
      </c>
      <c r="E20" s="92">
        <v>940897</v>
      </c>
      <c r="F20" s="92">
        <v>2724100443</v>
      </c>
      <c r="G20" s="92">
        <v>37879904</v>
      </c>
      <c r="H20" s="315"/>
      <c r="I20" s="92"/>
      <c r="J20" s="92"/>
      <c r="K20" s="92"/>
      <c r="L20" s="92"/>
      <c r="M20" s="92"/>
      <c r="N20" s="92"/>
      <c r="O20" s="63">
        <v>1438659803</v>
      </c>
      <c r="P20" s="36"/>
      <c r="Q20" s="36"/>
      <c r="R20" s="57" t="s">
        <v>149</v>
      </c>
      <c r="T20" s="34">
        <f t="shared" ref="T20:T28" si="10">SUM(O20:Q20)</f>
        <v>1438659803</v>
      </c>
    </row>
    <row r="21" spans="1:20" ht="19.5" customHeight="1">
      <c r="A21" s="37" t="s">
        <v>69</v>
      </c>
      <c r="B21" s="228">
        <f t="shared" si="8"/>
        <v>405114879</v>
      </c>
      <c r="C21" s="229">
        <f t="shared" si="9"/>
        <v>232413879</v>
      </c>
      <c r="D21" s="93">
        <v>199215017</v>
      </c>
      <c r="E21" s="93">
        <v>33198862</v>
      </c>
      <c r="F21" s="316"/>
      <c r="G21" s="93"/>
      <c r="H21" s="93"/>
      <c r="I21" s="93"/>
      <c r="J21" s="66"/>
      <c r="K21" s="66"/>
      <c r="L21" s="66"/>
      <c r="M21" s="66"/>
      <c r="N21" s="66"/>
      <c r="O21" s="63">
        <v>172701000</v>
      </c>
      <c r="P21" s="36"/>
      <c r="Q21" s="36"/>
      <c r="R21" s="57" t="s">
        <v>65</v>
      </c>
      <c r="T21" s="34">
        <f t="shared" si="10"/>
        <v>172701000</v>
      </c>
    </row>
    <row r="22" spans="1:20" ht="19.5" customHeight="1">
      <c r="A22" s="37" t="s">
        <v>87</v>
      </c>
      <c r="B22" s="228">
        <f t="shared" si="8"/>
        <v>924686525</v>
      </c>
      <c r="C22" s="229">
        <f t="shared" si="9"/>
        <v>924686525</v>
      </c>
      <c r="D22" s="92">
        <v>486925962</v>
      </c>
      <c r="E22" s="92">
        <v>366401502</v>
      </c>
      <c r="F22" s="92">
        <v>6336613</v>
      </c>
      <c r="G22" s="92">
        <v>846466</v>
      </c>
      <c r="H22" s="92">
        <v>5115480</v>
      </c>
      <c r="I22" s="92">
        <v>6975058</v>
      </c>
      <c r="J22" s="92">
        <v>52085444</v>
      </c>
      <c r="K22" s="315"/>
      <c r="L22" s="92"/>
      <c r="M22" s="92"/>
      <c r="N22" s="92"/>
      <c r="O22" s="36"/>
      <c r="P22" s="36"/>
      <c r="Q22" s="36"/>
      <c r="R22" s="57"/>
      <c r="T22" s="34">
        <f t="shared" si="10"/>
        <v>0</v>
      </c>
    </row>
    <row r="23" spans="1:20" ht="19.5" customHeight="1">
      <c r="A23" s="37" t="s">
        <v>136</v>
      </c>
      <c r="B23" s="228">
        <f t="shared" si="8"/>
        <v>327628781</v>
      </c>
      <c r="C23" s="229">
        <f t="shared" si="9"/>
        <v>231061948</v>
      </c>
      <c r="D23" s="222">
        <v>231061948</v>
      </c>
      <c r="E23" s="314"/>
      <c r="F23" s="222"/>
      <c r="G23" s="222"/>
      <c r="H23" s="222"/>
      <c r="I23" s="222"/>
      <c r="J23" s="222"/>
      <c r="K23" s="66"/>
      <c r="L23" s="66"/>
      <c r="M23" s="66"/>
      <c r="N23" s="66"/>
      <c r="O23" s="63">
        <v>96566833</v>
      </c>
      <c r="P23" s="36"/>
      <c r="Q23" s="36"/>
      <c r="R23" s="57" t="s">
        <v>145</v>
      </c>
      <c r="T23" s="34">
        <f t="shared" si="10"/>
        <v>96566833</v>
      </c>
    </row>
    <row r="24" spans="1:20" ht="19.5" customHeight="1">
      <c r="A24" s="37" t="s">
        <v>137</v>
      </c>
      <c r="B24" s="228">
        <f t="shared" si="8"/>
        <v>474716779</v>
      </c>
      <c r="C24" s="229">
        <f t="shared" si="9"/>
        <v>474716779</v>
      </c>
      <c r="D24" s="223">
        <v>351840485</v>
      </c>
      <c r="E24" s="223">
        <v>83431569</v>
      </c>
      <c r="F24" s="223">
        <v>39444725</v>
      </c>
      <c r="G24" s="317"/>
      <c r="H24" s="223"/>
      <c r="I24" s="223"/>
      <c r="J24" s="223"/>
      <c r="K24" s="92"/>
      <c r="L24" s="92"/>
      <c r="M24" s="92"/>
      <c r="N24" s="92"/>
      <c r="O24" s="63"/>
      <c r="P24" s="63"/>
      <c r="Q24" s="36"/>
      <c r="R24" s="57"/>
      <c r="S24" s="58"/>
      <c r="T24" s="34">
        <f t="shared" si="10"/>
        <v>0</v>
      </c>
    </row>
    <row r="25" spans="1:20" ht="19.5" customHeight="1">
      <c r="A25" s="37" t="s">
        <v>118</v>
      </c>
      <c r="B25" s="228">
        <f t="shared" si="8"/>
        <v>2421301531</v>
      </c>
      <c r="C25" s="229">
        <f t="shared" si="9"/>
        <v>1742424899</v>
      </c>
      <c r="D25" s="222">
        <v>11339908</v>
      </c>
      <c r="E25" s="222">
        <v>1245699196</v>
      </c>
      <c r="F25" s="222">
        <v>479941304</v>
      </c>
      <c r="G25" s="222">
        <v>5444491</v>
      </c>
      <c r="H25" s="318"/>
      <c r="I25" s="222"/>
      <c r="J25" s="222"/>
      <c r="K25" s="66"/>
      <c r="L25" s="66"/>
      <c r="M25" s="66"/>
      <c r="N25" s="66"/>
      <c r="O25" s="36">
        <v>678876632</v>
      </c>
      <c r="P25" s="36"/>
      <c r="Q25" s="36"/>
      <c r="R25" s="57" t="s">
        <v>66</v>
      </c>
      <c r="T25" s="34">
        <f t="shared" si="10"/>
        <v>678876632</v>
      </c>
    </row>
    <row r="26" spans="1:20" ht="19.5" customHeight="1">
      <c r="A26" s="37" t="s">
        <v>138</v>
      </c>
      <c r="B26" s="228">
        <f t="shared" si="8"/>
        <v>1153710376</v>
      </c>
      <c r="C26" s="229">
        <f t="shared" si="9"/>
        <v>1043283042</v>
      </c>
      <c r="D26" s="223">
        <v>82393330</v>
      </c>
      <c r="E26" s="223">
        <v>792102888</v>
      </c>
      <c r="F26" s="223">
        <v>168786824</v>
      </c>
      <c r="G26" s="317"/>
      <c r="H26" s="223"/>
      <c r="I26" s="223"/>
      <c r="J26" s="225"/>
      <c r="K26" s="97"/>
      <c r="L26" s="97"/>
      <c r="M26" s="97"/>
      <c r="N26" s="97"/>
      <c r="O26" s="36">
        <v>27347440</v>
      </c>
      <c r="P26" s="36">
        <v>75762000</v>
      </c>
      <c r="Q26" s="36">
        <v>7317894</v>
      </c>
      <c r="R26" s="57" t="s">
        <v>76</v>
      </c>
      <c r="S26" s="58"/>
      <c r="T26" s="34">
        <f t="shared" si="10"/>
        <v>110427334</v>
      </c>
    </row>
    <row r="27" spans="1:20" ht="19.5" customHeight="1">
      <c r="A27" s="37" t="s">
        <v>19</v>
      </c>
      <c r="B27" s="228">
        <f t="shared" si="8"/>
        <v>848361453</v>
      </c>
      <c r="C27" s="229">
        <f t="shared" si="9"/>
        <v>825867583</v>
      </c>
      <c r="D27" s="222">
        <v>548476717</v>
      </c>
      <c r="E27" s="222">
        <v>96787928</v>
      </c>
      <c r="F27" s="222">
        <v>177072011</v>
      </c>
      <c r="G27" s="222">
        <v>3530927</v>
      </c>
      <c r="H27" s="318"/>
      <c r="I27" s="222"/>
      <c r="J27" s="222"/>
      <c r="K27" s="66"/>
      <c r="L27" s="66"/>
      <c r="M27" s="66"/>
      <c r="N27" s="66"/>
      <c r="O27" s="36">
        <v>3293870</v>
      </c>
      <c r="P27" s="63">
        <v>19200000</v>
      </c>
      <c r="Q27" s="36"/>
      <c r="R27" s="50" t="s">
        <v>88</v>
      </c>
      <c r="T27" s="34">
        <f t="shared" si="10"/>
        <v>22493870</v>
      </c>
    </row>
    <row r="28" spans="1:20" ht="19.5" customHeight="1">
      <c r="A28" s="219" t="s">
        <v>139</v>
      </c>
      <c r="B28" s="228">
        <f t="shared" si="8"/>
        <v>3017486597</v>
      </c>
      <c r="C28" s="229">
        <f t="shared" si="9"/>
        <v>2799887277</v>
      </c>
      <c r="D28" s="223">
        <v>712034506</v>
      </c>
      <c r="E28" s="224">
        <v>294935922</v>
      </c>
      <c r="F28" s="224">
        <v>1792916849</v>
      </c>
      <c r="G28" s="317"/>
      <c r="H28" s="224"/>
      <c r="I28" s="223"/>
      <c r="J28" s="223"/>
      <c r="K28" s="92"/>
      <c r="L28" s="92"/>
      <c r="M28" s="92"/>
      <c r="N28" s="92"/>
      <c r="O28" s="36">
        <v>217599320</v>
      </c>
      <c r="P28" s="63"/>
      <c r="Q28" s="36"/>
      <c r="R28" s="50" t="s">
        <v>147</v>
      </c>
      <c r="T28" s="34">
        <f t="shared" si="10"/>
        <v>217599320</v>
      </c>
    </row>
    <row r="30" spans="1:20" ht="19.5" customHeight="1">
      <c r="A30" s="44" t="s">
        <v>191</v>
      </c>
      <c r="D30" s="59"/>
      <c r="E30" s="59"/>
      <c r="F30" s="59"/>
      <c r="G30" s="59"/>
      <c r="H30" s="59"/>
    </row>
    <row r="31" spans="1:20" ht="19.5" customHeight="1">
      <c r="A31" s="23" t="s">
        <v>37</v>
      </c>
      <c r="B31" s="23" t="s">
        <v>38</v>
      </c>
      <c r="C31" s="25" t="s">
        <v>75</v>
      </c>
      <c r="D31" s="46" t="s">
        <v>39</v>
      </c>
      <c r="E31" s="46" t="s">
        <v>40</v>
      </c>
      <c r="F31" s="46" t="s">
        <v>41</v>
      </c>
      <c r="G31" s="46" t="s">
        <v>42</v>
      </c>
      <c r="H31" s="46" t="s">
        <v>43</v>
      </c>
      <c r="I31" s="48" t="s">
        <v>55</v>
      </c>
      <c r="J31" s="48" t="s">
        <v>56</v>
      </c>
      <c r="K31" s="48" t="s">
        <v>117</v>
      </c>
      <c r="L31" s="48" t="s">
        <v>117</v>
      </c>
      <c r="M31" s="48" t="s">
        <v>117</v>
      </c>
      <c r="N31" s="48" t="s">
        <v>119</v>
      </c>
      <c r="O31" s="52" t="s">
        <v>57</v>
      </c>
      <c r="P31" s="52" t="s">
        <v>58</v>
      </c>
      <c r="Q31" s="52" t="s">
        <v>74</v>
      </c>
      <c r="R31" s="53" t="s">
        <v>59</v>
      </c>
      <c r="T31" s="48" t="s">
        <v>84</v>
      </c>
    </row>
    <row r="32" spans="1:20" ht="19.5" customHeight="1">
      <c r="A32" s="23" t="s">
        <v>25</v>
      </c>
      <c r="B32" s="54">
        <f>SUM(B33:B42)</f>
        <v>828656729</v>
      </c>
      <c r="C32" s="65">
        <f>SUM(C33:C42)</f>
        <v>782175960</v>
      </c>
      <c r="D32" s="54">
        <f>SUM(D33:J42,T32)</f>
        <v>828656729</v>
      </c>
      <c r="E32" s="46"/>
      <c r="F32" s="46"/>
      <c r="G32" s="46"/>
      <c r="H32" s="46"/>
      <c r="I32" s="48"/>
      <c r="J32" s="48"/>
      <c r="K32" s="48"/>
      <c r="L32" s="48"/>
      <c r="M32" s="48"/>
      <c r="N32" s="48"/>
      <c r="O32" s="55">
        <f>SUM(O33:Q42)</f>
        <v>46480769</v>
      </c>
      <c r="P32" s="55"/>
      <c r="Q32" s="55"/>
      <c r="R32" s="53"/>
      <c r="T32" s="67">
        <f>SUM(T33:T42)</f>
        <v>46480769</v>
      </c>
    </row>
    <row r="33" spans="1:20" ht="19.5" customHeight="1">
      <c r="A33" s="37" t="s">
        <v>67</v>
      </c>
      <c r="B33" s="230">
        <f t="shared" ref="B33:B42" si="11">C33+T33</f>
        <v>268226</v>
      </c>
      <c r="C33" s="229">
        <f>SUM(D33:N33)</f>
        <v>268226</v>
      </c>
      <c r="D33" s="27">
        <v>268226</v>
      </c>
      <c r="E33" s="319"/>
      <c r="F33" s="28"/>
      <c r="G33" s="28"/>
      <c r="H33" s="28"/>
      <c r="I33" s="66"/>
      <c r="J33" s="66"/>
      <c r="K33" s="66"/>
      <c r="L33" s="66"/>
      <c r="M33" s="66"/>
      <c r="N33" s="66"/>
      <c r="O33" s="36"/>
      <c r="P33" s="36"/>
      <c r="Q33" s="36"/>
      <c r="R33" s="57"/>
      <c r="T33" s="34">
        <f>SUM(O33:Q33)</f>
        <v>0</v>
      </c>
    </row>
    <row r="34" spans="1:20" ht="19.5" customHeight="1">
      <c r="A34" s="37" t="s">
        <v>68</v>
      </c>
      <c r="B34" s="230">
        <f t="shared" si="11"/>
        <v>300688556</v>
      </c>
      <c r="C34" s="229">
        <f t="shared" ref="C34:C42" si="12">SUM(D34:N34)</f>
        <v>300688556</v>
      </c>
      <c r="D34" s="91">
        <v>0</v>
      </c>
      <c r="E34" s="91">
        <v>25000</v>
      </c>
      <c r="F34" s="91">
        <v>299605796</v>
      </c>
      <c r="G34" s="91">
        <v>1057760</v>
      </c>
      <c r="H34" s="315"/>
      <c r="I34" s="92"/>
      <c r="J34" s="92"/>
      <c r="K34" s="92"/>
      <c r="L34" s="92"/>
      <c r="M34" s="92"/>
      <c r="N34" s="92"/>
      <c r="O34" s="227"/>
      <c r="P34" s="36"/>
      <c r="Q34" s="36"/>
      <c r="R34" s="57" t="s">
        <v>148</v>
      </c>
      <c r="T34" s="34">
        <f t="shared" ref="T34:T42" si="13">SUM(O34:Q34)</f>
        <v>0</v>
      </c>
    </row>
    <row r="35" spans="1:20" ht="19.5" customHeight="1">
      <c r="A35" s="37" t="s">
        <v>69</v>
      </c>
      <c r="B35" s="230">
        <f t="shared" si="11"/>
        <v>72548737</v>
      </c>
      <c r="C35" s="229">
        <f t="shared" si="12"/>
        <v>72548737</v>
      </c>
      <c r="D35" s="27">
        <v>71643737</v>
      </c>
      <c r="E35" s="27">
        <v>905000</v>
      </c>
      <c r="F35" s="316"/>
      <c r="G35" s="27"/>
      <c r="H35" s="27"/>
      <c r="I35" s="93"/>
      <c r="J35" s="93"/>
      <c r="K35" s="93"/>
      <c r="L35" s="93"/>
      <c r="M35" s="93"/>
      <c r="N35" s="93"/>
      <c r="O35" s="36"/>
      <c r="P35" s="36"/>
      <c r="Q35" s="36"/>
      <c r="R35" s="57" t="s">
        <v>150</v>
      </c>
      <c r="T35" s="34">
        <f t="shared" si="13"/>
        <v>0</v>
      </c>
    </row>
    <row r="36" spans="1:20" ht="19.5" customHeight="1">
      <c r="A36" s="37" t="s">
        <v>94</v>
      </c>
      <c r="B36" s="230">
        <f t="shared" si="11"/>
        <v>55964402</v>
      </c>
      <c r="C36" s="229">
        <f t="shared" si="12"/>
        <v>55964402</v>
      </c>
      <c r="D36" s="91">
        <v>35613042</v>
      </c>
      <c r="E36" s="91">
        <v>18825984</v>
      </c>
      <c r="F36" s="91">
        <v>182616</v>
      </c>
      <c r="G36" s="91">
        <v>137000</v>
      </c>
      <c r="H36" s="91">
        <v>54900</v>
      </c>
      <c r="I36" s="92">
        <v>0</v>
      </c>
      <c r="J36" s="92">
        <v>1150860</v>
      </c>
      <c r="K36" s="315"/>
      <c r="L36" s="92"/>
      <c r="M36" s="92"/>
      <c r="N36" s="92"/>
      <c r="O36" s="36"/>
      <c r="P36" s="36"/>
      <c r="Q36" s="36"/>
      <c r="R36" s="57"/>
      <c r="T36" s="34">
        <f t="shared" si="13"/>
        <v>0</v>
      </c>
    </row>
    <row r="37" spans="1:20" ht="19.5" customHeight="1">
      <c r="A37" s="37" t="s">
        <v>136</v>
      </c>
      <c r="B37" s="230">
        <f t="shared" si="11"/>
        <v>30835222</v>
      </c>
      <c r="C37" s="229">
        <f t="shared" si="12"/>
        <v>30835222</v>
      </c>
      <c r="D37" s="232">
        <v>30835222</v>
      </c>
      <c r="E37" s="318"/>
      <c r="F37" s="232"/>
      <c r="G37" s="232"/>
      <c r="H37" s="232"/>
      <c r="I37" s="222"/>
      <c r="J37" s="66"/>
      <c r="K37" s="66"/>
      <c r="L37" s="222"/>
      <c r="M37" s="222"/>
      <c r="N37" s="66"/>
      <c r="O37" s="36"/>
      <c r="P37" s="36"/>
      <c r="Q37" s="36"/>
      <c r="R37" s="57" t="s">
        <v>144</v>
      </c>
      <c r="T37" s="34">
        <f t="shared" si="13"/>
        <v>0</v>
      </c>
    </row>
    <row r="38" spans="1:20" ht="19.5" customHeight="1">
      <c r="A38" s="37" t="s">
        <v>17</v>
      </c>
      <c r="B38" s="230">
        <f t="shared" si="11"/>
        <v>51090019</v>
      </c>
      <c r="C38" s="229">
        <f t="shared" si="12"/>
        <v>51090019</v>
      </c>
      <c r="D38" s="91">
        <v>45356838</v>
      </c>
      <c r="E38" s="91">
        <v>5025548</v>
      </c>
      <c r="F38" s="91">
        <v>707633</v>
      </c>
      <c r="G38" s="315"/>
      <c r="H38" s="91"/>
      <c r="I38" s="92"/>
      <c r="J38" s="92"/>
      <c r="K38" s="92"/>
      <c r="L38" s="92"/>
      <c r="M38" s="92"/>
      <c r="N38" s="92"/>
      <c r="O38" s="164"/>
      <c r="P38" s="36"/>
      <c r="Q38" s="36"/>
      <c r="R38" s="57"/>
      <c r="T38" s="34">
        <f t="shared" si="13"/>
        <v>0</v>
      </c>
    </row>
    <row r="39" spans="1:20" ht="19.5" customHeight="1">
      <c r="A39" s="37" t="s">
        <v>118</v>
      </c>
      <c r="B39" s="230">
        <f t="shared" si="11"/>
        <v>70314631</v>
      </c>
      <c r="C39" s="229">
        <f t="shared" si="12"/>
        <v>55400862</v>
      </c>
      <c r="D39" s="27">
        <v>0</v>
      </c>
      <c r="E39" s="27">
        <v>43795445</v>
      </c>
      <c r="F39" s="27">
        <v>11590524</v>
      </c>
      <c r="G39" s="27">
        <v>14893</v>
      </c>
      <c r="H39" s="316"/>
      <c r="I39" s="93"/>
      <c r="J39" s="93"/>
      <c r="K39" s="93"/>
      <c r="L39" s="93"/>
      <c r="M39" s="93"/>
      <c r="N39" s="93"/>
      <c r="O39" s="36">
        <v>14913769</v>
      </c>
      <c r="P39" s="36"/>
      <c r="Q39" s="36"/>
      <c r="R39" s="57" t="s">
        <v>151</v>
      </c>
      <c r="T39" s="34">
        <f t="shared" si="13"/>
        <v>14913769</v>
      </c>
    </row>
    <row r="40" spans="1:20" ht="19.5" customHeight="1">
      <c r="A40" s="37" t="s">
        <v>18</v>
      </c>
      <c r="B40" s="230">
        <f t="shared" si="11"/>
        <v>119067153</v>
      </c>
      <c r="C40" s="229">
        <f t="shared" si="12"/>
        <v>87500153</v>
      </c>
      <c r="D40" s="91">
        <v>1000000</v>
      </c>
      <c r="E40" s="91">
        <v>77862837</v>
      </c>
      <c r="F40" s="91">
        <v>8637316</v>
      </c>
      <c r="G40" s="315"/>
      <c r="H40" s="91"/>
      <c r="I40" s="92"/>
      <c r="J40" s="92"/>
      <c r="K40" s="92"/>
      <c r="L40" s="92"/>
      <c r="M40" s="92"/>
      <c r="N40" s="92"/>
      <c r="O40" s="36"/>
      <c r="P40" s="36">
        <v>31567000</v>
      </c>
      <c r="Q40" s="36"/>
      <c r="R40" s="57" t="s">
        <v>152</v>
      </c>
      <c r="T40" s="34">
        <f t="shared" si="13"/>
        <v>31567000</v>
      </c>
    </row>
    <row r="41" spans="1:20" ht="19.5" customHeight="1">
      <c r="A41" s="37" t="s">
        <v>19</v>
      </c>
      <c r="B41" s="230">
        <f t="shared" si="11"/>
        <v>34546307</v>
      </c>
      <c r="C41" s="229">
        <f t="shared" si="12"/>
        <v>34546307</v>
      </c>
      <c r="D41" s="27">
        <v>30059295</v>
      </c>
      <c r="E41" s="27">
        <v>-59666</v>
      </c>
      <c r="F41" s="27">
        <v>3689729</v>
      </c>
      <c r="G41" s="27">
        <v>856949</v>
      </c>
      <c r="H41" s="316"/>
      <c r="I41" s="93"/>
      <c r="J41" s="93"/>
      <c r="K41" s="93"/>
      <c r="L41" s="93"/>
      <c r="M41" s="93"/>
      <c r="N41" s="93"/>
      <c r="O41" s="36"/>
      <c r="P41" s="36"/>
      <c r="Q41" s="36"/>
      <c r="R41" s="57" t="s">
        <v>153</v>
      </c>
      <c r="T41" s="34">
        <f t="shared" si="13"/>
        <v>0</v>
      </c>
    </row>
    <row r="42" spans="1:20" ht="19.5" customHeight="1">
      <c r="A42" s="219" t="s">
        <v>139</v>
      </c>
      <c r="B42" s="230">
        <f t="shared" si="11"/>
        <v>93333476</v>
      </c>
      <c r="C42" s="229">
        <f t="shared" si="12"/>
        <v>93333476</v>
      </c>
      <c r="D42" s="94">
        <v>55379628</v>
      </c>
      <c r="E42" s="94">
        <v>23493851</v>
      </c>
      <c r="F42" s="94">
        <v>14459997</v>
      </c>
      <c r="G42" s="320"/>
      <c r="H42" s="94"/>
      <c r="I42" s="95"/>
      <c r="J42" s="95"/>
      <c r="K42" s="95"/>
      <c r="L42" s="95"/>
      <c r="M42" s="95"/>
      <c r="N42" s="95"/>
      <c r="O42" s="49"/>
      <c r="P42" s="49"/>
      <c r="Q42" s="49"/>
      <c r="R42" s="50" t="s">
        <v>146</v>
      </c>
      <c r="T42" s="34">
        <f t="shared" si="13"/>
        <v>0</v>
      </c>
    </row>
    <row r="43" spans="1:20" ht="19.5" customHeight="1">
      <c r="I43" s="68"/>
      <c r="J43" s="68"/>
      <c r="K43" s="68"/>
      <c r="L43" s="68"/>
      <c r="M43" s="68"/>
      <c r="N43" s="68"/>
    </row>
    <row r="44" spans="1:20" ht="19.5" customHeight="1">
      <c r="A44" s="44" t="s">
        <v>192</v>
      </c>
      <c r="D44" s="59"/>
      <c r="E44" s="59"/>
      <c r="F44" s="59"/>
      <c r="G44" s="59"/>
      <c r="H44" s="59"/>
      <c r="I44" s="68"/>
      <c r="J44" s="68"/>
      <c r="K44" s="68"/>
      <c r="L44" s="68"/>
      <c r="M44" s="68"/>
      <c r="N44" s="68"/>
    </row>
    <row r="45" spans="1:20" ht="19.5" customHeight="1">
      <c r="A45" s="23" t="s">
        <v>37</v>
      </c>
      <c r="B45" s="23" t="s">
        <v>38</v>
      </c>
      <c r="C45" s="25" t="s">
        <v>75</v>
      </c>
      <c r="D45" s="46" t="s">
        <v>39</v>
      </c>
      <c r="E45" s="46" t="s">
        <v>40</v>
      </c>
      <c r="F45" s="46" t="s">
        <v>41</v>
      </c>
      <c r="G45" s="46" t="s">
        <v>42</v>
      </c>
      <c r="H45" s="46" t="s">
        <v>43</v>
      </c>
      <c r="I45" s="48" t="s">
        <v>55</v>
      </c>
      <c r="J45" s="48" t="s">
        <v>56</v>
      </c>
      <c r="K45" s="48" t="s">
        <v>117</v>
      </c>
      <c r="L45" s="48" t="s">
        <v>117</v>
      </c>
      <c r="M45" s="48" t="s">
        <v>117</v>
      </c>
      <c r="N45" s="48" t="s">
        <v>119</v>
      </c>
      <c r="O45" s="52" t="s">
        <v>57</v>
      </c>
      <c r="P45" s="52" t="s">
        <v>58</v>
      </c>
      <c r="Q45" s="52" t="s">
        <v>74</v>
      </c>
      <c r="R45" s="53" t="s">
        <v>59</v>
      </c>
      <c r="T45" s="51" t="s">
        <v>64</v>
      </c>
    </row>
    <row r="46" spans="1:20" ht="19.5" customHeight="1">
      <c r="A46" s="23" t="s">
        <v>25</v>
      </c>
      <c r="B46" s="54">
        <f>SUM(B47:B56)</f>
        <v>0</v>
      </c>
      <c r="C46" s="54">
        <f>SUM(C47:C56)</f>
        <v>0</v>
      </c>
      <c r="D46" s="54">
        <f>SUM(D47:J56,T46)</f>
        <v>0</v>
      </c>
      <c r="E46" s="61"/>
      <c r="F46" s="46"/>
      <c r="G46" s="46"/>
      <c r="H46" s="46"/>
      <c r="I46" s="48"/>
      <c r="J46" s="48"/>
      <c r="K46" s="48"/>
      <c r="L46" s="48"/>
      <c r="M46" s="48"/>
      <c r="N46" s="48"/>
      <c r="O46" s="55">
        <f>SUM(O47:Q56)</f>
        <v>0</v>
      </c>
      <c r="P46" s="55"/>
      <c r="Q46" s="55"/>
      <c r="R46" s="53"/>
      <c r="T46" s="64">
        <f>SUM(T47:T56)</f>
        <v>0</v>
      </c>
    </row>
    <row r="47" spans="1:20" ht="19.5" customHeight="1">
      <c r="A47" s="37" t="s">
        <v>67</v>
      </c>
      <c r="B47" s="229">
        <f>+C47+T47</f>
        <v>0</v>
      </c>
      <c r="C47" s="229">
        <f t="shared" ref="C47:C56" si="14">SUM(D47:N47)</f>
        <v>0</v>
      </c>
      <c r="D47" s="27"/>
      <c r="E47" s="27"/>
      <c r="F47" s="27"/>
      <c r="G47" s="27"/>
      <c r="H47" s="27"/>
      <c r="I47" s="93"/>
      <c r="J47" s="93"/>
      <c r="K47" s="93"/>
      <c r="L47" s="93"/>
      <c r="M47" s="93"/>
      <c r="N47" s="93"/>
      <c r="O47" s="36"/>
      <c r="P47" s="36"/>
      <c r="Q47" s="36"/>
      <c r="R47" s="57"/>
      <c r="T47" s="34">
        <f t="shared" ref="T47:T56" si="15">SUM(O47:Q47)</f>
        <v>0</v>
      </c>
    </row>
    <row r="48" spans="1:20" ht="19.5" customHeight="1">
      <c r="A48" s="37" t="s">
        <v>68</v>
      </c>
      <c r="B48" s="229">
        <f t="shared" ref="B48:B56" si="16">+C48+T48</f>
        <v>0</v>
      </c>
      <c r="C48" s="229">
        <f t="shared" si="14"/>
        <v>0</v>
      </c>
      <c r="D48" s="91"/>
      <c r="E48" s="91"/>
      <c r="F48" s="91"/>
      <c r="G48" s="91"/>
      <c r="H48" s="91"/>
      <c r="I48" s="92"/>
      <c r="J48" s="92"/>
      <c r="K48" s="92"/>
      <c r="L48" s="92"/>
      <c r="M48" s="92"/>
      <c r="N48" s="92"/>
      <c r="O48" s="227"/>
      <c r="P48" s="36"/>
      <c r="Q48" s="63"/>
      <c r="R48" s="57" t="s">
        <v>148</v>
      </c>
      <c r="T48" s="34">
        <f t="shared" si="15"/>
        <v>0</v>
      </c>
    </row>
    <row r="49" spans="1:20" ht="19.5" customHeight="1">
      <c r="A49" s="37" t="s">
        <v>69</v>
      </c>
      <c r="B49" s="229">
        <f t="shared" si="16"/>
        <v>0</v>
      </c>
      <c r="C49" s="229">
        <f t="shared" si="14"/>
        <v>0</v>
      </c>
      <c r="D49" s="27"/>
      <c r="E49" s="27"/>
      <c r="F49" s="27"/>
      <c r="G49" s="27"/>
      <c r="H49" s="27"/>
      <c r="I49" s="93"/>
      <c r="J49" s="93"/>
      <c r="K49" s="93"/>
      <c r="L49" s="93"/>
      <c r="M49" s="93"/>
      <c r="N49" s="93"/>
      <c r="O49" s="36"/>
      <c r="P49" s="36"/>
      <c r="Q49" s="63"/>
      <c r="R49" s="57" t="s">
        <v>150</v>
      </c>
      <c r="T49" s="34">
        <f t="shared" si="15"/>
        <v>0</v>
      </c>
    </row>
    <row r="50" spans="1:20" ht="19.5" customHeight="1">
      <c r="A50" s="37" t="s">
        <v>94</v>
      </c>
      <c r="B50" s="229">
        <f t="shared" si="16"/>
        <v>0</v>
      </c>
      <c r="C50" s="229">
        <f t="shared" si="14"/>
        <v>0</v>
      </c>
      <c r="D50" s="91"/>
      <c r="E50" s="91"/>
      <c r="F50" s="91"/>
      <c r="G50" s="91"/>
      <c r="H50" s="91"/>
      <c r="I50" s="92"/>
      <c r="J50" s="92"/>
      <c r="K50" s="92"/>
      <c r="L50" s="92"/>
      <c r="M50" s="92"/>
      <c r="N50" s="92"/>
      <c r="O50" s="36"/>
      <c r="P50" s="36"/>
      <c r="Q50" s="63"/>
      <c r="R50" s="57"/>
      <c r="T50" s="34">
        <f t="shared" si="15"/>
        <v>0</v>
      </c>
    </row>
    <row r="51" spans="1:20" ht="19.5" customHeight="1">
      <c r="A51" s="37" t="s">
        <v>136</v>
      </c>
      <c r="B51" s="229">
        <f t="shared" si="16"/>
        <v>0</v>
      </c>
      <c r="C51" s="229">
        <f t="shared" si="14"/>
        <v>0</v>
      </c>
      <c r="D51" s="27"/>
      <c r="E51" s="27"/>
      <c r="F51" s="27"/>
      <c r="G51" s="27"/>
      <c r="H51" s="27"/>
      <c r="I51" s="93"/>
      <c r="J51" s="93"/>
      <c r="K51" s="93"/>
      <c r="L51" s="93"/>
      <c r="M51" s="93"/>
      <c r="N51" s="93"/>
      <c r="O51" s="36"/>
      <c r="P51" s="36"/>
      <c r="Q51" s="63"/>
      <c r="R51" s="57" t="s">
        <v>144</v>
      </c>
      <c r="T51" s="34">
        <f t="shared" si="15"/>
        <v>0</v>
      </c>
    </row>
    <row r="52" spans="1:20" ht="19.5" customHeight="1">
      <c r="A52" s="37" t="s">
        <v>17</v>
      </c>
      <c r="B52" s="229">
        <f t="shared" si="16"/>
        <v>0</v>
      </c>
      <c r="C52" s="229">
        <f t="shared" si="14"/>
        <v>0</v>
      </c>
      <c r="D52" s="91"/>
      <c r="E52" s="91"/>
      <c r="F52" s="91"/>
      <c r="G52" s="91"/>
      <c r="H52" s="91"/>
      <c r="I52" s="92"/>
      <c r="J52" s="92"/>
      <c r="K52" s="92"/>
      <c r="L52" s="92"/>
      <c r="M52" s="92"/>
      <c r="N52" s="92"/>
      <c r="O52" s="164"/>
      <c r="P52" s="36"/>
      <c r="Q52" s="63"/>
      <c r="R52" s="57"/>
      <c r="T52" s="34">
        <f t="shared" si="15"/>
        <v>0</v>
      </c>
    </row>
    <row r="53" spans="1:20" ht="19.5" customHeight="1">
      <c r="A53" s="37" t="s">
        <v>118</v>
      </c>
      <c r="B53" s="229">
        <f t="shared" si="16"/>
        <v>0</v>
      </c>
      <c r="C53" s="229">
        <f t="shared" si="14"/>
        <v>0</v>
      </c>
      <c r="D53" s="27"/>
      <c r="E53" s="27"/>
      <c r="F53" s="27"/>
      <c r="G53" s="27"/>
      <c r="H53" s="27"/>
      <c r="I53" s="93"/>
      <c r="J53" s="93"/>
      <c r="K53" s="93"/>
      <c r="L53" s="93"/>
      <c r="M53" s="93"/>
      <c r="N53" s="93"/>
      <c r="O53" s="36"/>
      <c r="P53" s="36"/>
      <c r="Q53" s="36"/>
      <c r="R53" s="57" t="s">
        <v>151</v>
      </c>
      <c r="T53" s="34">
        <f t="shared" si="15"/>
        <v>0</v>
      </c>
    </row>
    <row r="54" spans="1:20" ht="19.5" customHeight="1">
      <c r="A54" s="37" t="s">
        <v>18</v>
      </c>
      <c r="B54" s="229">
        <f t="shared" si="16"/>
        <v>0</v>
      </c>
      <c r="C54" s="229">
        <f t="shared" si="14"/>
        <v>0</v>
      </c>
      <c r="D54" s="91"/>
      <c r="E54" s="91"/>
      <c r="F54" s="91"/>
      <c r="G54" s="91"/>
      <c r="H54" s="91"/>
      <c r="I54" s="92"/>
      <c r="J54" s="92"/>
      <c r="K54" s="92"/>
      <c r="L54" s="92"/>
      <c r="M54" s="92"/>
      <c r="N54" s="92"/>
      <c r="O54" s="36"/>
      <c r="P54" s="36"/>
      <c r="Q54" s="36"/>
      <c r="R54" s="57" t="s">
        <v>152</v>
      </c>
      <c r="T54" s="34">
        <f t="shared" si="15"/>
        <v>0</v>
      </c>
    </row>
    <row r="55" spans="1:20" ht="19.5" customHeight="1">
      <c r="A55" s="37" t="s">
        <v>19</v>
      </c>
      <c r="B55" s="229">
        <f t="shared" si="16"/>
        <v>0</v>
      </c>
      <c r="C55" s="229">
        <f t="shared" si="14"/>
        <v>0</v>
      </c>
      <c r="D55" s="27"/>
      <c r="E55" s="27"/>
      <c r="F55" s="27"/>
      <c r="G55" s="27"/>
      <c r="H55" s="27"/>
      <c r="I55" s="93"/>
      <c r="J55" s="93"/>
      <c r="K55" s="93"/>
      <c r="L55" s="93"/>
      <c r="M55" s="93"/>
      <c r="N55" s="93"/>
      <c r="O55" s="164"/>
      <c r="P55" s="36"/>
      <c r="Q55" s="63"/>
      <c r="R55" s="57" t="s">
        <v>153</v>
      </c>
      <c r="T55" s="34">
        <f t="shared" si="15"/>
        <v>0</v>
      </c>
    </row>
    <row r="56" spans="1:20" ht="19.5" customHeight="1">
      <c r="A56" s="219" t="s">
        <v>139</v>
      </c>
      <c r="B56" s="229">
        <f t="shared" si="16"/>
        <v>0</v>
      </c>
      <c r="C56" s="229">
        <f t="shared" si="14"/>
        <v>0</v>
      </c>
      <c r="D56" s="94"/>
      <c r="E56" s="94"/>
      <c r="F56" s="94"/>
      <c r="G56" s="94"/>
      <c r="H56" s="94"/>
      <c r="I56" s="92"/>
      <c r="J56" s="92"/>
      <c r="K56" s="92"/>
      <c r="L56" s="92"/>
      <c r="M56" s="92"/>
      <c r="N56" s="92"/>
      <c r="O56" s="36"/>
      <c r="P56" s="36"/>
      <c r="Q56" s="63"/>
      <c r="R56" s="50" t="s">
        <v>146</v>
      </c>
      <c r="T56" s="34">
        <f t="shared" si="15"/>
        <v>0</v>
      </c>
    </row>
    <row r="57" spans="1:20" ht="19.5" customHeight="1">
      <c r="B57" s="44"/>
      <c r="I57" s="68"/>
      <c r="J57" s="68"/>
      <c r="K57" s="68"/>
      <c r="L57" s="68"/>
      <c r="M57" s="68"/>
      <c r="N57" s="68"/>
    </row>
    <row r="58" spans="1:20" ht="19.5" customHeight="1">
      <c r="A58" s="44" t="s">
        <v>193</v>
      </c>
      <c r="D58" s="59"/>
      <c r="E58" s="59"/>
      <c r="F58" s="59"/>
      <c r="G58" s="59"/>
      <c r="H58" s="59"/>
      <c r="I58" s="68"/>
      <c r="J58" s="68"/>
      <c r="K58" s="68"/>
      <c r="L58" s="68"/>
      <c r="M58" s="68"/>
      <c r="N58" s="68"/>
    </row>
    <row r="59" spans="1:20" ht="19.5" customHeight="1">
      <c r="A59" s="23" t="s">
        <v>37</v>
      </c>
      <c r="B59" s="23" t="s">
        <v>38</v>
      </c>
      <c r="C59" s="25" t="s">
        <v>75</v>
      </c>
      <c r="D59" s="46" t="s">
        <v>39</v>
      </c>
      <c r="E59" s="46" t="s">
        <v>40</v>
      </c>
      <c r="F59" s="46" t="s">
        <v>41</v>
      </c>
      <c r="G59" s="46" t="s">
        <v>42</v>
      </c>
      <c r="H59" s="46" t="s">
        <v>43</v>
      </c>
      <c r="I59" s="48" t="s">
        <v>55</v>
      </c>
      <c r="J59" s="48" t="s">
        <v>56</v>
      </c>
      <c r="K59" s="48" t="s">
        <v>117</v>
      </c>
      <c r="L59" s="48" t="s">
        <v>117</v>
      </c>
      <c r="M59" s="48" t="s">
        <v>117</v>
      </c>
      <c r="N59" s="48" t="s">
        <v>119</v>
      </c>
      <c r="O59" s="52" t="s">
        <v>57</v>
      </c>
      <c r="P59" s="52" t="s">
        <v>58</v>
      </c>
      <c r="Q59" s="52" t="s">
        <v>74</v>
      </c>
      <c r="R59" s="53" t="s">
        <v>59</v>
      </c>
      <c r="T59" s="51" t="s">
        <v>64</v>
      </c>
    </row>
    <row r="60" spans="1:20" ht="19.5" customHeight="1">
      <c r="A60" s="23" t="s">
        <v>25</v>
      </c>
      <c r="B60" s="54">
        <f>SUM(B61:B70)</f>
        <v>0</v>
      </c>
      <c r="C60" s="54">
        <f>SUM(C61:C70)</f>
        <v>0</v>
      </c>
      <c r="D60" s="54">
        <f>SUM(D61:J70,T60)</f>
        <v>0</v>
      </c>
      <c r="E60" s="46"/>
      <c r="F60" s="46"/>
      <c r="G60" s="46"/>
      <c r="H60" s="46"/>
      <c r="I60" s="48"/>
      <c r="J60" s="48"/>
      <c r="K60" s="48"/>
      <c r="L60" s="48"/>
      <c r="M60" s="48"/>
      <c r="N60" s="48"/>
      <c r="O60" s="55">
        <f>SUM(O61:Q70)</f>
        <v>0</v>
      </c>
      <c r="P60" s="55"/>
      <c r="Q60" s="62"/>
      <c r="R60" s="53"/>
      <c r="T60" s="60">
        <f>SUM(T61:T70)</f>
        <v>0</v>
      </c>
    </row>
    <row r="61" spans="1:20" ht="19.5" customHeight="1">
      <c r="A61" s="37" t="s">
        <v>122</v>
      </c>
      <c r="B61" s="230">
        <f t="shared" ref="B61:B70" si="17">+C61+T61</f>
        <v>0</v>
      </c>
      <c r="C61" s="230">
        <f>SUM(D61:N61)</f>
        <v>0</v>
      </c>
      <c r="D61" s="28"/>
      <c r="E61" s="28"/>
      <c r="F61" s="28"/>
      <c r="G61" s="28"/>
      <c r="H61" s="28"/>
      <c r="I61" s="66"/>
      <c r="J61" s="66"/>
      <c r="K61" s="66"/>
      <c r="L61" s="66"/>
      <c r="M61" s="66"/>
      <c r="N61" s="66"/>
      <c r="O61" s="31"/>
      <c r="P61" s="31"/>
      <c r="Q61" s="31"/>
      <c r="R61" s="57"/>
      <c r="T61" s="34">
        <f t="shared" ref="T61:T70" si="18">SUM(O61:Q61)</f>
        <v>0</v>
      </c>
    </row>
    <row r="62" spans="1:20" ht="19.5" customHeight="1">
      <c r="A62" s="37" t="s">
        <v>123</v>
      </c>
      <c r="B62" s="230">
        <f t="shared" si="17"/>
        <v>0</v>
      </c>
      <c r="C62" s="230">
        <f t="shared" ref="C62:C70" si="19">SUM(D62:N62)</f>
        <v>0</v>
      </c>
      <c r="D62" s="91"/>
      <c r="E62" s="91"/>
      <c r="F62" s="91"/>
      <c r="G62" s="91"/>
      <c r="H62" s="91"/>
      <c r="I62" s="92"/>
      <c r="J62" s="92"/>
      <c r="K62" s="92"/>
      <c r="L62" s="92"/>
      <c r="M62" s="92"/>
      <c r="N62" s="92"/>
      <c r="O62" s="31"/>
      <c r="P62" s="31"/>
      <c r="Q62" s="31"/>
      <c r="R62" s="57" t="s">
        <v>148</v>
      </c>
      <c r="T62" s="34">
        <f t="shared" si="18"/>
        <v>0</v>
      </c>
    </row>
    <row r="63" spans="1:20" ht="19.5" customHeight="1">
      <c r="A63" s="37" t="s">
        <v>124</v>
      </c>
      <c r="B63" s="230">
        <f t="shared" si="17"/>
        <v>0</v>
      </c>
      <c r="C63" s="230">
        <f t="shared" si="19"/>
        <v>0</v>
      </c>
      <c r="D63" s="27"/>
      <c r="E63" s="27"/>
      <c r="F63" s="27"/>
      <c r="G63" s="27"/>
      <c r="H63" s="27"/>
      <c r="I63" s="93"/>
      <c r="J63" s="93"/>
      <c r="K63" s="93"/>
      <c r="L63" s="93"/>
      <c r="M63" s="93"/>
      <c r="N63" s="93"/>
      <c r="O63" s="31"/>
      <c r="P63" s="31"/>
      <c r="Q63" s="31"/>
      <c r="R63" s="57" t="s">
        <v>150</v>
      </c>
      <c r="T63" s="34">
        <f t="shared" si="18"/>
        <v>0</v>
      </c>
    </row>
    <row r="64" spans="1:20" ht="19.5" customHeight="1">
      <c r="A64" s="37" t="s">
        <v>94</v>
      </c>
      <c r="B64" s="230">
        <f t="shared" si="17"/>
        <v>0</v>
      </c>
      <c r="C64" s="230">
        <f t="shared" si="19"/>
        <v>0</v>
      </c>
      <c r="D64" s="91"/>
      <c r="E64" s="91"/>
      <c r="F64" s="91"/>
      <c r="G64" s="91"/>
      <c r="H64" s="91"/>
      <c r="I64" s="92"/>
      <c r="J64" s="92"/>
      <c r="K64" s="92"/>
      <c r="L64" s="92"/>
      <c r="M64" s="92"/>
      <c r="N64" s="66"/>
      <c r="O64" s="31"/>
      <c r="P64" s="31"/>
      <c r="Q64" s="31"/>
      <c r="R64" s="57"/>
      <c r="T64" s="34">
        <f t="shared" si="18"/>
        <v>0</v>
      </c>
    </row>
    <row r="65" spans="1:20" ht="19.5" customHeight="1">
      <c r="A65" s="37" t="s">
        <v>136</v>
      </c>
      <c r="B65" s="230">
        <f t="shared" si="17"/>
        <v>0</v>
      </c>
      <c r="C65" s="230">
        <f t="shared" si="19"/>
        <v>0</v>
      </c>
      <c r="D65" s="27"/>
      <c r="E65" s="27"/>
      <c r="F65" s="27"/>
      <c r="G65" s="27"/>
      <c r="H65" s="27"/>
      <c r="I65" s="93"/>
      <c r="J65" s="93"/>
      <c r="K65" s="66"/>
      <c r="L65" s="66"/>
      <c r="M65" s="66"/>
      <c r="N65" s="66"/>
      <c r="O65" s="31"/>
      <c r="P65" s="31"/>
      <c r="Q65" s="31"/>
      <c r="R65" s="57" t="s">
        <v>144</v>
      </c>
      <c r="T65" s="34">
        <f t="shared" si="18"/>
        <v>0</v>
      </c>
    </row>
    <row r="66" spans="1:20" ht="19.5" customHeight="1">
      <c r="A66" s="37" t="s">
        <v>17</v>
      </c>
      <c r="B66" s="230">
        <f t="shared" si="17"/>
        <v>0</v>
      </c>
      <c r="C66" s="230">
        <f t="shared" si="19"/>
        <v>0</v>
      </c>
      <c r="D66" s="91"/>
      <c r="E66" s="91"/>
      <c r="F66" s="91"/>
      <c r="G66" s="91"/>
      <c r="H66" s="91"/>
      <c r="I66" s="92"/>
      <c r="J66" s="92"/>
      <c r="K66" s="66"/>
      <c r="L66" s="66"/>
      <c r="M66" s="66"/>
      <c r="N66" s="66"/>
      <c r="O66" s="31"/>
      <c r="P66" s="31"/>
      <c r="Q66" s="31"/>
      <c r="R66" s="57"/>
      <c r="T66" s="34">
        <f t="shared" si="18"/>
        <v>0</v>
      </c>
    </row>
    <row r="67" spans="1:20" ht="19.5" customHeight="1">
      <c r="A67" s="37" t="s">
        <v>118</v>
      </c>
      <c r="B67" s="230">
        <f t="shared" si="17"/>
        <v>0</v>
      </c>
      <c r="C67" s="230">
        <f t="shared" si="19"/>
        <v>0</v>
      </c>
      <c r="D67" s="27"/>
      <c r="E67" s="27"/>
      <c r="F67" s="27"/>
      <c r="G67" s="27"/>
      <c r="H67" s="27"/>
      <c r="I67" s="93"/>
      <c r="J67" s="93"/>
      <c r="K67" s="66"/>
      <c r="L67" s="66"/>
      <c r="M67" s="66"/>
      <c r="N67" s="66"/>
      <c r="O67" s="31"/>
      <c r="P67" s="31"/>
      <c r="Q67" s="31"/>
      <c r="R67" s="57" t="s">
        <v>151</v>
      </c>
      <c r="T67" s="34">
        <f t="shared" si="18"/>
        <v>0</v>
      </c>
    </row>
    <row r="68" spans="1:20" ht="19.5" customHeight="1">
      <c r="A68" s="37" t="s">
        <v>18</v>
      </c>
      <c r="B68" s="230">
        <f t="shared" si="17"/>
        <v>0</v>
      </c>
      <c r="C68" s="230">
        <f t="shared" si="19"/>
        <v>0</v>
      </c>
      <c r="D68" s="91"/>
      <c r="E68" s="91"/>
      <c r="F68" s="91"/>
      <c r="G68" s="91"/>
      <c r="H68" s="91"/>
      <c r="I68" s="92"/>
      <c r="J68" s="92"/>
      <c r="K68" s="66"/>
      <c r="L68" s="66"/>
      <c r="M68" s="66"/>
      <c r="N68" s="66"/>
      <c r="O68" s="31"/>
      <c r="P68" s="31"/>
      <c r="Q68" s="31"/>
      <c r="R68" s="57" t="s">
        <v>152</v>
      </c>
      <c r="T68" s="34">
        <f t="shared" si="18"/>
        <v>0</v>
      </c>
    </row>
    <row r="69" spans="1:20" ht="19.5" customHeight="1">
      <c r="A69" s="37" t="s">
        <v>19</v>
      </c>
      <c r="B69" s="230">
        <f t="shared" si="17"/>
        <v>0</v>
      </c>
      <c r="C69" s="230">
        <f t="shared" si="19"/>
        <v>0</v>
      </c>
      <c r="D69" s="27"/>
      <c r="E69" s="27"/>
      <c r="F69" s="27"/>
      <c r="G69" s="27"/>
      <c r="H69" s="27"/>
      <c r="I69" s="93"/>
      <c r="J69" s="93"/>
      <c r="K69" s="66"/>
      <c r="L69" s="66"/>
      <c r="M69" s="66"/>
      <c r="N69" s="66"/>
      <c r="O69" s="31"/>
      <c r="P69" s="31"/>
      <c r="Q69" s="31"/>
      <c r="R69" s="57" t="s">
        <v>153</v>
      </c>
      <c r="T69" s="34">
        <f t="shared" si="18"/>
        <v>0</v>
      </c>
    </row>
    <row r="70" spans="1:20" ht="19.5" customHeight="1">
      <c r="A70" s="219" t="s">
        <v>139</v>
      </c>
      <c r="B70" s="230">
        <f t="shared" si="17"/>
        <v>0</v>
      </c>
      <c r="C70" s="230">
        <f t="shared" si="19"/>
        <v>0</v>
      </c>
      <c r="D70" s="94"/>
      <c r="E70" s="94"/>
      <c r="F70" s="94"/>
      <c r="G70" s="94"/>
      <c r="H70" s="94"/>
      <c r="I70" s="95"/>
      <c r="J70" s="67"/>
      <c r="K70" s="67"/>
      <c r="L70" s="67"/>
      <c r="M70" s="67"/>
      <c r="N70" s="67"/>
      <c r="O70" s="69"/>
      <c r="P70" s="69"/>
      <c r="Q70" s="69"/>
      <c r="R70" s="50" t="s">
        <v>146</v>
      </c>
      <c r="T70" s="34">
        <f t="shared" si="18"/>
        <v>0</v>
      </c>
    </row>
    <row r="71" spans="1:20" ht="19.5" customHeight="1">
      <c r="I71" s="68"/>
      <c r="J71" s="68"/>
      <c r="K71" s="68"/>
      <c r="L71" s="68"/>
      <c r="M71" s="68"/>
      <c r="N71" s="68"/>
    </row>
    <row r="72" spans="1:20" ht="19.5" customHeight="1">
      <c r="I72" s="68"/>
      <c r="J72" s="68"/>
      <c r="K72" s="68"/>
      <c r="L72" s="68"/>
      <c r="M72" s="68"/>
      <c r="N72" s="68"/>
    </row>
    <row r="73" spans="1:20" ht="19.5" customHeight="1">
      <c r="I73" s="68"/>
      <c r="J73" s="68"/>
      <c r="K73" s="68"/>
      <c r="L73" s="68"/>
      <c r="M73" s="68"/>
      <c r="N73" s="68"/>
    </row>
    <row r="74" spans="1:20" ht="19.5" customHeight="1">
      <c r="I74" s="68"/>
      <c r="J74" s="68"/>
      <c r="K74" s="68"/>
      <c r="L74" s="68"/>
      <c r="M74" s="68"/>
      <c r="N74" s="68"/>
    </row>
    <row r="75" spans="1:20" ht="19.5" customHeight="1">
      <c r="I75" s="68"/>
      <c r="J75" s="68"/>
      <c r="K75" s="68"/>
      <c r="L75" s="68"/>
      <c r="M75" s="68"/>
      <c r="N75" s="68"/>
    </row>
    <row r="76" spans="1:20" ht="19.5" customHeight="1">
      <c r="I76" s="68"/>
      <c r="J76" s="68"/>
      <c r="K76" s="68"/>
      <c r="L76" s="68"/>
      <c r="M76" s="68"/>
      <c r="N76" s="68"/>
    </row>
    <row r="77" spans="1:20" ht="19.5" customHeight="1">
      <c r="I77" s="68"/>
      <c r="J77" s="68"/>
      <c r="K77" s="68"/>
      <c r="L77" s="68"/>
      <c r="M77" s="68"/>
      <c r="N77" s="68"/>
    </row>
    <row r="78" spans="1:20" ht="19.5" customHeight="1">
      <c r="I78" s="68"/>
      <c r="J78" s="68"/>
      <c r="K78" s="68"/>
      <c r="L78" s="68"/>
      <c r="M78" s="68"/>
      <c r="N78" s="68"/>
    </row>
    <row r="79" spans="1:20" ht="19.5" customHeight="1">
      <c r="I79" s="68"/>
      <c r="J79" s="68"/>
      <c r="K79" s="68"/>
      <c r="L79" s="68"/>
      <c r="M79" s="68"/>
      <c r="N79" s="68"/>
    </row>
    <row r="80" spans="1:20" ht="19.5" customHeight="1">
      <c r="I80" s="68"/>
      <c r="J80" s="68"/>
      <c r="K80" s="68"/>
      <c r="L80" s="68"/>
      <c r="M80" s="68"/>
      <c r="N80" s="68"/>
    </row>
    <row r="81" spans="9:14" ht="19.5" customHeight="1">
      <c r="I81" s="68"/>
      <c r="J81" s="68"/>
      <c r="K81" s="68"/>
      <c r="L81" s="68"/>
      <c r="M81" s="68"/>
      <c r="N81" s="68"/>
    </row>
    <row r="82" spans="9:14" ht="19.5" customHeight="1">
      <c r="I82" s="68"/>
      <c r="J82" s="68"/>
      <c r="K82" s="68"/>
      <c r="L82" s="68"/>
      <c r="M82" s="68"/>
      <c r="N82" s="68"/>
    </row>
    <row r="83" spans="9:14" ht="19.5" customHeight="1">
      <c r="I83" s="68"/>
      <c r="J83" s="68"/>
      <c r="K83" s="68"/>
      <c r="L83" s="68"/>
      <c r="M83" s="68"/>
      <c r="N83" s="68"/>
    </row>
    <row r="84" spans="9:14" ht="19.5" customHeight="1">
      <c r="I84" s="68"/>
      <c r="J84" s="68"/>
      <c r="K84" s="68"/>
      <c r="L84" s="68"/>
      <c r="M84" s="68"/>
      <c r="N84" s="68"/>
    </row>
    <row r="85" spans="9:14" ht="19.5" customHeight="1">
      <c r="I85" s="68"/>
      <c r="J85" s="68"/>
      <c r="K85" s="68"/>
      <c r="L85" s="68"/>
      <c r="M85" s="68"/>
      <c r="N85" s="68"/>
    </row>
    <row r="86" spans="9:14" ht="19.5" customHeight="1">
      <c r="I86" s="68"/>
      <c r="J86" s="68"/>
      <c r="K86" s="68"/>
      <c r="L86" s="68"/>
      <c r="M86" s="68"/>
      <c r="N86" s="68"/>
    </row>
    <row r="87" spans="9:14" ht="19.5" customHeight="1">
      <c r="I87" s="68"/>
      <c r="J87" s="68"/>
      <c r="K87" s="68"/>
      <c r="L87" s="68"/>
      <c r="M87" s="68"/>
      <c r="N87" s="68"/>
    </row>
    <row r="88" spans="9:14" ht="19.5" customHeight="1">
      <c r="I88" s="68"/>
      <c r="J88" s="68"/>
      <c r="K88" s="68"/>
      <c r="L88" s="68"/>
      <c r="M88" s="68"/>
      <c r="N88" s="68"/>
    </row>
    <row r="89" spans="9:14" ht="19.5" customHeight="1">
      <c r="I89" s="68"/>
      <c r="J89" s="68"/>
      <c r="K89" s="68"/>
      <c r="L89" s="68"/>
      <c r="M89" s="68"/>
      <c r="N89" s="68"/>
    </row>
    <row r="90" spans="9:14" ht="19.5" customHeight="1">
      <c r="I90" s="68"/>
      <c r="J90" s="68"/>
      <c r="K90" s="68"/>
      <c r="L90" s="68"/>
      <c r="M90" s="68"/>
      <c r="N90" s="68"/>
    </row>
    <row r="91" spans="9:14" ht="19.5" customHeight="1">
      <c r="I91" s="68"/>
      <c r="J91" s="68"/>
      <c r="K91" s="68"/>
      <c r="L91" s="68"/>
      <c r="M91" s="68"/>
      <c r="N91" s="68"/>
    </row>
    <row r="92" spans="9:14" ht="19.5" customHeight="1">
      <c r="I92" s="68"/>
      <c r="J92" s="68"/>
      <c r="K92" s="68"/>
      <c r="L92" s="68"/>
      <c r="M92" s="68"/>
      <c r="N92" s="68"/>
    </row>
    <row r="93" spans="9:14" ht="19.5" customHeight="1">
      <c r="I93" s="68"/>
      <c r="J93" s="68"/>
      <c r="K93" s="68"/>
      <c r="L93" s="68"/>
      <c r="M93" s="68"/>
      <c r="N93" s="68"/>
    </row>
    <row r="94" spans="9:14" ht="19.5" customHeight="1">
      <c r="I94" s="68"/>
      <c r="J94" s="68"/>
      <c r="K94" s="68"/>
      <c r="L94" s="68"/>
      <c r="M94" s="68"/>
      <c r="N94" s="68"/>
    </row>
    <row r="95" spans="9:14" ht="19.5" customHeight="1">
      <c r="I95" s="68"/>
      <c r="J95" s="68"/>
      <c r="K95" s="68"/>
      <c r="L95" s="68"/>
      <c r="M95" s="68"/>
      <c r="N95" s="68"/>
    </row>
    <row r="96" spans="9:14" ht="19.5" customHeight="1">
      <c r="I96" s="68"/>
      <c r="J96" s="68"/>
      <c r="K96" s="68"/>
      <c r="L96" s="68"/>
      <c r="M96" s="68"/>
      <c r="N96" s="68"/>
    </row>
    <row r="97" spans="9:14" ht="19.5" customHeight="1">
      <c r="I97" s="68"/>
      <c r="J97" s="68"/>
      <c r="K97" s="68"/>
      <c r="L97" s="68"/>
      <c r="M97" s="68"/>
      <c r="N97" s="68"/>
    </row>
    <row r="98" spans="9:14" ht="19.5" customHeight="1">
      <c r="I98" s="68"/>
      <c r="J98" s="68"/>
      <c r="K98" s="68"/>
      <c r="L98" s="68"/>
      <c r="M98" s="68"/>
      <c r="N98" s="68"/>
    </row>
    <row r="99" spans="9:14" ht="19.5" customHeight="1">
      <c r="I99" s="68"/>
      <c r="J99" s="68"/>
      <c r="K99" s="68"/>
      <c r="L99" s="68"/>
      <c r="M99" s="68"/>
      <c r="N99" s="68"/>
    </row>
    <row r="100" spans="9:14" ht="19.5" customHeight="1">
      <c r="I100" s="68"/>
      <c r="J100" s="68"/>
      <c r="K100" s="68"/>
      <c r="L100" s="68"/>
      <c r="M100" s="68"/>
      <c r="N100" s="68"/>
    </row>
    <row r="101" spans="9:14" ht="19.5" customHeight="1">
      <c r="I101" s="68"/>
      <c r="J101" s="68"/>
      <c r="K101" s="68"/>
      <c r="L101" s="68"/>
      <c r="M101" s="68"/>
      <c r="N101" s="68"/>
    </row>
    <row r="102" spans="9:14" ht="19.5" customHeight="1">
      <c r="I102" s="68"/>
      <c r="J102" s="68"/>
      <c r="K102" s="68"/>
      <c r="L102" s="68"/>
      <c r="M102" s="68"/>
      <c r="N102" s="68"/>
    </row>
    <row r="103" spans="9:14" ht="19.5" customHeight="1">
      <c r="I103" s="68"/>
      <c r="J103" s="68"/>
      <c r="K103" s="68"/>
      <c r="L103" s="68"/>
      <c r="M103" s="68"/>
      <c r="N103" s="68"/>
    </row>
    <row r="104" spans="9:14" ht="19.5" customHeight="1">
      <c r="I104" s="68"/>
      <c r="J104" s="68"/>
      <c r="K104" s="68"/>
      <c r="L104" s="68"/>
      <c r="M104" s="68"/>
      <c r="N104" s="68"/>
    </row>
    <row r="105" spans="9:14" ht="19.5" customHeight="1">
      <c r="I105" s="68"/>
      <c r="J105" s="68"/>
      <c r="K105" s="68"/>
      <c r="L105" s="68"/>
      <c r="M105" s="68"/>
      <c r="N105" s="68"/>
    </row>
    <row r="106" spans="9:14" ht="19.5" customHeight="1">
      <c r="I106" s="68"/>
      <c r="J106" s="68"/>
      <c r="K106" s="68"/>
      <c r="L106" s="68"/>
      <c r="M106" s="68"/>
      <c r="N106" s="68"/>
    </row>
    <row r="107" spans="9:14" ht="19.5" customHeight="1">
      <c r="I107" s="68"/>
      <c r="J107" s="68"/>
      <c r="K107" s="68"/>
      <c r="L107" s="68"/>
      <c r="M107" s="68"/>
      <c r="N107" s="68"/>
    </row>
    <row r="108" spans="9:14" ht="19.5" customHeight="1">
      <c r="I108" s="68"/>
      <c r="J108" s="68"/>
      <c r="K108" s="68"/>
      <c r="L108" s="68"/>
      <c r="M108" s="68"/>
      <c r="N108" s="68"/>
    </row>
    <row r="109" spans="9:14" ht="19.5" customHeight="1">
      <c r="I109" s="68"/>
      <c r="J109" s="68"/>
      <c r="K109" s="68"/>
      <c r="L109" s="68"/>
      <c r="M109" s="68"/>
      <c r="N109" s="68"/>
    </row>
    <row r="110" spans="9:14" ht="19.5" customHeight="1">
      <c r="I110" s="68"/>
      <c r="J110" s="68"/>
      <c r="K110" s="68"/>
      <c r="L110" s="68"/>
      <c r="M110" s="68"/>
      <c r="N110" s="68"/>
    </row>
    <row r="111" spans="9:14" ht="19.5" customHeight="1">
      <c r="I111" s="68"/>
      <c r="J111" s="68"/>
      <c r="K111" s="68"/>
      <c r="L111" s="68"/>
      <c r="M111" s="68"/>
      <c r="N111" s="68"/>
    </row>
    <row r="112" spans="9:14" ht="19.5" customHeight="1">
      <c r="I112" s="68"/>
      <c r="J112" s="68"/>
      <c r="K112" s="68"/>
      <c r="L112" s="68"/>
      <c r="M112" s="68"/>
      <c r="N112" s="68"/>
    </row>
    <row r="113" spans="9:14" ht="19.5" customHeight="1">
      <c r="I113" s="68"/>
      <c r="J113" s="68"/>
      <c r="K113" s="68"/>
      <c r="L113" s="68"/>
      <c r="M113" s="68"/>
      <c r="N113" s="68"/>
    </row>
    <row r="114" spans="9:14" ht="19.5" customHeight="1">
      <c r="I114" s="68"/>
      <c r="J114" s="68"/>
      <c r="K114" s="68"/>
      <c r="L114" s="68"/>
      <c r="M114" s="68"/>
      <c r="N114" s="68"/>
    </row>
    <row r="115" spans="9:14" ht="19.5" customHeight="1">
      <c r="I115" s="68"/>
      <c r="J115" s="68"/>
      <c r="K115" s="68"/>
      <c r="L115" s="68"/>
      <c r="M115" s="68"/>
      <c r="N115" s="68"/>
    </row>
    <row r="116" spans="9:14" ht="19.5" customHeight="1">
      <c r="I116" s="68"/>
      <c r="J116" s="68"/>
      <c r="K116" s="68"/>
      <c r="L116" s="68"/>
      <c r="M116" s="68"/>
      <c r="N116" s="68"/>
    </row>
    <row r="117" spans="9:14" ht="19.5" customHeight="1">
      <c r="I117" s="68"/>
      <c r="J117" s="68"/>
      <c r="K117" s="68"/>
      <c r="L117" s="68"/>
      <c r="M117" s="68"/>
      <c r="N117" s="68"/>
    </row>
    <row r="118" spans="9:14" ht="19.5" customHeight="1">
      <c r="I118" s="68"/>
      <c r="J118" s="68"/>
      <c r="K118" s="68"/>
      <c r="L118" s="68"/>
      <c r="M118" s="68"/>
      <c r="N118" s="68"/>
    </row>
    <row r="119" spans="9:14" ht="19.5" customHeight="1">
      <c r="I119" s="68"/>
      <c r="J119" s="68"/>
      <c r="K119" s="68"/>
      <c r="L119" s="68"/>
      <c r="M119" s="68"/>
      <c r="N119" s="68"/>
    </row>
    <row r="120" spans="9:14" ht="19.5" customHeight="1">
      <c r="I120" s="68"/>
      <c r="J120" s="68"/>
      <c r="K120" s="68"/>
      <c r="L120" s="68"/>
      <c r="M120" s="68"/>
      <c r="N120" s="68"/>
    </row>
    <row r="121" spans="9:14" ht="19.5" customHeight="1">
      <c r="I121" s="68"/>
      <c r="J121" s="68"/>
      <c r="K121" s="68"/>
      <c r="L121" s="68"/>
      <c r="M121" s="68"/>
      <c r="N121" s="68"/>
    </row>
    <row r="122" spans="9:14" ht="19.5" customHeight="1">
      <c r="I122" s="68"/>
      <c r="J122" s="68"/>
      <c r="K122" s="68"/>
      <c r="L122" s="68"/>
      <c r="M122" s="68"/>
      <c r="N122" s="68"/>
    </row>
    <row r="123" spans="9:14" ht="19.5" customHeight="1">
      <c r="I123" s="68"/>
      <c r="J123" s="68"/>
      <c r="K123" s="68"/>
      <c r="L123" s="68"/>
      <c r="M123" s="68"/>
      <c r="N123" s="68"/>
    </row>
    <row r="124" spans="9:14" ht="19.5" customHeight="1">
      <c r="I124" s="68"/>
      <c r="J124" s="68"/>
      <c r="K124" s="68"/>
      <c r="L124" s="68"/>
      <c r="M124" s="68"/>
      <c r="N124" s="68"/>
    </row>
    <row r="125" spans="9:14" ht="19.5" customHeight="1">
      <c r="I125" s="68"/>
      <c r="J125" s="68"/>
      <c r="K125" s="68"/>
      <c r="L125" s="68"/>
      <c r="M125" s="68"/>
      <c r="N125" s="68"/>
    </row>
    <row r="126" spans="9:14" ht="19.5" customHeight="1">
      <c r="I126" s="68"/>
      <c r="J126" s="68"/>
      <c r="K126" s="68"/>
      <c r="L126" s="68"/>
      <c r="M126" s="68"/>
      <c r="N126" s="68"/>
    </row>
    <row r="127" spans="9:14" ht="19.5" customHeight="1">
      <c r="I127" s="68"/>
      <c r="J127" s="68"/>
      <c r="K127" s="68"/>
      <c r="L127" s="68"/>
      <c r="M127" s="68"/>
      <c r="N127" s="68"/>
    </row>
    <row r="128" spans="9:14" ht="19.5" customHeight="1">
      <c r="I128" s="68"/>
      <c r="J128" s="68"/>
      <c r="K128" s="68"/>
      <c r="L128" s="68"/>
      <c r="M128" s="68"/>
      <c r="N128" s="68"/>
    </row>
    <row r="129" spans="9:14" ht="19.5" customHeight="1">
      <c r="I129" s="68"/>
      <c r="J129" s="68"/>
      <c r="K129" s="68"/>
      <c r="L129" s="68"/>
      <c r="M129" s="68"/>
      <c r="N129" s="68"/>
    </row>
    <row r="130" spans="9:14" ht="19.5" customHeight="1">
      <c r="I130" s="68"/>
      <c r="J130" s="68"/>
      <c r="K130" s="68"/>
      <c r="L130" s="68"/>
      <c r="M130" s="68"/>
      <c r="N130" s="68"/>
    </row>
    <row r="131" spans="9:14" ht="19.5" customHeight="1">
      <c r="I131" s="68"/>
      <c r="J131" s="68"/>
      <c r="K131" s="68"/>
      <c r="L131" s="68"/>
      <c r="M131" s="68"/>
      <c r="N131" s="68"/>
    </row>
    <row r="132" spans="9:14" ht="19.5" customHeight="1">
      <c r="I132" s="68"/>
      <c r="J132" s="68"/>
      <c r="K132" s="68"/>
      <c r="L132" s="68"/>
      <c r="M132" s="68"/>
      <c r="N132" s="68"/>
    </row>
    <row r="133" spans="9:14" ht="19.5" customHeight="1">
      <c r="I133" s="68"/>
      <c r="J133" s="68"/>
      <c r="K133" s="68"/>
      <c r="L133" s="68"/>
      <c r="M133" s="68"/>
      <c r="N133" s="68"/>
    </row>
    <row r="134" spans="9:14" ht="19.5" customHeight="1">
      <c r="I134" s="68"/>
      <c r="J134" s="68"/>
      <c r="K134" s="68"/>
      <c r="L134" s="68"/>
      <c r="M134" s="68"/>
      <c r="N134" s="68"/>
    </row>
    <row r="135" spans="9:14" ht="19.5" customHeight="1">
      <c r="I135" s="68"/>
      <c r="J135" s="68"/>
      <c r="K135" s="68"/>
      <c r="L135" s="68"/>
      <c r="M135" s="68"/>
      <c r="N135" s="68"/>
    </row>
    <row r="136" spans="9:14" ht="19.5" customHeight="1">
      <c r="I136" s="68"/>
      <c r="J136" s="68"/>
      <c r="K136" s="68"/>
      <c r="L136" s="68"/>
      <c r="M136" s="68"/>
      <c r="N136" s="68"/>
    </row>
    <row r="137" spans="9:14" ht="19.5" customHeight="1">
      <c r="I137" s="68"/>
      <c r="J137" s="68"/>
      <c r="K137" s="68"/>
      <c r="L137" s="68"/>
      <c r="M137" s="68"/>
      <c r="N137" s="68"/>
    </row>
    <row r="138" spans="9:14" ht="19.5" customHeight="1">
      <c r="I138" s="68"/>
      <c r="J138" s="68"/>
      <c r="K138" s="68"/>
      <c r="L138" s="68"/>
      <c r="M138" s="68"/>
      <c r="N138" s="68"/>
    </row>
    <row r="139" spans="9:14" ht="19.5" customHeight="1">
      <c r="I139" s="68"/>
      <c r="J139" s="68"/>
      <c r="K139" s="68"/>
      <c r="L139" s="68"/>
      <c r="M139" s="68"/>
      <c r="N139" s="68"/>
    </row>
    <row r="140" spans="9:14" ht="19.5" customHeight="1">
      <c r="I140" s="68"/>
      <c r="J140" s="68"/>
      <c r="K140" s="68"/>
      <c r="L140" s="68"/>
      <c r="M140" s="68"/>
      <c r="N140" s="68"/>
    </row>
    <row r="141" spans="9:14" ht="19.5" customHeight="1">
      <c r="I141" s="68"/>
      <c r="J141" s="68"/>
      <c r="K141" s="68"/>
      <c r="L141" s="68"/>
      <c r="M141" s="68"/>
      <c r="N141" s="68"/>
    </row>
    <row r="142" spans="9:14" ht="19.5" customHeight="1">
      <c r="I142" s="68"/>
      <c r="J142" s="68"/>
      <c r="K142" s="68"/>
      <c r="L142" s="68"/>
      <c r="M142" s="68"/>
      <c r="N142" s="68"/>
    </row>
    <row r="143" spans="9:14" ht="19.5" customHeight="1">
      <c r="I143" s="68"/>
      <c r="J143" s="68"/>
      <c r="K143" s="68"/>
      <c r="L143" s="68"/>
      <c r="M143" s="68"/>
      <c r="N143" s="68"/>
    </row>
    <row r="144" spans="9:14" ht="19.5" customHeight="1">
      <c r="I144" s="68"/>
      <c r="J144" s="68"/>
      <c r="K144" s="68"/>
      <c r="L144" s="68"/>
      <c r="M144" s="68"/>
      <c r="N144" s="68"/>
    </row>
    <row r="145" spans="9:14" ht="19.5" customHeight="1">
      <c r="I145" s="68"/>
      <c r="J145" s="68"/>
      <c r="K145" s="68"/>
      <c r="L145" s="68"/>
      <c r="M145" s="68"/>
      <c r="N145" s="68"/>
    </row>
    <row r="146" spans="9:14" ht="19.5" customHeight="1">
      <c r="I146" s="68"/>
      <c r="J146" s="68"/>
      <c r="K146" s="68"/>
      <c r="L146" s="68"/>
      <c r="M146" s="68"/>
      <c r="N146" s="68"/>
    </row>
    <row r="147" spans="9:14" ht="19.5" customHeight="1">
      <c r="I147" s="68"/>
      <c r="J147" s="68"/>
      <c r="K147" s="68"/>
      <c r="L147" s="68"/>
      <c r="M147" s="68"/>
      <c r="N147" s="68"/>
    </row>
    <row r="148" spans="9:14" ht="19.5" customHeight="1">
      <c r="I148" s="68"/>
      <c r="J148" s="68"/>
      <c r="K148" s="68"/>
      <c r="L148" s="68"/>
      <c r="M148" s="68"/>
      <c r="N148" s="68"/>
    </row>
    <row r="149" spans="9:14" ht="19.5" customHeight="1">
      <c r="I149" s="68"/>
      <c r="J149" s="68"/>
      <c r="K149" s="68"/>
      <c r="L149" s="68"/>
      <c r="M149" s="68"/>
      <c r="N149" s="68"/>
    </row>
    <row r="150" spans="9:14" ht="19.5" customHeight="1">
      <c r="I150" s="68"/>
      <c r="J150" s="68"/>
      <c r="K150" s="68"/>
      <c r="L150" s="68"/>
      <c r="M150" s="68"/>
      <c r="N150" s="68"/>
    </row>
    <row r="151" spans="9:14" ht="19.5" customHeight="1">
      <c r="I151" s="68"/>
      <c r="J151" s="68"/>
      <c r="K151" s="68"/>
      <c r="L151" s="68"/>
      <c r="M151" s="68"/>
      <c r="N151" s="68"/>
    </row>
    <row r="152" spans="9:14" ht="19.5" customHeight="1">
      <c r="I152" s="68"/>
      <c r="J152" s="68"/>
      <c r="K152" s="68"/>
      <c r="L152" s="68"/>
      <c r="M152" s="68"/>
      <c r="N152" s="68"/>
    </row>
    <row r="153" spans="9:14" ht="19.5" customHeight="1">
      <c r="I153" s="68"/>
      <c r="J153" s="68"/>
      <c r="K153" s="68"/>
      <c r="L153" s="68"/>
      <c r="M153" s="68"/>
      <c r="N153" s="68"/>
    </row>
    <row r="154" spans="9:14" ht="19.5" customHeight="1">
      <c r="I154" s="68"/>
      <c r="J154" s="68"/>
      <c r="K154" s="68"/>
      <c r="L154" s="68"/>
      <c r="M154" s="68"/>
      <c r="N154" s="68"/>
    </row>
    <row r="155" spans="9:14" ht="19.5" customHeight="1">
      <c r="I155" s="68"/>
      <c r="J155" s="68"/>
      <c r="K155" s="68"/>
      <c r="L155" s="68"/>
      <c r="M155" s="68"/>
      <c r="N155" s="68"/>
    </row>
    <row r="156" spans="9:14" ht="19.5" customHeight="1">
      <c r="I156" s="68"/>
      <c r="J156" s="68"/>
      <c r="K156" s="68"/>
      <c r="L156" s="68"/>
      <c r="M156" s="68"/>
      <c r="N156" s="68"/>
    </row>
    <row r="157" spans="9:14" ht="19.5" customHeight="1">
      <c r="I157" s="68"/>
      <c r="J157" s="68"/>
      <c r="K157" s="68"/>
      <c r="L157" s="68"/>
      <c r="M157" s="68"/>
      <c r="N157" s="68"/>
    </row>
    <row r="158" spans="9:14" ht="19.5" customHeight="1">
      <c r="I158" s="68"/>
      <c r="J158" s="68"/>
      <c r="K158" s="68"/>
      <c r="L158" s="68"/>
      <c r="M158" s="68"/>
      <c r="N158" s="68"/>
    </row>
    <row r="159" spans="9:14" ht="19.5" customHeight="1">
      <c r="I159" s="68"/>
      <c r="J159" s="68"/>
      <c r="K159" s="68"/>
      <c r="L159" s="68"/>
      <c r="M159" s="68"/>
      <c r="N159" s="68"/>
    </row>
    <row r="160" spans="9:14" ht="19.5" customHeight="1">
      <c r="I160" s="68"/>
      <c r="J160" s="68"/>
      <c r="K160" s="68"/>
      <c r="L160" s="68"/>
      <c r="M160" s="68"/>
      <c r="N160" s="68"/>
    </row>
    <row r="161" spans="9:14" ht="19.5" customHeight="1">
      <c r="I161" s="68"/>
      <c r="J161" s="68"/>
      <c r="K161" s="68"/>
      <c r="L161" s="68"/>
      <c r="M161" s="68"/>
      <c r="N161" s="68"/>
    </row>
    <row r="162" spans="9:14" ht="19.5" customHeight="1">
      <c r="I162" s="68"/>
      <c r="J162" s="68"/>
      <c r="K162" s="68"/>
      <c r="L162" s="68"/>
      <c r="M162" s="68"/>
      <c r="N162" s="68"/>
    </row>
    <row r="163" spans="9:14" ht="19.5" customHeight="1">
      <c r="I163" s="68"/>
      <c r="J163" s="68"/>
      <c r="K163" s="68"/>
      <c r="L163" s="68"/>
      <c r="M163" s="68"/>
      <c r="N163" s="68"/>
    </row>
    <row r="164" spans="9:14" ht="19.5" customHeight="1">
      <c r="I164" s="68"/>
      <c r="J164" s="68"/>
      <c r="K164" s="68"/>
      <c r="L164" s="68"/>
      <c r="M164" s="68"/>
      <c r="N164" s="68"/>
    </row>
    <row r="165" spans="9:14" ht="19.5" customHeight="1">
      <c r="I165" s="68"/>
      <c r="J165" s="68"/>
      <c r="K165" s="68"/>
      <c r="L165" s="68"/>
      <c r="M165" s="68"/>
      <c r="N165" s="68"/>
    </row>
    <row r="166" spans="9:14" ht="19.5" customHeight="1">
      <c r="I166" s="68"/>
      <c r="J166" s="68"/>
      <c r="K166" s="68"/>
      <c r="L166" s="68"/>
      <c r="M166" s="68"/>
      <c r="N166" s="68"/>
    </row>
    <row r="167" spans="9:14" ht="19.5" customHeight="1">
      <c r="I167" s="68"/>
      <c r="J167" s="68"/>
      <c r="K167" s="68"/>
      <c r="L167" s="68"/>
      <c r="M167" s="68"/>
      <c r="N167" s="68"/>
    </row>
    <row r="168" spans="9:14" ht="19.5" customHeight="1">
      <c r="I168" s="68"/>
      <c r="J168" s="68"/>
      <c r="K168" s="68"/>
      <c r="L168" s="68"/>
      <c r="M168" s="68"/>
      <c r="N168" s="68"/>
    </row>
    <row r="169" spans="9:14" ht="19.5" customHeight="1">
      <c r="I169" s="68"/>
      <c r="J169" s="68"/>
      <c r="K169" s="68"/>
      <c r="L169" s="68"/>
      <c r="M169" s="68"/>
      <c r="N169" s="68"/>
    </row>
    <row r="170" spans="9:14" ht="19.5" customHeight="1">
      <c r="I170" s="68"/>
      <c r="J170" s="68"/>
      <c r="K170" s="68"/>
      <c r="L170" s="68"/>
      <c r="M170" s="68"/>
      <c r="N170" s="68"/>
    </row>
    <row r="171" spans="9:14" ht="19.5" customHeight="1">
      <c r="I171" s="68"/>
      <c r="J171" s="68"/>
      <c r="K171" s="68"/>
      <c r="L171" s="68"/>
      <c r="M171" s="68"/>
      <c r="N171" s="68"/>
    </row>
    <row r="172" spans="9:14" ht="19.5" customHeight="1">
      <c r="I172" s="68"/>
      <c r="J172" s="68"/>
      <c r="K172" s="68"/>
      <c r="L172" s="68"/>
      <c r="M172" s="68"/>
      <c r="N172" s="68"/>
    </row>
    <row r="173" spans="9:14" ht="19.5" customHeight="1">
      <c r="I173" s="68"/>
      <c r="J173" s="68"/>
      <c r="K173" s="68"/>
      <c r="L173" s="68"/>
      <c r="M173" s="68"/>
      <c r="N173" s="68"/>
    </row>
    <row r="174" spans="9:14" ht="19.5" customHeight="1">
      <c r="I174" s="68"/>
      <c r="J174" s="68"/>
      <c r="K174" s="68"/>
      <c r="L174" s="68"/>
      <c r="M174" s="68"/>
      <c r="N174" s="68"/>
    </row>
    <row r="175" spans="9:14" ht="19.5" customHeight="1">
      <c r="I175" s="68"/>
      <c r="J175" s="68"/>
      <c r="K175" s="68"/>
      <c r="L175" s="68"/>
      <c r="M175" s="68"/>
      <c r="N175" s="68"/>
    </row>
    <row r="176" spans="9:14" ht="19.5" customHeight="1">
      <c r="I176" s="68"/>
      <c r="J176" s="68"/>
      <c r="K176" s="68"/>
      <c r="L176" s="68"/>
      <c r="M176" s="68"/>
      <c r="N176" s="68"/>
    </row>
    <row r="177" spans="9:14" ht="19.5" customHeight="1">
      <c r="I177" s="68"/>
      <c r="J177" s="68"/>
      <c r="K177" s="68"/>
      <c r="L177" s="68"/>
      <c r="M177" s="68"/>
      <c r="N177" s="68"/>
    </row>
    <row r="178" spans="9:14" ht="19.5" customHeight="1">
      <c r="I178" s="68"/>
      <c r="J178" s="68"/>
      <c r="K178" s="68"/>
      <c r="L178" s="68"/>
      <c r="M178" s="68"/>
      <c r="N178" s="68"/>
    </row>
    <row r="179" spans="9:14" ht="19.5" customHeight="1">
      <c r="I179" s="68"/>
      <c r="J179" s="68"/>
      <c r="K179" s="68"/>
      <c r="L179" s="68"/>
      <c r="M179" s="68"/>
      <c r="N179" s="68"/>
    </row>
    <row r="180" spans="9:14" ht="19.5" customHeight="1">
      <c r="I180" s="68"/>
      <c r="J180" s="68"/>
      <c r="K180" s="68"/>
      <c r="L180" s="68"/>
      <c r="M180" s="68"/>
      <c r="N180" s="68"/>
    </row>
    <row r="181" spans="9:14" ht="19.5" customHeight="1">
      <c r="I181" s="68"/>
      <c r="J181" s="68"/>
      <c r="K181" s="68"/>
      <c r="L181" s="68"/>
      <c r="M181" s="68"/>
      <c r="N181" s="68"/>
    </row>
    <row r="182" spans="9:14" ht="19.5" customHeight="1">
      <c r="I182" s="68"/>
      <c r="J182" s="68"/>
      <c r="K182" s="68"/>
      <c r="L182" s="68"/>
      <c r="M182" s="68"/>
      <c r="N182" s="68"/>
    </row>
    <row r="183" spans="9:14" ht="19.5" customHeight="1">
      <c r="I183" s="68"/>
      <c r="J183" s="68"/>
      <c r="K183" s="68"/>
      <c r="L183" s="68"/>
      <c r="M183" s="68"/>
      <c r="N183" s="68"/>
    </row>
    <row r="184" spans="9:14" ht="19.5" customHeight="1">
      <c r="I184" s="68"/>
      <c r="J184" s="68"/>
      <c r="K184" s="68"/>
      <c r="L184" s="68"/>
      <c r="M184" s="68"/>
      <c r="N184" s="68"/>
    </row>
    <row r="185" spans="9:14" ht="19.5" customHeight="1">
      <c r="I185" s="68"/>
      <c r="J185" s="68"/>
      <c r="K185" s="68"/>
      <c r="L185" s="68"/>
      <c r="M185" s="68"/>
      <c r="N185" s="68"/>
    </row>
    <row r="186" spans="9:14" ht="19.5" customHeight="1">
      <c r="I186" s="68"/>
      <c r="J186" s="68"/>
      <c r="K186" s="68"/>
      <c r="L186" s="68"/>
      <c r="M186" s="68"/>
      <c r="N186" s="68"/>
    </row>
    <row r="187" spans="9:14" ht="19.5" customHeight="1">
      <c r="I187" s="68"/>
      <c r="J187" s="68"/>
      <c r="K187" s="68"/>
      <c r="L187" s="68"/>
      <c r="M187" s="68"/>
      <c r="N187" s="68"/>
    </row>
    <row r="188" spans="9:14" ht="19.5" customHeight="1">
      <c r="I188" s="68"/>
      <c r="J188" s="68"/>
      <c r="K188" s="68"/>
      <c r="L188" s="68"/>
      <c r="M188" s="68"/>
      <c r="N188" s="68"/>
    </row>
    <row r="189" spans="9:14" ht="19.5" customHeight="1">
      <c r="I189" s="68"/>
      <c r="J189" s="68"/>
      <c r="K189" s="68"/>
      <c r="L189" s="68"/>
      <c r="M189" s="68"/>
      <c r="N189" s="68"/>
    </row>
    <row r="190" spans="9:14" ht="19.5" customHeight="1">
      <c r="I190" s="68"/>
      <c r="J190" s="68"/>
      <c r="K190" s="68"/>
      <c r="L190" s="68"/>
      <c r="M190" s="68"/>
      <c r="N190" s="68"/>
    </row>
    <row r="191" spans="9:14" ht="19.5" customHeight="1">
      <c r="I191" s="68"/>
      <c r="J191" s="68"/>
      <c r="K191" s="68"/>
      <c r="L191" s="68"/>
      <c r="M191" s="68"/>
      <c r="N191" s="68"/>
    </row>
    <row r="192" spans="9:14" ht="19.5" customHeight="1">
      <c r="I192" s="68"/>
      <c r="J192" s="68"/>
      <c r="K192" s="68"/>
      <c r="L192" s="68"/>
      <c r="M192" s="68"/>
      <c r="N192" s="68"/>
    </row>
    <row r="193" spans="9:14" ht="19.5" customHeight="1">
      <c r="I193" s="68"/>
      <c r="J193" s="68"/>
      <c r="K193" s="68"/>
      <c r="L193" s="68"/>
      <c r="M193" s="68"/>
      <c r="N193" s="68"/>
    </row>
    <row r="194" spans="9:14" ht="19.5" customHeight="1">
      <c r="I194" s="68"/>
      <c r="J194" s="68"/>
      <c r="K194" s="68"/>
      <c r="L194" s="68"/>
      <c r="M194" s="68"/>
      <c r="N194" s="68"/>
    </row>
    <row r="195" spans="9:14" ht="19.5" customHeight="1">
      <c r="I195" s="68"/>
      <c r="J195" s="68"/>
      <c r="K195" s="68"/>
      <c r="L195" s="68"/>
      <c r="M195" s="68"/>
      <c r="N195" s="68"/>
    </row>
    <row r="196" spans="9:14" ht="19.5" customHeight="1">
      <c r="I196" s="68"/>
      <c r="J196" s="68"/>
      <c r="K196" s="68"/>
      <c r="L196" s="68"/>
      <c r="M196" s="68"/>
      <c r="N196" s="68"/>
    </row>
    <row r="197" spans="9:14" ht="19.5" customHeight="1">
      <c r="I197" s="68"/>
      <c r="J197" s="68"/>
      <c r="K197" s="68"/>
      <c r="L197" s="68"/>
      <c r="M197" s="68"/>
      <c r="N197" s="68"/>
    </row>
    <row r="198" spans="9:14" ht="19.5" customHeight="1">
      <c r="I198" s="68"/>
      <c r="J198" s="68"/>
      <c r="K198" s="68"/>
      <c r="L198" s="68"/>
      <c r="M198" s="68"/>
      <c r="N198" s="68"/>
    </row>
    <row r="199" spans="9:14" ht="19.5" customHeight="1">
      <c r="I199" s="68"/>
      <c r="J199" s="68"/>
      <c r="K199" s="68"/>
      <c r="L199" s="68"/>
      <c r="M199" s="68"/>
      <c r="N199" s="68"/>
    </row>
    <row r="200" spans="9:14" ht="19.5" customHeight="1">
      <c r="I200" s="68"/>
      <c r="J200" s="68"/>
      <c r="K200" s="68"/>
      <c r="L200" s="68"/>
      <c r="M200" s="68"/>
      <c r="N200" s="68"/>
    </row>
    <row r="201" spans="9:14" ht="19.5" customHeight="1">
      <c r="I201" s="68"/>
      <c r="J201" s="68"/>
      <c r="K201" s="68"/>
      <c r="L201" s="68"/>
      <c r="M201" s="68"/>
      <c r="N201" s="68"/>
    </row>
    <row r="202" spans="9:14" ht="19.5" customHeight="1">
      <c r="I202" s="68"/>
      <c r="J202" s="68"/>
      <c r="K202" s="68"/>
      <c r="L202" s="68"/>
      <c r="M202" s="68"/>
      <c r="N202" s="68"/>
    </row>
    <row r="203" spans="9:14" ht="19.5" customHeight="1">
      <c r="I203" s="68"/>
      <c r="J203" s="68"/>
      <c r="K203" s="68"/>
      <c r="L203" s="68"/>
      <c r="M203" s="68"/>
      <c r="N203" s="68"/>
    </row>
    <row r="204" spans="9:14" ht="19.5" customHeight="1">
      <c r="I204" s="68"/>
      <c r="J204" s="68"/>
      <c r="K204" s="68"/>
      <c r="L204" s="68"/>
      <c r="M204" s="68"/>
      <c r="N204" s="68"/>
    </row>
    <row r="205" spans="9:14" ht="19.5" customHeight="1">
      <c r="I205" s="68"/>
      <c r="J205" s="68"/>
      <c r="K205" s="68"/>
      <c r="L205" s="68"/>
      <c r="M205" s="68"/>
      <c r="N205" s="68"/>
    </row>
    <row r="206" spans="9:14" ht="19.5" customHeight="1">
      <c r="I206" s="68"/>
      <c r="J206" s="68"/>
      <c r="K206" s="68"/>
      <c r="L206" s="68"/>
      <c r="M206" s="68"/>
      <c r="N206" s="68"/>
    </row>
    <row r="207" spans="9:14" ht="19.5" customHeight="1">
      <c r="I207" s="68"/>
      <c r="J207" s="68"/>
      <c r="K207" s="68"/>
      <c r="L207" s="68"/>
      <c r="M207" s="68"/>
      <c r="N207" s="68"/>
    </row>
    <row r="208" spans="9:14" ht="19.5" customHeight="1">
      <c r="I208" s="68"/>
      <c r="J208" s="68"/>
      <c r="K208" s="68"/>
      <c r="L208" s="68"/>
      <c r="M208" s="68"/>
      <c r="N208" s="68"/>
    </row>
    <row r="209" spans="9:14" ht="19.5" customHeight="1">
      <c r="I209" s="68"/>
      <c r="J209" s="68"/>
      <c r="K209" s="68"/>
      <c r="L209" s="68"/>
      <c r="M209" s="68"/>
      <c r="N209" s="68"/>
    </row>
    <row r="210" spans="9:14" ht="19.5" customHeight="1">
      <c r="I210" s="68"/>
      <c r="J210" s="68"/>
      <c r="K210" s="68"/>
      <c r="L210" s="68"/>
      <c r="M210" s="68"/>
      <c r="N210" s="68"/>
    </row>
    <row r="211" spans="9:14" ht="19.5" customHeight="1">
      <c r="I211" s="68"/>
      <c r="J211" s="68"/>
      <c r="K211" s="68"/>
      <c r="L211" s="68"/>
      <c r="M211" s="68"/>
      <c r="N211" s="68"/>
    </row>
    <row r="212" spans="9:14" ht="19.5" customHeight="1">
      <c r="I212" s="68"/>
      <c r="J212" s="68"/>
      <c r="K212" s="68"/>
      <c r="L212" s="68"/>
      <c r="M212" s="68"/>
      <c r="N212" s="68"/>
    </row>
    <row r="213" spans="9:14" ht="19.5" customHeight="1">
      <c r="I213" s="68"/>
      <c r="J213" s="68"/>
      <c r="K213" s="68"/>
      <c r="L213" s="68"/>
      <c r="M213" s="68"/>
      <c r="N213" s="68"/>
    </row>
    <row r="214" spans="9:14" ht="19.5" customHeight="1">
      <c r="I214" s="68"/>
      <c r="J214" s="68"/>
      <c r="K214" s="68"/>
      <c r="L214" s="68"/>
      <c r="M214" s="68"/>
      <c r="N214" s="68"/>
    </row>
    <row r="215" spans="9:14" ht="19.5" customHeight="1">
      <c r="I215" s="68"/>
      <c r="J215" s="68"/>
      <c r="K215" s="68"/>
      <c r="L215" s="68"/>
      <c r="M215" s="68"/>
      <c r="N215" s="68"/>
    </row>
    <row r="216" spans="9:14" ht="19.5" customHeight="1">
      <c r="I216" s="68"/>
      <c r="J216" s="68"/>
      <c r="K216" s="68"/>
      <c r="L216" s="68"/>
      <c r="M216" s="68"/>
      <c r="N216" s="68"/>
    </row>
    <row r="217" spans="9:14" ht="19.5" customHeight="1">
      <c r="I217" s="68"/>
      <c r="J217" s="68"/>
      <c r="K217" s="68"/>
      <c r="L217" s="68"/>
      <c r="M217" s="68"/>
      <c r="N217" s="68"/>
    </row>
    <row r="218" spans="9:14" ht="19.5" customHeight="1">
      <c r="I218" s="68"/>
      <c r="J218" s="68"/>
      <c r="K218" s="68"/>
      <c r="L218" s="68"/>
      <c r="M218" s="68"/>
      <c r="N218" s="68"/>
    </row>
    <row r="219" spans="9:14" ht="19.5" customHeight="1">
      <c r="I219" s="68"/>
      <c r="J219" s="68"/>
      <c r="K219" s="68"/>
      <c r="L219" s="68"/>
      <c r="M219" s="68"/>
      <c r="N219" s="68"/>
    </row>
    <row r="220" spans="9:14" ht="19.5" customHeight="1">
      <c r="I220" s="68"/>
      <c r="J220" s="68"/>
      <c r="K220" s="68"/>
      <c r="L220" s="68"/>
      <c r="M220" s="68"/>
      <c r="N220" s="68"/>
    </row>
    <row r="221" spans="9:14" ht="19.5" customHeight="1">
      <c r="I221" s="68"/>
      <c r="J221" s="68"/>
      <c r="K221" s="68"/>
      <c r="L221" s="68"/>
      <c r="M221" s="68"/>
      <c r="N221" s="68"/>
    </row>
    <row r="222" spans="9:14" ht="19.5" customHeight="1">
      <c r="I222" s="68"/>
      <c r="J222" s="68"/>
      <c r="K222" s="68"/>
      <c r="L222" s="68"/>
      <c r="M222" s="68"/>
      <c r="N222" s="68"/>
    </row>
    <row r="223" spans="9:14" ht="19.5" customHeight="1">
      <c r="I223" s="68"/>
      <c r="J223" s="68"/>
      <c r="K223" s="68"/>
      <c r="L223" s="68"/>
      <c r="M223" s="68"/>
      <c r="N223" s="68"/>
    </row>
    <row r="224" spans="9:14" ht="19.5" customHeight="1">
      <c r="I224" s="68"/>
      <c r="J224" s="68"/>
      <c r="K224" s="68"/>
      <c r="L224" s="68"/>
      <c r="M224" s="68"/>
      <c r="N224" s="68"/>
    </row>
    <row r="225" spans="9:14" ht="19.5" customHeight="1">
      <c r="I225" s="68"/>
      <c r="J225" s="68"/>
      <c r="K225" s="68"/>
      <c r="L225" s="68"/>
      <c r="M225" s="68"/>
      <c r="N225" s="68"/>
    </row>
    <row r="226" spans="9:14" ht="19.5" customHeight="1">
      <c r="I226" s="68"/>
      <c r="J226" s="68"/>
      <c r="K226" s="68"/>
      <c r="L226" s="68"/>
      <c r="M226" s="68"/>
      <c r="N226" s="68"/>
    </row>
    <row r="227" spans="9:14" ht="19.5" customHeight="1">
      <c r="I227" s="68"/>
      <c r="J227" s="68"/>
      <c r="K227" s="68"/>
      <c r="L227" s="68"/>
      <c r="M227" s="68"/>
      <c r="N227" s="68"/>
    </row>
    <row r="228" spans="9:14" ht="19.5" customHeight="1">
      <c r="I228" s="68"/>
      <c r="J228" s="68"/>
      <c r="K228" s="68"/>
      <c r="L228" s="68"/>
      <c r="M228" s="68"/>
      <c r="N228" s="68"/>
    </row>
    <row r="229" spans="9:14" ht="19.5" customHeight="1">
      <c r="I229" s="68"/>
      <c r="J229" s="68"/>
      <c r="K229" s="68"/>
      <c r="L229" s="68"/>
      <c r="M229" s="68"/>
      <c r="N229" s="68"/>
    </row>
    <row r="230" spans="9:14" ht="19.5" customHeight="1">
      <c r="I230" s="68"/>
      <c r="J230" s="68"/>
      <c r="K230" s="68"/>
      <c r="L230" s="68"/>
      <c r="M230" s="68"/>
      <c r="N230" s="68"/>
    </row>
    <row r="231" spans="9:14" ht="19.5" customHeight="1">
      <c r="I231" s="68"/>
      <c r="J231" s="68"/>
      <c r="K231" s="68"/>
      <c r="L231" s="68"/>
      <c r="M231" s="68"/>
      <c r="N231" s="68"/>
    </row>
    <row r="232" spans="9:14" ht="19.5" customHeight="1">
      <c r="I232" s="68"/>
      <c r="J232" s="68"/>
      <c r="K232" s="68"/>
      <c r="L232" s="68"/>
      <c r="M232" s="68"/>
      <c r="N232" s="68"/>
    </row>
    <row r="233" spans="9:14" ht="19.5" customHeight="1">
      <c r="I233" s="68"/>
      <c r="J233" s="68"/>
      <c r="K233" s="68"/>
      <c r="L233" s="68"/>
      <c r="M233" s="68"/>
      <c r="N233" s="68"/>
    </row>
    <row r="234" spans="9:14" ht="19.5" customHeight="1">
      <c r="I234" s="68"/>
      <c r="J234" s="68"/>
      <c r="K234" s="68"/>
      <c r="L234" s="68"/>
      <c r="M234" s="68"/>
      <c r="N234" s="68"/>
    </row>
    <row r="235" spans="9:14" ht="19.5" customHeight="1">
      <c r="I235" s="68"/>
      <c r="J235" s="68"/>
      <c r="K235" s="68"/>
      <c r="L235" s="68"/>
      <c r="M235" s="68"/>
      <c r="N235" s="68"/>
    </row>
    <row r="236" spans="9:14" ht="19.5" customHeight="1">
      <c r="I236" s="68"/>
      <c r="J236" s="68"/>
      <c r="K236" s="68"/>
      <c r="L236" s="68"/>
      <c r="M236" s="68"/>
      <c r="N236" s="68"/>
    </row>
    <row r="237" spans="9:14" ht="19.5" customHeight="1">
      <c r="I237" s="68"/>
      <c r="J237" s="68"/>
      <c r="K237" s="68"/>
      <c r="L237" s="68"/>
      <c r="M237" s="68"/>
      <c r="N237" s="68"/>
    </row>
    <row r="238" spans="9:14" ht="19.5" customHeight="1">
      <c r="I238" s="68"/>
      <c r="J238" s="68"/>
      <c r="K238" s="68"/>
      <c r="L238" s="68"/>
      <c r="M238" s="68"/>
      <c r="N238" s="68"/>
    </row>
    <row r="239" spans="9:14" ht="19.5" customHeight="1">
      <c r="I239" s="68"/>
      <c r="J239" s="68"/>
      <c r="K239" s="68"/>
      <c r="L239" s="68"/>
      <c r="M239" s="68"/>
      <c r="N239" s="68"/>
    </row>
    <row r="240" spans="9:14" ht="19.5" customHeight="1">
      <c r="I240" s="68"/>
      <c r="J240" s="68"/>
      <c r="K240" s="68"/>
      <c r="L240" s="68"/>
      <c r="M240" s="68"/>
      <c r="N240" s="68"/>
    </row>
    <row r="241" spans="9:14" ht="19.5" customHeight="1">
      <c r="I241" s="68"/>
      <c r="J241" s="68"/>
      <c r="K241" s="68"/>
      <c r="L241" s="68"/>
      <c r="M241" s="68"/>
      <c r="N241" s="68"/>
    </row>
    <row r="242" spans="9:14" ht="19.5" customHeight="1">
      <c r="I242" s="68"/>
      <c r="J242" s="68"/>
      <c r="K242" s="68"/>
      <c r="L242" s="68"/>
      <c r="M242" s="68"/>
      <c r="N242" s="68"/>
    </row>
    <row r="243" spans="9:14" ht="19.5" customHeight="1">
      <c r="I243" s="68"/>
      <c r="J243" s="68"/>
      <c r="K243" s="68"/>
      <c r="L243" s="68"/>
      <c r="M243" s="68"/>
      <c r="N243" s="68"/>
    </row>
    <row r="244" spans="9:14" ht="19.5" customHeight="1">
      <c r="I244" s="68"/>
      <c r="J244" s="68"/>
      <c r="K244" s="68"/>
      <c r="L244" s="68"/>
      <c r="M244" s="68"/>
      <c r="N244" s="68"/>
    </row>
    <row r="245" spans="9:14" ht="19.5" customHeight="1">
      <c r="I245" s="68"/>
      <c r="J245" s="68"/>
      <c r="K245" s="68"/>
      <c r="L245" s="68"/>
      <c r="M245" s="68"/>
      <c r="N245" s="68"/>
    </row>
    <row r="246" spans="9:14" ht="19.5" customHeight="1">
      <c r="I246" s="68"/>
      <c r="J246" s="68"/>
      <c r="K246" s="68"/>
      <c r="L246" s="68"/>
      <c r="M246" s="68"/>
      <c r="N246" s="68"/>
    </row>
    <row r="247" spans="9:14" ht="19.5" customHeight="1">
      <c r="I247" s="68"/>
      <c r="J247" s="68"/>
      <c r="K247" s="68"/>
      <c r="L247" s="68"/>
      <c r="M247" s="68"/>
      <c r="N247" s="68"/>
    </row>
    <row r="248" spans="9:14" ht="19.5" customHeight="1">
      <c r="I248" s="68"/>
      <c r="J248" s="68"/>
      <c r="K248" s="68"/>
      <c r="L248" s="68"/>
      <c r="M248" s="68"/>
      <c r="N248" s="68"/>
    </row>
    <row r="249" spans="9:14" ht="19.5" customHeight="1">
      <c r="I249" s="68"/>
      <c r="J249" s="68"/>
      <c r="K249" s="68"/>
      <c r="L249" s="68"/>
      <c r="M249" s="68"/>
      <c r="N249" s="68"/>
    </row>
    <row r="250" spans="9:14" ht="19.5" customHeight="1">
      <c r="I250" s="68"/>
      <c r="J250" s="68"/>
      <c r="K250" s="68"/>
      <c r="L250" s="68"/>
      <c r="M250" s="68"/>
      <c r="N250" s="68"/>
    </row>
    <row r="251" spans="9:14" ht="19.5" customHeight="1">
      <c r="I251" s="68"/>
      <c r="J251" s="68"/>
      <c r="K251" s="68"/>
      <c r="L251" s="68"/>
      <c r="M251" s="68"/>
      <c r="N251" s="68"/>
    </row>
    <row r="252" spans="9:14" ht="19.5" customHeight="1">
      <c r="I252" s="68"/>
      <c r="J252" s="68"/>
      <c r="K252" s="68"/>
      <c r="L252" s="68"/>
      <c r="M252" s="68"/>
      <c r="N252" s="68"/>
    </row>
    <row r="253" spans="9:14" ht="19.5" customHeight="1">
      <c r="I253" s="68"/>
      <c r="J253" s="68"/>
      <c r="K253" s="68"/>
      <c r="L253" s="68"/>
      <c r="M253" s="68"/>
      <c r="N253" s="68"/>
    </row>
    <row r="254" spans="9:14" ht="19.5" customHeight="1">
      <c r="I254" s="68"/>
      <c r="J254" s="68"/>
      <c r="K254" s="68"/>
      <c r="L254" s="68"/>
      <c r="M254" s="68"/>
      <c r="N254" s="68"/>
    </row>
    <row r="255" spans="9:14" ht="19.5" customHeight="1">
      <c r="I255" s="68"/>
      <c r="J255" s="68"/>
      <c r="K255" s="68"/>
      <c r="L255" s="68"/>
      <c r="M255" s="68"/>
      <c r="N255" s="68"/>
    </row>
    <row r="256" spans="9:14" ht="19.5" customHeight="1">
      <c r="I256" s="68"/>
      <c r="J256" s="68"/>
      <c r="K256" s="68"/>
      <c r="L256" s="68"/>
      <c r="M256" s="68"/>
      <c r="N256" s="68"/>
    </row>
    <row r="257" spans="9:14" ht="19.5" customHeight="1">
      <c r="I257" s="68"/>
      <c r="J257" s="68"/>
      <c r="K257" s="68"/>
      <c r="L257" s="68"/>
      <c r="M257" s="68"/>
      <c r="N257" s="68"/>
    </row>
    <row r="258" spans="9:14" ht="19.5" customHeight="1">
      <c r="I258" s="68"/>
      <c r="J258" s="68"/>
      <c r="K258" s="68"/>
      <c r="L258" s="68"/>
      <c r="M258" s="68"/>
      <c r="N258" s="68"/>
    </row>
    <row r="259" spans="9:14" ht="19.5" customHeight="1">
      <c r="I259" s="68"/>
      <c r="J259" s="68"/>
      <c r="K259" s="68"/>
      <c r="L259" s="68"/>
      <c r="M259" s="68"/>
      <c r="N259" s="68"/>
    </row>
    <row r="260" spans="9:14" ht="19.5" customHeight="1">
      <c r="I260" s="68"/>
      <c r="J260" s="68"/>
      <c r="K260" s="68"/>
      <c r="L260" s="68"/>
      <c r="M260" s="68"/>
      <c r="N260" s="68"/>
    </row>
    <row r="261" spans="9:14" ht="19.5" customHeight="1">
      <c r="I261" s="68"/>
      <c r="J261" s="68"/>
      <c r="K261" s="68"/>
      <c r="L261" s="68"/>
      <c r="M261" s="68"/>
      <c r="N261" s="68"/>
    </row>
    <row r="262" spans="9:14" ht="19.5" customHeight="1">
      <c r="I262" s="68"/>
      <c r="J262" s="68"/>
      <c r="K262" s="68"/>
      <c r="L262" s="68"/>
      <c r="M262" s="68"/>
      <c r="N262" s="68"/>
    </row>
    <row r="263" spans="9:14" ht="19.5" customHeight="1">
      <c r="I263" s="68"/>
      <c r="J263" s="68"/>
      <c r="K263" s="68"/>
      <c r="L263" s="68"/>
      <c r="M263" s="68"/>
      <c r="N263" s="68"/>
    </row>
    <row r="264" spans="9:14" ht="19.5" customHeight="1">
      <c r="I264" s="68"/>
      <c r="J264" s="68"/>
      <c r="K264" s="68"/>
      <c r="L264" s="68"/>
      <c r="M264" s="68"/>
      <c r="N264" s="68"/>
    </row>
    <row r="265" spans="9:14" ht="19.5" customHeight="1">
      <c r="I265" s="68"/>
      <c r="J265" s="68"/>
      <c r="K265" s="68"/>
      <c r="L265" s="68"/>
      <c r="M265" s="68"/>
      <c r="N265" s="68"/>
    </row>
    <row r="266" spans="9:14" ht="19.5" customHeight="1">
      <c r="I266" s="68"/>
      <c r="J266" s="68"/>
      <c r="K266" s="68"/>
      <c r="L266" s="68"/>
      <c r="M266" s="68"/>
      <c r="N266" s="68"/>
    </row>
    <row r="267" spans="9:14" ht="19.5" customHeight="1">
      <c r="I267" s="68"/>
      <c r="J267" s="68"/>
      <c r="K267" s="68"/>
      <c r="L267" s="68"/>
      <c r="M267" s="68"/>
      <c r="N267" s="68"/>
    </row>
    <row r="268" spans="9:14" ht="19.5" customHeight="1">
      <c r="I268" s="68"/>
      <c r="J268" s="68"/>
      <c r="K268" s="68"/>
      <c r="L268" s="68"/>
      <c r="M268" s="68"/>
      <c r="N268" s="68"/>
    </row>
    <row r="269" spans="9:14" ht="19.5" customHeight="1">
      <c r="I269" s="68"/>
      <c r="J269" s="68"/>
      <c r="K269" s="68"/>
      <c r="L269" s="68"/>
      <c r="M269" s="68"/>
      <c r="N269" s="68"/>
    </row>
    <row r="270" spans="9:14" ht="19.5" customHeight="1">
      <c r="I270" s="68"/>
      <c r="J270" s="68"/>
      <c r="K270" s="68"/>
      <c r="L270" s="68"/>
      <c r="M270" s="68"/>
      <c r="N270" s="68"/>
    </row>
    <row r="271" spans="9:14" ht="19.5" customHeight="1">
      <c r="I271" s="68"/>
      <c r="J271" s="68"/>
      <c r="K271" s="68"/>
      <c r="L271" s="68"/>
      <c r="M271" s="68"/>
      <c r="N271" s="68"/>
    </row>
    <row r="272" spans="9:14" ht="19.5" customHeight="1">
      <c r="I272" s="68"/>
      <c r="J272" s="68"/>
      <c r="K272" s="68"/>
      <c r="L272" s="68"/>
      <c r="M272" s="68"/>
      <c r="N272" s="68"/>
    </row>
    <row r="273" spans="9:14" ht="19.5" customHeight="1">
      <c r="I273" s="68"/>
      <c r="J273" s="68"/>
      <c r="K273" s="68"/>
      <c r="L273" s="68"/>
      <c r="M273" s="68"/>
      <c r="N273" s="68"/>
    </row>
    <row r="274" spans="9:14" ht="19.5" customHeight="1">
      <c r="I274" s="68"/>
      <c r="J274" s="68"/>
      <c r="K274" s="68"/>
      <c r="L274" s="68"/>
      <c r="M274" s="68"/>
      <c r="N274" s="68"/>
    </row>
    <row r="275" spans="9:14" ht="19.5" customHeight="1">
      <c r="I275" s="68"/>
      <c r="J275" s="68"/>
      <c r="K275" s="68"/>
      <c r="L275" s="68"/>
      <c r="M275" s="68"/>
      <c r="N275" s="68"/>
    </row>
    <row r="276" spans="9:14" ht="19.5" customHeight="1">
      <c r="I276" s="68"/>
      <c r="J276" s="68"/>
      <c r="K276" s="68"/>
      <c r="L276" s="68"/>
      <c r="M276" s="68"/>
      <c r="N276" s="68"/>
    </row>
    <row r="277" spans="9:14" ht="19.5" customHeight="1">
      <c r="I277" s="68"/>
      <c r="J277" s="68"/>
      <c r="K277" s="68"/>
      <c r="L277" s="68"/>
      <c r="M277" s="68"/>
      <c r="N277" s="68"/>
    </row>
    <row r="278" spans="9:14" ht="19.5" customHeight="1">
      <c r="I278" s="68"/>
      <c r="J278" s="68"/>
      <c r="K278" s="68"/>
      <c r="L278" s="68"/>
      <c r="M278" s="68"/>
      <c r="N278" s="68"/>
    </row>
    <row r="279" spans="9:14" ht="19.5" customHeight="1">
      <c r="I279" s="68"/>
      <c r="J279" s="68"/>
      <c r="K279" s="68"/>
      <c r="L279" s="68"/>
      <c r="M279" s="68"/>
      <c r="N279" s="68"/>
    </row>
    <row r="280" spans="9:14" ht="19.5" customHeight="1">
      <c r="I280" s="68"/>
      <c r="J280" s="68"/>
      <c r="K280" s="68"/>
      <c r="L280" s="68"/>
      <c r="M280" s="68"/>
      <c r="N280" s="68"/>
    </row>
    <row r="281" spans="9:14" ht="19.5" customHeight="1">
      <c r="I281" s="68"/>
      <c r="J281" s="68"/>
      <c r="K281" s="68"/>
      <c r="L281" s="68"/>
      <c r="M281" s="68"/>
      <c r="N281" s="68"/>
    </row>
    <row r="282" spans="9:14" ht="19.5" customHeight="1">
      <c r="I282" s="68"/>
      <c r="J282" s="68"/>
      <c r="K282" s="68"/>
      <c r="L282" s="68"/>
      <c r="M282" s="68"/>
      <c r="N282" s="68"/>
    </row>
    <row r="283" spans="9:14" ht="19.5" customHeight="1">
      <c r="I283" s="68"/>
      <c r="J283" s="68"/>
      <c r="K283" s="68"/>
      <c r="L283" s="68"/>
      <c r="M283" s="68"/>
      <c r="N283" s="68"/>
    </row>
    <row r="284" spans="9:14" ht="19.5" customHeight="1">
      <c r="I284" s="68"/>
      <c r="J284" s="68"/>
      <c r="K284" s="68"/>
      <c r="L284" s="68"/>
      <c r="M284" s="68"/>
      <c r="N284" s="68"/>
    </row>
    <row r="285" spans="9:14" ht="19.5" customHeight="1">
      <c r="I285" s="68"/>
      <c r="J285" s="68"/>
      <c r="K285" s="68"/>
      <c r="L285" s="68"/>
      <c r="M285" s="68"/>
      <c r="N285" s="68"/>
    </row>
    <row r="286" spans="9:14" ht="19.5" customHeight="1">
      <c r="I286" s="68"/>
      <c r="J286" s="68"/>
      <c r="K286" s="68"/>
      <c r="L286" s="68"/>
      <c r="M286" s="68"/>
      <c r="N286" s="68"/>
    </row>
    <row r="287" spans="9:14" ht="19.5" customHeight="1">
      <c r="I287" s="68"/>
      <c r="J287" s="68"/>
      <c r="K287" s="68"/>
      <c r="L287" s="68"/>
      <c r="M287" s="68"/>
      <c r="N287" s="68"/>
    </row>
    <row r="288" spans="9:14" ht="19.5" customHeight="1">
      <c r="I288" s="68"/>
      <c r="J288" s="68"/>
      <c r="K288" s="68"/>
      <c r="L288" s="68"/>
      <c r="M288" s="68"/>
      <c r="N288" s="68"/>
    </row>
    <row r="289" spans="9:14" ht="19.5" customHeight="1">
      <c r="I289" s="68"/>
      <c r="J289" s="68"/>
      <c r="K289" s="68"/>
      <c r="L289" s="68"/>
      <c r="M289" s="68"/>
      <c r="N289" s="68"/>
    </row>
    <row r="290" spans="9:14" ht="19.5" customHeight="1">
      <c r="I290" s="68"/>
      <c r="J290" s="68"/>
      <c r="K290" s="68"/>
      <c r="L290" s="68"/>
      <c r="M290" s="68"/>
      <c r="N290" s="68"/>
    </row>
    <row r="291" spans="9:14" ht="19.5" customHeight="1">
      <c r="I291" s="68"/>
      <c r="J291" s="68"/>
      <c r="K291" s="68"/>
      <c r="L291" s="68"/>
      <c r="M291" s="68"/>
      <c r="N291" s="68"/>
    </row>
    <row r="292" spans="9:14" ht="19.5" customHeight="1">
      <c r="I292" s="68"/>
      <c r="J292" s="68"/>
      <c r="K292" s="68"/>
      <c r="L292" s="68"/>
      <c r="M292" s="68"/>
      <c r="N292" s="68"/>
    </row>
    <row r="293" spans="9:14" ht="19.5" customHeight="1">
      <c r="I293" s="68"/>
      <c r="J293" s="68"/>
      <c r="K293" s="68"/>
      <c r="L293" s="68"/>
      <c r="M293" s="68"/>
      <c r="N293" s="68"/>
    </row>
    <row r="294" spans="9:14" ht="19.5" customHeight="1">
      <c r="I294" s="68"/>
      <c r="J294" s="68"/>
      <c r="K294" s="68"/>
      <c r="L294" s="68"/>
      <c r="M294" s="68"/>
      <c r="N294" s="68"/>
    </row>
    <row r="295" spans="9:14" ht="19.5" customHeight="1">
      <c r="I295" s="68"/>
      <c r="J295" s="68"/>
      <c r="K295" s="68"/>
      <c r="L295" s="68"/>
      <c r="M295" s="68"/>
      <c r="N295" s="68"/>
    </row>
    <row r="296" spans="9:14" ht="19.5" customHeight="1">
      <c r="I296" s="68"/>
      <c r="J296" s="68"/>
      <c r="K296" s="68"/>
      <c r="L296" s="68"/>
      <c r="M296" s="68"/>
      <c r="N296" s="68"/>
    </row>
    <row r="297" spans="9:14" ht="19.5" customHeight="1">
      <c r="I297" s="68"/>
      <c r="J297" s="68"/>
      <c r="K297" s="68"/>
      <c r="L297" s="68"/>
      <c r="M297" s="68"/>
      <c r="N297" s="68"/>
    </row>
    <row r="298" spans="9:14" ht="19.5" customHeight="1">
      <c r="I298" s="68"/>
      <c r="J298" s="68"/>
      <c r="K298" s="68"/>
      <c r="L298" s="68"/>
      <c r="M298" s="68"/>
      <c r="N298" s="68"/>
    </row>
    <row r="299" spans="9:14" ht="19.5" customHeight="1">
      <c r="I299" s="68"/>
      <c r="J299" s="68"/>
      <c r="K299" s="68"/>
      <c r="L299" s="68"/>
      <c r="M299" s="68"/>
      <c r="N299" s="68"/>
    </row>
    <row r="300" spans="9:14" ht="19.5" customHeight="1">
      <c r="I300" s="68"/>
      <c r="J300" s="68"/>
      <c r="K300" s="68"/>
      <c r="L300" s="68"/>
      <c r="M300" s="68"/>
      <c r="N300" s="68"/>
    </row>
    <row r="301" spans="9:14" ht="19.5" customHeight="1">
      <c r="I301" s="68"/>
      <c r="J301" s="68"/>
      <c r="K301" s="68"/>
      <c r="L301" s="68"/>
      <c r="M301" s="68"/>
      <c r="N301" s="68"/>
    </row>
    <row r="302" spans="9:14" ht="19.5" customHeight="1">
      <c r="I302" s="68"/>
      <c r="J302" s="68"/>
      <c r="K302" s="68"/>
      <c r="L302" s="68"/>
      <c r="M302" s="68"/>
      <c r="N302" s="68"/>
    </row>
    <row r="303" spans="9:14" ht="19.5" customHeight="1">
      <c r="I303" s="68"/>
      <c r="J303" s="68"/>
      <c r="K303" s="68"/>
      <c r="L303" s="68"/>
      <c r="M303" s="68"/>
      <c r="N303" s="68"/>
    </row>
    <row r="304" spans="9:14" ht="19.5" customHeight="1">
      <c r="I304" s="68"/>
      <c r="J304" s="68"/>
      <c r="K304" s="68"/>
      <c r="L304" s="68"/>
      <c r="M304" s="68"/>
      <c r="N304" s="68"/>
    </row>
    <row r="305" spans="9:14" ht="19.5" customHeight="1">
      <c r="I305" s="68"/>
      <c r="J305" s="68"/>
      <c r="K305" s="68"/>
      <c r="L305" s="68"/>
      <c r="M305" s="68"/>
      <c r="N305" s="68"/>
    </row>
    <row r="306" spans="9:14" ht="19.5" customHeight="1">
      <c r="I306" s="68"/>
      <c r="J306" s="68"/>
      <c r="K306" s="68"/>
      <c r="L306" s="68"/>
      <c r="M306" s="68"/>
      <c r="N306" s="68"/>
    </row>
    <row r="307" spans="9:14" ht="19.5" customHeight="1">
      <c r="I307" s="68"/>
      <c r="J307" s="68"/>
      <c r="K307" s="68"/>
      <c r="L307" s="68"/>
      <c r="M307" s="68"/>
      <c r="N307" s="68"/>
    </row>
    <row r="308" spans="9:14" ht="19.5" customHeight="1">
      <c r="I308" s="68"/>
      <c r="J308" s="68"/>
      <c r="K308" s="68"/>
      <c r="L308" s="68"/>
      <c r="M308" s="68"/>
      <c r="N308" s="68"/>
    </row>
    <row r="309" spans="9:14" ht="19.5" customHeight="1">
      <c r="I309" s="68"/>
      <c r="J309" s="68"/>
      <c r="K309" s="68"/>
      <c r="L309" s="68"/>
      <c r="M309" s="68"/>
      <c r="N309" s="68"/>
    </row>
    <row r="310" spans="9:14" ht="19.5" customHeight="1">
      <c r="I310" s="68"/>
      <c r="J310" s="68"/>
      <c r="K310" s="68"/>
      <c r="L310" s="68"/>
      <c r="M310" s="68"/>
      <c r="N310" s="68"/>
    </row>
    <row r="311" spans="9:14" ht="19.5" customHeight="1">
      <c r="I311" s="68"/>
      <c r="J311" s="68"/>
      <c r="K311" s="68"/>
      <c r="L311" s="68"/>
      <c r="M311" s="68"/>
      <c r="N311" s="68"/>
    </row>
    <row r="312" spans="9:14" ht="19.5" customHeight="1">
      <c r="I312" s="68"/>
      <c r="J312" s="68"/>
      <c r="K312" s="68"/>
      <c r="L312" s="68"/>
      <c r="M312" s="68"/>
      <c r="N312" s="68"/>
    </row>
    <row r="313" spans="9:14" ht="19.5" customHeight="1">
      <c r="I313" s="68"/>
      <c r="J313" s="68"/>
      <c r="K313" s="68"/>
      <c r="L313" s="68"/>
      <c r="M313" s="68"/>
      <c r="N313" s="68"/>
    </row>
    <row r="314" spans="9:14" ht="19.5" customHeight="1">
      <c r="I314" s="68"/>
      <c r="J314" s="68"/>
      <c r="K314" s="68"/>
      <c r="L314" s="68"/>
      <c r="M314" s="68"/>
      <c r="N314" s="68"/>
    </row>
    <row r="315" spans="9:14" ht="19.5" customHeight="1">
      <c r="I315" s="68"/>
      <c r="J315" s="68"/>
      <c r="K315" s="68"/>
      <c r="L315" s="68"/>
      <c r="M315" s="68"/>
      <c r="N315" s="68"/>
    </row>
    <row r="316" spans="9:14" ht="19.5" customHeight="1">
      <c r="I316" s="68"/>
      <c r="J316" s="68"/>
      <c r="K316" s="68"/>
      <c r="L316" s="68"/>
      <c r="M316" s="68"/>
      <c r="N316" s="68"/>
    </row>
    <row r="317" spans="9:14" ht="19.5" customHeight="1">
      <c r="I317" s="68"/>
      <c r="J317" s="68"/>
      <c r="K317" s="68"/>
      <c r="L317" s="68"/>
      <c r="M317" s="68"/>
      <c r="N317" s="68"/>
    </row>
    <row r="318" spans="9:14" ht="19.5" customHeight="1">
      <c r="I318" s="68"/>
      <c r="J318" s="68"/>
      <c r="K318" s="68"/>
      <c r="L318" s="68"/>
      <c r="M318" s="68"/>
      <c r="N318" s="68"/>
    </row>
    <row r="319" spans="9:14" ht="19.5" customHeight="1">
      <c r="I319" s="68"/>
      <c r="J319" s="68"/>
      <c r="K319" s="68"/>
      <c r="L319" s="68"/>
      <c r="M319" s="68"/>
      <c r="N319" s="68"/>
    </row>
    <row r="320" spans="9:14" ht="19.5" customHeight="1">
      <c r="I320" s="68"/>
      <c r="J320" s="68"/>
      <c r="K320" s="68"/>
      <c r="L320" s="68"/>
      <c r="M320" s="68"/>
      <c r="N320" s="68"/>
    </row>
    <row r="321" spans="9:14" ht="19.5" customHeight="1">
      <c r="I321" s="68"/>
      <c r="J321" s="68"/>
      <c r="K321" s="68"/>
      <c r="L321" s="68"/>
      <c r="M321" s="68"/>
      <c r="N321" s="68"/>
    </row>
    <row r="322" spans="9:14" ht="19.5" customHeight="1">
      <c r="I322" s="68"/>
      <c r="J322" s="68"/>
      <c r="K322" s="68"/>
      <c r="L322" s="68"/>
      <c r="M322" s="68"/>
      <c r="N322" s="68"/>
    </row>
    <row r="323" spans="9:14" ht="19.5" customHeight="1">
      <c r="I323" s="68"/>
      <c r="J323" s="68"/>
      <c r="K323" s="68"/>
      <c r="L323" s="68"/>
      <c r="M323" s="68"/>
      <c r="N323" s="68"/>
    </row>
    <row r="324" spans="9:14" ht="19.5" customHeight="1">
      <c r="I324" s="68"/>
      <c r="J324" s="68"/>
      <c r="K324" s="68"/>
      <c r="L324" s="68"/>
      <c r="M324" s="68"/>
      <c r="N324" s="68"/>
    </row>
    <row r="325" spans="9:14" ht="19.5" customHeight="1">
      <c r="I325" s="68"/>
      <c r="J325" s="68"/>
      <c r="K325" s="68"/>
      <c r="L325" s="68"/>
      <c r="M325" s="68"/>
      <c r="N325" s="68"/>
    </row>
    <row r="326" spans="9:14" ht="19.5" customHeight="1">
      <c r="I326" s="68"/>
      <c r="J326" s="68"/>
      <c r="K326" s="68"/>
      <c r="L326" s="68"/>
      <c r="M326" s="68"/>
      <c r="N326" s="68"/>
    </row>
    <row r="327" spans="9:14" ht="19.5" customHeight="1">
      <c r="I327" s="68"/>
      <c r="J327" s="68"/>
      <c r="K327" s="68"/>
      <c r="L327" s="68"/>
      <c r="M327" s="68"/>
      <c r="N327" s="68"/>
    </row>
    <row r="328" spans="9:14" ht="19.5" customHeight="1">
      <c r="I328" s="68"/>
      <c r="J328" s="68"/>
      <c r="K328" s="68"/>
      <c r="L328" s="68"/>
      <c r="M328" s="68"/>
      <c r="N328" s="68"/>
    </row>
    <row r="329" spans="9:14" ht="19.5" customHeight="1">
      <c r="I329" s="68"/>
      <c r="J329" s="68"/>
      <c r="K329" s="68"/>
      <c r="L329" s="68"/>
      <c r="M329" s="68"/>
      <c r="N329" s="68"/>
    </row>
    <row r="330" spans="9:14" ht="19.5" customHeight="1">
      <c r="I330" s="68"/>
      <c r="J330" s="68"/>
      <c r="K330" s="68"/>
      <c r="L330" s="68"/>
      <c r="M330" s="68"/>
      <c r="N330" s="68"/>
    </row>
    <row r="331" spans="9:14" ht="19.5" customHeight="1">
      <c r="I331" s="68"/>
      <c r="J331" s="68"/>
      <c r="K331" s="68"/>
      <c r="L331" s="68"/>
      <c r="M331" s="68"/>
      <c r="N331" s="68"/>
    </row>
    <row r="332" spans="9:14" ht="19.5" customHeight="1">
      <c r="I332" s="68"/>
      <c r="J332" s="68"/>
      <c r="K332" s="68"/>
      <c r="L332" s="68"/>
      <c r="M332" s="68"/>
      <c r="N332" s="68"/>
    </row>
    <row r="333" spans="9:14" ht="19.5" customHeight="1">
      <c r="I333" s="68"/>
      <c r="J333" s="68"/>
      <c r="K333" s="68"/>
      <c r="L333" s="68"/>
      <c r="M333" s="68"/>
      <c r="N333" s="68"/>
    </row>
    <row r="334" spans="9:14" ht="19.5" customHeight="1">
      <c r="I334" s="68"/>
      <c r="J334" s="68"/>
      <c r="K334" s="68"/>
      <c r="L334" s="68"/>
      <c r="M334" s="68"/>
      <c r="N334" s="68"/>
    </row>
    <row r="335" spans="9:14" ht="19.5" customHeight="1">
      <c r="I335" s="68"/>
      <c r="J335" s="68"/>
      <c r="K335" s="68"/>
      <c r="L335" s="68"/>
      <c r="M335" s="68"/>
      <c r="N335" s="68"/>
    </row>
    <row r="336" spans="9:14" ht="19.5" customHeight="1">
      <c r="I336" s="68"/>
      <c r="J336" s="68"/>
      <c r="K336" s="68"/>
      <c r="L336" s="68"/>
      <c r="M336" s="68"/>
      <c r="N336" s="68"/>
    </row>
    <row r="337" spans="9:14" ht="19.5" customHeight="1">
      <c r="I337" s="68"/>
      <c r="J337" s="68"/>
      <c r="K337" s="68"/>
      <c r="L337" s="68"/>
      <c r="M337" s="68"/>
      <c r="N337" s="68"/>
    </row>
    <row r="338" spans="9:14" ht="19.5" customHeight="1">
      <c r="I338" s="68"/>
      <c r="J338" s="68"/>
      <c r="K338" s="68"/>
      <c r="L338" s="68"/>
      <c r="M338" s="68"/>
      <c r="N338" s="68"/>
    </row>
    <row r="339" spans="9:14" ht="19.5" customHeight="1">
      <c r="I339" s="68"/>
      <c r="J339" s="68"/>
      <c r="K339" s="68"/>
      <c r="L339" s="68"/>
      <c r="M339" s="68"/>
      <c r="N339" s="68"/>
    </row>
    <row r="340" spans="9:14" ht="19.5" customHeight="1">
      <c r="I340" s="68"/>
      <c r="J340" s="68"/>
      <c r="K340" s="68"/>
      <c r="L340" s="68"/>
      <c r="M340" s="68"/>
      <c r="N340" s="68"/>
    </row>
    <row r="341" spans="9:14" ht="19.5" customHeight="1">
      <c r="I341" s="68"/>
      <c r="J341" s="68"/>
      <c r="K341" s="68"/>
      <c r="L341" s="68"/>
      <c r="M341" s="68"/>
      <c r="N341" s="68"/>
    </row>
    <row r="342" spans="9:14" ht="19.5" customHeight="1">
      <c r="I342" s="68"/>
      <c r="J342" s="68"/>
      <c r="K342" s="68"/>
      <c r="L342" s="68"/>
      <c r="M342" s="68"/>
      <c r="N342" s="68"/>
    </row>
    <row r="343" spans="9:14" ht="19.5" customHeight="1">
      <c r="I343" s="68"/>
      <c r="J343" s="68"/>
      <c r="K343" s="68"/>
      <c r="L343" s="68"/>
      <c r="M343" s="68"/>
      <c r="N343" s="68"/>
    </row>
    <row r="344" spans="9:14" ht="19.5" customHeight="1">
      <c r="I344" s="68"/>
      <c r="J344" s="68"/>
      <c r="K344" s="68"/>
      <c r="L344" s="68"/>
      <c r="M344" s="68"/>
      <c r="N344" s="68"/>
    </row>
    <row r="345" spans="9:14" ht="19.5" customHeight="1">
      <c r="I345" s="68"/>
      <c r="J345" s="68"/>
      <c r="K345" s="68"/>
      <c r="L345" s="68"/>
      <c r="M345" s="68"/>
      <c r="N345" s="68"/>
    </row>
    <row r="346" spans="9:14" ht="19.5" customHeight="1">
      <c r="I346" s="68"/>
      <c r="J346" s="68"/>
      <c r="K346" s="68"/>
      <c r="L346" s="68"/>
      <c r="M346" s="68"/>
      <c r="N346" s="68"/>
    </row>
    <row r="347" spans="9:14" ht="19.5" customHeight="1">
      <c r="I347" s="68"/>
      <c r="J347" s="68"/>
      <c r="K347" s="68"/>
      <c r="L347" s="68"/>
      <c r="M347" s="68"/>
      <c r="N347" s="68"/>
    </row>
    <row r="348" spans="9:14" ht="19.5" customHeight="1">
      <c r="I348" s="68"/>
      <c r="J348" s="68"/>
      <c r="K348" s="68"/>
      <c r="L348" s="68"/>
      <c r="M348" s="68"/>
      <c r="N348" s="68"/>
    </row>
    <row r="349" spans="9:14" ht="19.5" customHeight="1">
      <c r="I349" s="68"/>
      <c r="J349" s="68"/>
      <c r="K349" s="68"/>
      <c r="L349" s="68"/>
      <c r="M349" s="68"/>
      <c r="N349" s="68"/>
    </row>
    <row r="350" spans="9:14" ht="19.5" customHeight="1">
      <c r="I350" s="68"/>
      <c r="J350" s="68"/>
      <c r="K350" s="68"/>
      <c r="L350" s="68"/>
      <c r="M350" s="68"/>
      <c r="N350" s="68"/>
    </row>
    <row r="351" spans="9:14" ht="19.5" customHeight="1">
      <c r="I351" s="68"/>
      <c r="J351" s="68"/>
      <c r="K351" s="68"/>
      <c r="L351" s="68"/>
      <c r="M351" s="68"/>
      <c r="N351" s="68"/>
    </row>
    <row r="352" spans="9:14" ht="19.5" customHeight="1">
      <c r="I352" s="68"/>
      <c r="J352" s="68"/>
      <c r="K352" s="68"/>
      <c r="L352" s="68"/>
      <c r="M352" s="68"/>
      <c r="N352" s="68"/>
    </row>
    <row r="353" spans="9:14" ht="19.5" customHeight="1">
      <c r="I353" s="68"/>
      <c r="J353" s="68"/>
      <c r="K353" s="68"/>
      <c r="L353" s="68"/>
      <c r="M353" s="68"/>
      <c r="N353" s="68"/>
    </row>
    <row r="354" spans="9:14" ht="19.5" customHeight="1">
      <c r="I354" s="68"/>
      <c r="J354" s="68"/>
      <c r="K354" s="68"/>
      <c r="L354" s="68"/>
      <c r="M354" s="68"/>
      <c r="N354" s="68"/>
    </row>
    <row r="355" spans="9:14" ht="19.5" customHeight="1">
      <c r="I355" s="68"/>
      <c r="J355" s="68"/>
      <c r="K355" s="68"/>
      <c r="L355" s="68"/>
      <c r="M355" s="68"/>
      <c r="N355" s="68"/>
    </row>
    <row r="356" spans="9:14" ht="19.5" customHeight="1">
      <c r="I356" s="68"/>
      <c r="J356" s="68"/>
      <c r="K356" s="68"/>
      <c r="L356" s="68"/>
      <c r="M356" s="68"/>
      <c r="N356" s="68"/>
    </row>
    <row r="357" spans="9:14" ht="19.5" customHeight="1">
      <c r="I357" s="68"/>
      <c r="J357" s="68"/>
      <c r="K357" s="68"/>
      <c r="L357" s="68"/>
      <c r="M357" s="68"/>
      <c r="N357" s="68"/>
    </row>
    <row r="358" spans="9:14" ht="19.5" customHeight="1">
      <c r="I358" s="68"/>
      <c r="J358" s="68"/>
      <c r="K358" s="68"/>
      <c r="L358" s="68"/>
      <c r="M358" s="68"/>
      <c r="N358" s="68"/>
    </row>
    <row r="359" spans="9:14" ht="19.5" customHeight="1">
      <c r="I359" s="68"/>
      <c r="J359" s="68"/>
      <c r="K359" s="68"/>
      <c r="L359" s="68"/>
      <c r="M359" s="68"/>
      <c r="N359" s="68"/>
    </row>
    <row r="360" spans="9:14" ht="19.5" customHeight="1">
      <c r="I360" s="68"/>
      <c r="J360" s="68"/>
      <c r="K360" s="68"/>
      <c r="L360" s="68"/>
      <c r="M360" s="68"/>
      <c r="N360" s="68"/>
    </row>
    <row r="361" spans="9:14" ht="19.5" customHeight="1">
      <c r="I361" s="68"/>
      <c r="J361" s="68"/>
      <c r="K361" s="68"/>
      <c r="L361" s="68"/>
      <c r="M361" s="68"/>
      <c r="N361" s="68"/>
    </row>
    <row r="362" spans="9:14" ht="19.5" customHeight="1">
      <c r="I362" s="68"/>
      <c r="J362" s="68"/>
      <c r="K362" s="68"/>
      <c r="L362" s="68"/>
      <c r="M362" s="68"/>
      <c r="N362" s="68"/>
    </row>
    <row r="363" spans="9:14" ht="19.5" customHeight="1">
      <c r="I363" s="68"/>
      <c r="J363" s="68"/>
      <c r="K363" s="68"/>
      <c r="L363" s="68"/>
      <c r="M363" s="68"/>
      <c r="N363" s="68"/>
    </row>
    <row r="364" spans="9:14" ht="19.5" customHeight="1">
      <c r="I364" s="68"/>
      <c r="J364" s="68"/>
      <c r="K364" s="68"/>
      <c r="L364" s="68"/>
      <c r="M364" s="68"/>
      <c r="N364" s="68"/>
    </row>
    <row r="365" spans="9:14" ht="19.5" customHeight="1">
      <c r="I365" s="68"/>
      <c r="J365" s="68"/>
      <c r="K365" s="68"/>
      <c r="L365" s="68"/>
      <c r="M365" s="68"/>
      <c r="N365" s="68"/>
    </row>
    <row r="366" spans="9:14" ht="19.5" customHeight="1">
      <c r="I366" s="68"/>
      <c r="J366" s="68"/>
      <c r="K366" s="68"/>
      <c r="L366" s="68"/>
      <c r="M366" s="68"/>
      <c r="N366" s="68"/>
    </row>
    <row r="367" spans="9:14" ht="19.5" customHeight="1">
      <c r="I367" s="68"/>
      <c r="J367" s="68"/>
      <c r="K367" s="68"/>
      <c r="L367" s="68"/>
      <c r="M367" s="68"/>
      <c r="N367" s="68"/>
    </row>
    <row r="368" spans="9:14" ht="19.5" customHeight="1">
      <c r="I368" s="68"/>
      <c r="J368" s="68"/>
      <c r="K368" s="68"/>
      <c r="L368" s="68"/>
      <c r="M368" s="68"/>
      <c r="N368" s="68"/>
    </row>
    <row r="369" spans="9:14" ht="19.5" customHeight="1">
      <c r="I369" s="68"/>
      <c r="J369" s="68"/>
      <c r="K369" s="68"/>
      <c r="L369" s="68"/>
      <c r="M369" s="68"/>
      <c r="N369" s="68"/>
    </row>
    <row r="370" spans="9:14" ht="19.5" customHeight="1">
      <c r="I370" s="68"/>
      <c r="J370" s="68"/>
      <c r="K370" s="68"/>
      <c r="L370" s="68"/>
      <c r="M370" s="68"/>
      <c r="N370" s="68"/>
    </row>
    <row r="371" spans="9:14" ht="19.5" customHeight="1">
      <c r="I371" s="68"/>
      <c r="J371" s="68"/>
      <c r="K371" s="68"/>
      <c r="L371" s="68"/>
      <c r="M371" s="68"/>
      <c r="N371" s="68"/>
    </row>
    <row r="372" spans="9:14" ht="19.5" customHeight="1">
      <c r="I372" s="68"/>
      <c r="J372" s="68"/>
      <c r="K372" s="68"/>
      <c r="L372" s="68"/>
      <c r="M372" s="68"/>
      <c r="N372" s="68"/>
    </row>
    <row r="373" spans="9:14" ht="19.5" customHeight="1">
      <c r="I373" s="68"/>
      <c r="J373" s="68"/>
      <c r="K373" s="68"/>
      <c r="L373" s="68"/>
      <c r="M373" s="68"/>
      <c r="N373" s="68"/>
    </row>
    <row r="374" spans="9:14" ht="19.5" customHeight="1">
      <c r="I374" s="68"/>
      <c r="J374" s="68"/>
      <c r="K374" s="68"/>
      <c r="L374" s="68"/>
      <c r="M374" s="68"/>
      <c r="N374" s="68"/>
    </row>
    <row r="375" spans="9:14" ht="19.5" customHeight="1">
      <c r="I375" s="68"/>
      <c r="J375" s="68"/>
      <c r="K375" s="68"/>
      <c r="L375" s="68"/>
      <c r="M375" s="68"/>
      <c r="N375" s="68"/>
    </row>
    <row r="376" spans="9:14" ht="19.5" customHeight="1">
      <c r="I376" s="68"/>
      <c r="J376" s="68"/>
      <c r="K376" s="68"/>
      <c r="L376" s="68"/>
      <c r="M376" s="68"/>
      <c r="N376" s="68"/>
    </row>
    <row r="377" spans="9:14" ht="19.5" customHeight="1">
      <c r="I377" s="68"/>
      <c r="J377" s="68"/>
      <c r="K377" s="68"/>
      <c r="L377" s="68"/>
      <c r="M377" s="68"/>
      <c r="N377" s="68"/>
    </row>
    <row r="378" spans="9:14" ht="19.5" customHeight="1">
      <c r="I378" s="68"/>
      <c r="J378" s="68"/>
      <c r="K378" s="68"/>
      <c r="L378" s="68"/>
      <c r="M378" s="68"/>
      <c r="N378" s="68"/>
    </row>
    <row r="379" spans="9:14" ht="19.5" customHeight="1">
      <c r="I379" s="68"/>
      <c r="J379" s="68"/>
      <c r="K379" s="68"/>
      <c r="L379" s="68"/>
      <c r="M379" s="68"/>
      <c r="N379" s="68"/>
    </row>
    <row r="380" spans="9:14" ht="19.5" customHeight="1">
      <c r="I380" s="68"/>
      <c r="J380" s="68"/>
      <c r="K380" s="68"/>
      <c r="L380" s="68"/>
      <c r="M380" s="68"/>
      <c r="N380" s="68"/>
    </row>
    <row r="381" spans="9:14" ht="19.5" customHeight="1">
      <c r="I381" s="68"/>
      <c r="J381" s="68"/>
      <c r="K381" s="68"/>
      <c r="L381" s="68"/>
      <c r="M381" s="68"/>
      <c r="N381" s="68"/>
    </row>
    <row r="382" spans="9:14" ht="19.5" customHeight="1">
      <c r="I382" s="68"/>
      <c r="J382" s="68"/>
      <c r="K382" s="68"/>
      <c r="L382" s="68"/>
      <c r="M382" s="68"/>
      <c r="N382" s="68"/>
    </row>
    <row r="383" spans="9:14" ht="19.5" customHeight="1">
      <c r="I383" s="68"/>
      <c r="J383" s="68"/>
      <c r="K383" s="68"/>
      <c r="L383" s="68"/>
      <c r="M383" s="68"/>
      <c r="N383" s="68"/>
    </row>
    <row r="384" spans="9:14" ht="19.5" customHeight="1">
      <c r="I384" s="68"/>
      <c r="J384" s="68"/>
      <c r="K384" s="68"/>
      <c r="L384" s="68"/>
      <c r="M384" s="68"/>
      <c r="N384" s="68"/>
    </row>
    <row r="385" spans="9:14" ht="19.5" customHeight="1">
      <c r="I385" s="68"/>
      <c r="J385" s="68"/>
      <c r="K385" s="68"/>
      <c r="L385" s="68"/>
      <c r="M385" s="68"/>
      <c r="N385" s="68"/>
    </row>
    <row r="386" spans="9:14" ht="19.5" customHeight="1">
      <c r="I386" s="68"/>
      <c r="J386" s="68"/>
      <c r="K386" s="68"/>
      <c r="L386" s="68"/>
      <c r="M386" s="68"/>
      <c r="N386" s="68"/>
    </row>
    <row r="387" spans="9:14" ht="19.5" customHeight="1">
      <c r="I387" s="68"/>
      <c r="J387" s="68"/>
      <c r="K387" s="68"/>
      <c r="L387" s="68"/>
      <c r="M387" s="68"/>
      <c r="N387" s="68"/>
    </row>
    <row r="388" spans="9:14" ht="19.5" customHeight="1">
      <c r="I388" s="68"/>
      <c r="J388" s="68"/>
      <c r="K388" s="68"/>
      <c r="L388" s="68"/>
      <c r="M388" s="68"/>
      <c r="N388" s="68"/>
    </row>
    <row r="389" spans="9:14" ht="19.5" customHeight="1">
      <c r="I389" s="68"/>
      <c r="J389" s="68"/>
      <c r="K389" s="68"/>
      <c r="L389" s="68"/>
      <c r="M389" s="68"/>
      <c r="N389" s="68"/>
    </row>
    <row r="390" spans="9:14" ht="19.5" customHeight="1">
      <c r="I390" s="68"/>
      <c r="J390" s="68"/>
      <c r="K390" s="68"/>
      <c r="L390" s="68"/>
      <c r="M390" s="68"/>
      <c r="N390" s="68"/>
    </row>
    <row r="391" spans="9:14" ht="19.5" customHeight="1">
      <c r="I391" s="68"/>
      <c r="J391" s="68"/>
      <c r="K391" s="68"/>
      <c r="L391" s="68"/>
      <c r="M391" s="68"/>
      <c r="N391" s="68"/>
    </row>
    <row r="392" spans="9:14" ht="19.5" customHeight="1">
      <c r="I392" s="68"/>
      <c r="J392" s="68"/>
      <c r="K392" s="68"/>
      <c r="L392" s="68"/>
      <c r="M392" s="68"/>
      <c r="N392" s="68"/>
    </row>
    <row r="393" spans="9:14" ht="19.5" customHeight="1">
      <c r="I393" s="68"/>
      <c r="J393" s="68"/>
      <c r="K393" s="68"/>
      <c r="L393" s="68"/>
      <c r="M393" s="68"/>
      <c r="N393" s="68"/>
    </row>
    <row r="394" spans="9:14" ht="19.5" customHeight="1">
      <c r="I394" s="68"/>
      <c r="J394" s="68"/>
      <c r="K394" s="68"/>
      <c r="L394" s="68"/>
      <c r="M394" s="68"/>
      <c r="N394" s="68"/>
    </row>
    <row r="395" spans="9:14" ht="19.5" customHeight="1">
      <c r="I395" s="68"/>
      <c r="J395" s="68"/>
      <c r="K395" s="68"/>
      <c r="L395" s="68"/>
      <c r="M395" s="68"/>
      <c r="N395" s="68"/>
    </row>
    <row r="396" spans="9:14" ht="19.5" customHeight="1">
      <c r="I396" s="68"/>
      <c r="J396" s="68"/>
      <c r="K396" s="68"/>
      <c r="L396" s="68"/>
      <c r="M396" s="68"/>
      <c r="N396" s="68"/>
    </row>
    <row r="397" spans="9:14" ht="19.5" customHeight="1">
      <c r="I397" s="68"/>
      <c r="J397" s="68"/>
      <c r="K397" s="68"/>
      <c r="L397" s="68"/>
      <c r="M397" s="68"/>
      <c r="N397" s="68"/>
    </row>
    <row r="398" spans="9:14" ht="19.5" customHeight="1">
      <c r="I398" s="68"/>
      <c r="J398" s="68"/>
      <c r="K398" s="68"/>
      <c r="L398" s="68"/>
      <c r="M398" s="68"/>
      <c r="N398" s="68"/>
    </row>
    <row r="399" spans="9:14" ht="19.5" customHeight="1">
      <c r="I399" s="68"/>
      <c r="J399" s="68"/>
      <c r="K399" s="68"/>
      <c r="L399" s="68"/>
      <c r="M399" s="68"/>
      <c r="N399" s="68"/>
    </row>
    <row r="400" spans="9:14" ht="19.5" customHeight="1">
      <c r="I400" s="68"/>
      <c r="J400" s="68"/>
      <c r="K400" s="68"/>
      <c r="L400" s="68"/>
      <c r="M400" s="68"/>
      <c r="N400" s="68"/>
    </row>
    <row r="401" spans="9:14" ht="19.5" customHeight="1">
      <c r="I401" s="68"/>
      <c r="J401" s="68"/>
      <c r="K401" s="68"/>
      <c r="L401" s="68"/>
      <c r="M401" s="68"/>
      <c r="N401" s="68"/>
    </row>
    <row r="402" spans="9:14" ht="19.5" customHeight="1">
      <c r="I402" s="68"/>
      <c r="J402" s="68"/>
      <c r="K402" s="68"/>
      <c r="L402" s="68"/>
      <c r="M402" s="68"/>
      <c r="N402" s="68"/>
    </row>
    <row r="403" spans="9:14" ht="19.5" customHeight="1">
      <c r="I403" s="68"/>
      <c r="J403" s="68"/>
      <c r="K403" s="68"/>
      <c r="L403" s="68"/>
      <c r="M403" s="68"/>
      <c r="N403" s="68"/>
    </row>
    <row r="404" spans="9:14" ht="19.5" customHeight="1">
      <c r="I404" s="68"/>
      <c r="J404" s="68"/>
      <c r="K404" s="68"/>
      <c r="L404" s="68"/>
      <c r="M404" s="68"/>
      <c r="N404" s="68"/>
    </row>
    <row r="405" spans="9:14" ht="19.5" customHeight="1">
      <c r="I405" s="68"/>
      <c r="J405" s="68"/>
      <c r="K405" s="68"/>
      <c r="L405" s="68"/>
      <c r="M405" s="68"/>
      <c r="N405" s="68"/>
    </row>
    <row r="406" spans="9:14" ht="19.5" customHeight="1">
      <c r="I406" s="68"/>
      <c r="J406" s="68"/>
      <c r="K406" s="68"/>
      <c r="L406" s="68"/>
      <c r="M406" s="68"/>
      <c r="N406" s="68"/>
    </row>
    <row r="407" spans="9:14" ht="19.5" customHeight="1">
      <c r="I407" s="68"/>
      <c r="J407" s="68"/>
      <c r="K407" s="68"/>
      <c r="L407" s="68"/>
      <c r="M407" s="68"/>
      <c r="N407" s="68"/>
    </row>
    <row r="408" spans="9:14" ht="19.5" customHeight="1">
      <c r="I408" s="68"/>
      <c r="J408" s="68"/>
      <c r="K408" s="68"/>
      <c r="L408" s="68"/>
      <c r="M408" s="68"/>
      <c r="N408" s="68"/>
    </row>
    <row r="409" spans="9:14" ht="19.5" customHeight="1">
      <c r="I409" s="68"/>
      <c r="J409" s="68"/>
      <c r="K409" s="68"/>
      <c r="L409" s="68"/>
      <c r="M409" s="68"/>
      <c r="N409" s="68"/>
    </row>
    <row r="410" spans="9:14" ht="19.5" customHeight="1">
      <c r="I410" s="68"/>
      <c r="J410" s="68"/>
      <c r="K410" s="68"/>
      <c r="L410" s="68"/>
      <c r="M410" s="68"/>
      <c r="N410" s="68"/>
    </row>
    <row r="411" spans="9:14" ht="19.5" customHeight="1">
      <c r="I411" s="68"/>
      <c r="J411" s="68"/>
      <c r="K411" s="68"/>
      <c r="L411" s="68"/>
      <c r="M411" s="68"/>
      <c r="N411" s="68"/>
    </row>
    <row r="412" spans="9:14" ht="19.5" customHeight="1">
      <c r="I412" s="68"/>
      <c r="J412" s="68"/>
      <c r="K412" s="68"/>
      <c r="L412" s="68"/>
      <c r="M412" s="68"/>
      <c r="N412" s="68"/>
    </row>
    <row r="413" spans="9:14" ht="19.5" customHeight="1">
      <c r="I413" s="68"/>
      <c r="J413" s="68"/>
      <c r="K413" s="68"/>
      <c r="L413" s="68"/>
      <c r="M413" s="68"/>
      <c r="N413" s="68"/>
    </row>
    <row r="414" spans="9:14" ht="19.5" customHeight="1">
      <c r="I414" s="68"/>
      <c r="J414" s="68"/>
      <c r="K414" s="68"/>
      <c r="L414" s="68"/>
      <c r="M414" s="68"/>
      <c r="N414" s="68"/>
    </row>
    <row r="415" spans="9:14" ht="19.5" customHeight="1">
      <c r="I415" s="68"/>
      <c r="J415" s="68"/>
      <c r="K415" s="68"/>
      <c r="L415" s="68"/>
      <c r="M415" s="68"/>
      <c r="N415" s="68"/>
    </row>
    <row r="416" spans="9:14" ht="19.5" customHeight="1">
      <c r="I416" s="68"/>
      <c r="J416" s="68"/>
      <c r="K416" s="68"/>
      <c r="L416" s="68"/>
      <c r="M416" s="68"/>
      <c r="N416" s="68"/>
    </row>
    <row r="417" spans="9:14" ht="19.5" customHeight="1">
      <c r="I417" s="68"/>
      <c r="J417" s="68"/>
      <c r="K417" s="68"/>
      <c r="L417" s="68"/>
      <c r="M417" s="68"/>
      <c r="N417" s="68"/>
    </row>
    <row r="418" spans="9:14" ht="19.5" customHeight="1">
      <c r="I418" s="68"/>
      <c r="J418" s="68"/>
      <c r="K418" s="68"/>
      <c r="L418" s="68"/>
      <c r="M418" s="68"/>
      <c r="N418" s="68"/>
    </row>
    <row r="419" spans="9:14" ht="19.5" customHeight="1">
      <c r="I419" s="68"/>
      <c r="J419" s="68"/>
      <c r="K419" s="68"/>
      <c r="L419" s="68"/>
      <c r="M419" s="68"/>
      <c r="N419" s="68"/>
    </row>
    <row r="420" spans="9:14" ht="19.5" customHeight="1">
      <c r="I420" s="68"/>
      <c r="J420" s="68"/>
      <c r="K420" s="68"/>
      <c r="L420" s="68"/>
      <c r="M420" s="68"/>
      <c r="N420" s="68"/>
    </row>
    <row r="421" spans="9:14" ht="19.5" customHeight="1">
      <c r="I421" s="68"/>
      <c r="J421" s="68"/>
      <c r="K421" s="68"/>
      <c r="L421" s="68"/>
      <c r="M421" s="68"/>
      <c r="N421" s="68"/>
    </row>
    <row r="422" spans="9:14" ht="19.5" customHeight="1">
      <c r="I422" s="68"/>
      <c r="J422" s="68"/>
      <c r="K422" s="68"/>
      <c r="L422" s="68"/>
      <c r="M422" s="68"/>
      <c r="N422" s="68"/>
    </row>
    <row r="423" spans="9:14" ht="19.5" customHeight="1">
      <c r="I423" s="68"/>
      <c r="J423" s="68"/>
      <c r="K423" s="68"/>
      <c r="L423" s="68"/>
      <c r="M423" s="68"/>
      <c r="N423" s="68"/>
    </row>
    <row r="424" spans="9:14" ht="19.5" customHeight="1">
      <c r="I424" s="68"/>
      <c r="J424" s="68"/>
      <c r="K424" s="68"/>
      <c r="L424" s="68"/>
      <c r="M424" s="68"/>
      <c r="N424" s="68"/>
    </row>
    <row r="425" spans="9:14" ht="19.5" customHeight="1">
      <c r="I425" s="68"/>
      <c r="J425" s="68"/>
      <c r="K425" s="68"/>
      <c r="L425" s="68"/>
      <c r="M425" s="68"/>
      <c r="N425" s="68"/>
    </row>
    <row r="426" spans="9:14" ht="19.5" customHeight="1">
      <c r="I426" s="68"/>
      <c r="J426" s="68"/>
      <c r="K426" s="68"/>
      <c r="L426" s="68"/>
      <c r="M426" s="68"/>
      <c r="N426" s="68"/>
    </row>
    <row r="427" spans="9:14" ht="19.5" customHeight="1">
      <c r="I427" s="68"/>
      <c r="J427" s="68"/>
      <c r="K427" s="68"/>
      <c r="L427" s="68"/>
      <c r="M427" s="68"/>
      <c r="N427" s="68"/>
    </row>
    <row r="428" spans="9:14" ht="19.5" customHeight="1">
      <c r="I428" s="68"/>
      <c r="J428" s="68"/>
      <c r="K428" s="68"/>
      <c r="L428" s="68"/>
      <c r="M428" s="68"/>
      <c r="N428" s="68"/>
    </row>
    <row r="429" spans="9:14" ht="19.5" customHeight="1">
      <c r="I429" s="68"/>
      <c r="J429" s="68"/>
      <c r="K429" s="68"/>
      <c r="L429" s="68"/>
      <c r="M429" s="68"/>
      <c r="N429" s="68"/>
    </row>
    <row r="430" spans="9:14" ht="19.5" customHeight="1">
      <c r="I430" s="68"/>
      <c r="J430" s="68"/>
      <c r="K430" s="68"/>
      <c r="L430" s="68"/>
      <c r="M430" s="68"/>
      <c r="N430" s="68"/>
    </row>
    <row r="431" spans="9:14" ht="19.5" customHeight="1">
      <c r="I431" s="68"/>
      <c r="J431" s="68"/>
      <c r="K431" s="68"/>
      <c r="L431" s="68"/>
      <c r="M431" s="68"/>
      <c r="N431" s="68"/>
    </row>
    <row r="432" spans="9:14" ht="19.5" customHeight="1">
      <c r="I432" s="68"/>
      <c r="J432" s="68"/>
      <c r="K432" s="68"/>
      <c r="L432" s="68"/>
      <c r="M432" s="68"/>
      <c r="N432" s="68"/>
    </row>
    <row r="433" spans="9:14" ht="19.5" customHeight="1">
      <c r="I433" s="68"/>
      <c r="J433" s="68"/>
      <c r="K433" s="68"/>
      <c r="L433" s="68"/>
      <c r="M433" s="68"/>
      <c r="N433" s="68"/>
    </row>
    <row r="434" spans="9:14" ht="19.5" customHeight="1">
      <c r="I434" s="68"/>
      <c r="J434" s="68"/>
      <c r="K434" s="68"/>
      <c r="L434" s="68"/>
      <c r="M434" s="68"/>
      <c r="N434" s="68"/>
    </row>
    <row r="435" spans="9:14" ht="19.5" customHeight="1">
      <c r="I435" s="68"/>
      <c r="J435" s="68"/>
      <c r="K435" s="68"/>
      <c r="L435" s="68"/>
      <c r="M435" s="68"/>
      <c r="N435" s="68"/>
    </row>
    <row r="436" spans="9:14" ht="19.5" customHeight="1">
      <c r="I436" s="68"/>
      <c r="J436" s="68"/>
      <c r="K436" s="68"/>
      <c r="L436" s="68"/>
      <c r="M436" s="68"/>
      <c r="N436" s="68"/>
    </row>
    <row r="437" spans="9:14" ht="19.5" customHeight="1">
      <c r="I437" s="68"/>
      <c r="J437" s="68"/>
      <c r="K437" s="68"/>
      <c r="L437" s="68"/>
      <c r="M437" s="68"/>
      <c r="N437" s="68"/>
    </row>
    <row r="438" spans="9:14" ht="19.5" customHeight="1">
      <c r="I438" s="68"/>
      <c r="J438" s="68"/>
      <c r="K438" s="68"/>
      <c r="L438" s="68"/>
      <c r="M438" s="68"/>
      <c r="N438" s="68"/>
    </row>
    <row r="439" spans="9:14" ht="19.5" customHeight="1">
      <c r="I439" s="68"/>
      <c r="J439" s="68"/>
      <c r="K439" s="68"/>
      <c r="L439" s="68"/>
      <c r="M439" s="68"/>
      <c r="N439" s="68"/>
    </row>
    <row r="440" spans="9:14" ht="19.5" customHeight="1">
      <c r="I440" s="68"/>
      <c r="J440" s="68"/>
      <c r="K440" s="68"/>
      <c r="L440" s="68"/>
      <c r="M440" s="68"/>
      <c r="N440" s="68"/>
    </row>
    <row r="441" spans="9:14" ht="19.5" customHeight="1">
      <c r="I441" s="68"/>
      <c r="J441" s="68"/>
      <c r="K441" s="68"/>
      <c r="L441" s="68"/>
      <c r="M441" s="68"/>
      <c r="N441" s="68"/>
    </row>
    <row r="442" spans="9:14" ht="19.5" customHeight="1">
      <c r="I442" s="68"/>
      <c r="J442" s="68"/>
      <c r="K442" s="68"/>
      <c r="L442" s="68"/>
      <c r="M442" s="68"/>
      <c r="N442" s="68"/>
    </row>
    <row r="443" spans="9:14" ht="19.5" customHeight="1">
      <c r="I443" s="68"/>
      <c r="J443" s="68"/>
      <c r="K443" s="68"/>
      <c r="L443" s="68"/>
      <c r="M443" s="68"/>
      <c r="N443" s="68"/>
    </row>
    <row r="444" spans="9:14" ht="19.5" customHeight="1">
      <c r="I444" s="68"/>
      <c r="J444" s="68"/>
      <c r="K444" s="68"/>
      <c r="L444" s="68"/>
      <c r="M444" s="68"/>
      <c r="N444" s="68"/>
    </row>
    <row r="445" spans="9:14" ht="19.5" customHeight="1">
      <c r="I445" s="68"/>
      <c r="J445" s="68"/>
      <c r="K445" s="68"/>
      <c r="L445" s="68"/>
      <c r="M445" s="68"/>
      <c r="N445" s="68"/>
    </row>
    <row r="446" spans="9:14" ht="19.5" customHeight="1">
      <c r="I446" s="68"/>
      <c r="J446" s="68"/>
      <c r="K446" s="68"/>
      <c r="L446" s="68"/>
      <c r="M446" s="68"/>
      <c r="N446" s="68"/>
    </row>
    <row r="447" spans="9:14" ht="19.5" customHeight="1">
      <c r="I447" s="68"/>
      <c r="J447" s="68"/>
      <c r="K447" s="68"/>
      <c r="L447" s="68"/>
      <c r="M447" s="68"/>
      <c r="N447" s="68"/>
    </row>
    <row r="448" spans="9:14" ht="19.5" customHeight="1">
      <c r="I448" s="68"/>
      <c r="J448" s="68"/>
      <c r="K448" s="68"/>
      <c r="L448" s="68"/>
      <c r="M448" s="68"/>
      <c r="N448" s="68"/>
    </row>
    <row r="449" spans="9:14" ht="19.5" customHeight="1">
      <c r="I449" s="68"/>
      <c r="J449" s="68"/>
      <c r="K449" s="68"/>
      <c r="L449" s="68"/>
      <c r="M449" s="68"/>
      <c r="N449" s="68"/>
    </row>
    <row r="450" spans="9:14" ht="19.5" customHeight="1">
      <c r="I450" s="68"/>
      <c r="J450" s="68"/>
      <c r="K450" s="68"/>
      <c r="L450" s="68"/>
      <c r="M450" s="68"/>
      <c r="N450" s="68"/>
    </row>
    <row r="451" spans="9:14" ht="19.5" customHeight="1">
      <c r="I451" s="68"/>
      <c r="J451" s="68"/>
      <c r="K451" s="68"/>
      <c r="L451" s="68"/>
      <c r="M451" s="68"/>
      <c r="N451" s="68"/>
    </row>
    <row r="452" spans="9:14" ht="19.5" customHeight="1">
      <c r="I452" s="68"/>
      <c r="J452" s="68"/>
      <c r="K452" s="68"/>
      <c r="L452" s="68"/>
      <c r="M452" s="68"/>
      <c r="N452" s="68"/>
    </row>
    <row r="453" spans="9:14" ht="19.5" customHeight="1">
      <c r="I453" s="68"/>
      <c r="J453" s="68"/>
      <c r="K453" s="68"/>
      <c r="L453" s="68"/>
      <c r="M453" s="68"/>
      <c r="N453" s="68"/>
    </row>
    <row r="454" spans="9:14" ht="19.5" customHeight="1">
      <c r="I454" s="68"/>
      <c r="J454" s="68"/>
      <c r="K454" s="68"/>
      <c r="L454" s="68"/>
      <c r="M454" s="68"/>
      <c r="N454" s="68"/>
    </row>
    <row r="455" spans="9:14" ht="19.5" customHeight="1">
      <c r="I455" s="68"/>
      <c r="J455" s="68"/>
      <c r="K455" s="68"/>
      <c r="L455" s="68"/>
      <c r="M455" s="68"/>
      <c r="N455" s="68"/>
    </row>
    <row r="456" spans="9:14" ht="19.5" customHeight="1">
      <c r="I456" s="68"/>
      <c r="J456" s="68"/>
      <c r="K456" s="68"/>
      <c r="L456" s="68"/>
      <c r="M456" s="68"/>
      <c r="N456" s="68"/>
    </row>
    <row r="457" spans="9:14" ht="19.5" customHeight="1">
      <c r="I457" s="68"/>
      <c r="J457" s="68"/>
      <c r="K457" s="68"/>
      <c r="L457" s="68"/>
      <c r="M457" s="68"/>
      <c r="N457" s="68"/>
    </row>
    <row r="458" spans="9:14" ht="19.5" customHeight="1">
      <c r="I458" s="68"/>
      <c r="J458" s="68"/>
      <c r="K458" s="68"/>
      <c r="L458" s="68"/>
      <c r="M458" s="68"/>
      <c r="N458" s="68"/>
    </row>
    <row r="459" spans="9:14" ht="19.5" customHeight="1">
      <c r="I459" s="68"/>
      <c r="J459" s="68"/>
      <c r="K459" s="68"/>
      <c r="L459" s="68"/>
      <c r="M459" s="68"/>
      <c r="N459" s="68"/>
    </row>
    <row r="460" spans="9:14" ht="19.5" customHeight="1">
      <c r="I460" s="68"/>
      <c r="J460" s="68"/>
      <c r="K460" s="68"/>
      <c r="L460" s="68"/>
      <c r="M460" s="68"/>
      <c r="N460" s="68"/>
    </row>
    <row r="461" spans="9:14" ht="19.5" customHeight="1">
      <c r="I461" s="68"/>
      <c r="J461" s="68"/>
      <c r="K461" s="68"/>
      <c r="L461" s="68"/>
      <c r="M461" s="68"/>
      <c r="N461" s="68"/>
    </row>
    <row r="462" spans="9:14" ht="19.5" customHeight="1">
      <c r="I462" s="68"/>
      <c r="J462" s="68"/>
      <c r="K462" s="68"/>
      <c r="L462" s="68"/>
      <c r="M462" s="68"/>
      <c r="N462" s="68"/>
    </row>
    <row r="463" spans="9:14" ht="19.5" customHeight="1">
      <c r="I463" s="68"/>
      <c r="J463" s="68"/>
      <c r="K463" s="68"/>
      <c r="L463" s="68"/>
      <c r="M463" s="68"/>
      <c r="N463" s="68"/>
    </row>
    <row r="464" spans="9:14" ht="19.5" customHeight="1">
      <c r="I464" s="68"/>
      <c r="J464" s="68"/>
      <c r="K464" s="68"/>
      <c r="L464" s="68"/>
      <c r="M464" s="68"/>
      <c r="N464" s="68"/>
    </row>
    <row r="465" spans="9:14" ht="19.5" customHeight="1">
      <c r="I465" s="68"/>
      <c r="J465" s="68"/>
      <c r="K465" s="68"/>
      <c r="L465" s="68"/>
      <c r="M465" s="68"/>
      <c r="N465" s="68"/>
    </row>
    <row r="466" spans="9:14" ht="19.5" customHeight="1">
      <c r="I466" s="68"/>
      <c r="J466" s="68"/>
      <c r="K466" s="68"/>
      <c r="L466" s="68"/>
      <c r="M466" s="68"/>
      <c r="N466" s="68"/>
    </row>
    <row r="467" spans="9:14" ht="19.5" customHeight="1">
      <c r="I467" s="68"/>
      <c r="J467" s="68"/>
      <c r="K467" s="68"/>
      <c r="L467" s="68"/>
      <c r="M467" s="68"/>
      <c r="N467" s="68"/>
    </row>
    <row r="468" spans="9:14" ht="19.5" customHeight="1">
      <c r="I468" s="68"/>
      <c r="J468" s="68"/>
      <c r="K468" s="68"/>
      <c r="L468" s="68"/>
      <c r="M468" s="68"/>
      <c r="N468" s="68"/>
    </row>
    <row r="469" spans="9:14" ht="19.5" customHeight="1">
      <c r="I469" s="68"/>
      <c r="J469" s="68"/>
      <c r="K469" s="68"/>
      <c r="L469" s="68"/>
      <c r="M469" s="68"/>
      <c r="N469" s="68"/>
    </row>
    <row r="470" spans="9:14" ht="19.5" customHeight="1">
      <c r="I470" s="68"/>
      <c r="J470" s="68"/>
      <c r="K470" s="68"/>
      <c r="L470" s="68"/>
      <c r="M470" s="68"/>
      <c r="N470" s="68"/>
    </row>
    <row r="471" spans="9:14" ht="19.5" customHeight="1">
      <c r="I471" s="68"/>
      <c r="J471" s="68"/>
      <c r="K471" s="68"/>
      <c r="L471" s="68"/>
      <c r="M471" s="68"/>
      <c r="N471" s="68"/>
    </row>
    <row r="472" spans="9:14" ht="19.5" customHeight="1">
      <c r="I472" s="68"/>
      <c r="J472" s="68"/>
      <c r="K472" s="68"/>
      <c r="L472" s="68"/>
      <c r="M472" s="68"/>
      <c r="N472" s="68"/>
    </row>
    <row r="473" spans="9:14" ht="19.5" customHeight="1">
      <c r="I473" s="68"/>
      <c r="J473" s="68"/>
      <c r="K473" s="68"/>
      <c r="L473" s="68"/>
      <c r="M473" s="68"/>
      <c r="N473" s="68"/>
    </row>
    <row r="474" spans="9:14" ht="19.5" customHeight="1">
      <c r="I474" s="68"/>
      <c r="J474" s="68"/>
      <c r="K474" s="68"/>
      <c r="L474" s="68"/>
      <c r="M474" s="68"/>
      <c r="N474" s="68"/>
    </row>
    <row r="475" spans="9:14" ht="19.5" customHeight="1">
      <c r="I475" s="68"/>
      <c r="J475" s="68"/>
      <c r="K475" s="68"/>
      <c r="L475" s="68"/>
      <c r="M475" s="68"/>
      <c r="N475" s="68"/>
    </row>
    <row r="476" spans="9:14" ht="19.5" customHeight="1">
      <c r="I476" s="68"/>
      <c r="J476" s="68"/>
      <c r="K476" s="68"/>
      <c r="L476" s="68"/>
      <c r="M476" s="68"/>
      <c r="N476" s="68"/>
    </row>
    <row r="477" spans="9:14" ht="19.5" customHeight="1">
      <c r="I477" s="68"/>
      <c r="J477" s="68"/>
      <c r="K477" s="68"/>
      <c r="L477" s="68"/>
      <c r="M477" s="68"/>
      <c r="N477" s="68"/>
    </row>
    <row r="478" spans="9:14" ht="19.5" customHeight="1">
      <c r="I478" s="68"/>
      <c r="J478" s="68"/>
      <c r="K478" s="68"/>
      <c r="L478" s="68"/>
      <c r="M478" s="68"/>
      <c r="N478" s="68"/>
    </row>
    <row r="479" spans="9:14" ht="19.5" customHeight="1">
      <c r="I479" s="68"/>
      <c r="J479" s="68"/>
      <c r="K479" s="68"/>
      <c r="L479" s="68"/>
      <c r="M479" s="68"/>
      <c r="N479" s="68"/>
    </row>
    <row r="480" spans="9:14" ht="19.5" customHeight="1">
      <c r="I480" s="68"/>
      <c r="J480" s="68"/>
      <c r="K480" s="68"/>
      <c r="L480" s="68"/>
      <c r="M480" s="68"/>
      <c r="N480" s="68"/>
    </row>
    <row r="481" spans="9:14" ht="19.5" customHeight="1">
      <c r="I481" s="68"/>
      <c r="J481" s="68"/>
      <c r="K481" s="68"/>
      <c r="L481" s="68"/>
      <c r="M481" s="68"/>
      <c r="N481" s="68"/>
    </row>
    <row r="482" spans="9:14" ht="19.5" customHeight="1">
      <c r="I482" s="68"/>
      <c r="J482" s="68"/>
      <c r="K482" s="68"/>
      <c r="L482" s="68"/>
      <c r="M482" s="68"/>
      <c r="N482" s="68"/>
    </row>
    <row r="483" spans="9:14" ht="19.5" customHeight="1">
      <c r="I483" s="68"/>
      <c r="J483" s="68"/>
      <c r="K483" s="68"/>
      <c r="L483" s="68"/>
      <c r="M483" s="68"/>
      <c r="N483" s="68"/>
    </row>
    <row r="484" spans="9:14" ht="19.5" customHeight="1">
      <c r="I484" s="68"/>
      <c r="J484" s="68"/>
      <c r="K484" s="68"/>
      <c r="L484" s="68"/>
      <c r="M484" s="68"/>
      <c r="N484" s="68"/>
    </row>
    <row r="485" spans="9:14" ht="19.5" customHeight="1">
      <c r="I485" s="68"/>
      <c r="J485" s="68"/>
      <c r="K485" s="68"/>
      <c r="L485" s="68"/>
      <c r="M485" s="68"/>
      <c r="N485" s="68"/>
    </row>
    <row r="486" spans="9:14" ht="19.5" customHeight="1">
      <c r="I486" s="68"/>
      <c r="J486" s="68"/>
      <c r="K486" s="68"/>
      <c r="L486" s="68"/>
      <c r="M486" s="68"/>
      <c r="N486" s="68"/>
    </row>
    <row r="487" spans="9:14" ht="19.5" customHeight="1">
      <c r="I487" s="68"/>
      <c r="J487" s="68"/>
      <c r="K487" s="68"/>
      <c r="L487" s="68"/>
      <c r="M487" s="68"/>
      <c r="N487" s="68"/>
    </row>
    <row r="488" spans="9:14" ht="19.5" customHeight="1">
      <c r="I488" s="68"/>
      <c r="J488" s="68"/>
      <c r="K488" s="68"/>
      <c r="L488" s="68"/>
      <c r="M488" s="68"/>
      <c r="N488" s="68"/>
    </row>
    <row r="489" spans="9:14" ht="19.5" customHeight="1">
      <c r="I489" s="68"/>
      <c r="J489" s="68"/>
      <c r="K489" s="68"/>
      <c r="L489" s="68"/>
      <c r="M489" s="68"/>
      <c r="N489" s="68"/>
    </row>
    <row r="490" spans="9:14" ht="19.5" customHeight="1">
      <c r="I490" s="68"/>
      <c r="J490" s="68"/>
      <c r="K490" s="68"/>
      <c r="L490" s="68"/>
      <c r="M490" s="68"/>
      <c r="N490" s="68"/>
    </row>
    <row r="491" spans="9:14" ht="19.5" customHeight="1">
      <c r="I491" s="68"/>
      <c r="J491" s="68"/>
      <c r="K491" s="68"/>
      <c r="L491" s="68"/>
      <c r="M491" s="68"/>
      <c r="N491" s="68"/>
    </row>
    <row r="492" spans="9:14" ht="19.5" customHeight="1">
      <c r="I492" s="68"/>
      <c r="J492" s="68"/>
      <c r="K492" s="68"/>
      <c r="L492" s="68"/>
      <c r="M492" s="68"/>
      <c r="N492" s="68"/>
    </row>
    <row r="493" spans="9:14" ht="19.5" customHeight="1">
      <c r="I493" s="68"/>
      <c r="J493" s="68"/>
      <c r="K493" s="68"/>
      <c r="L493" s="68"/>
      <c r="M493" s="68"/>
      <c r="N493" s="68"/>
    </row>
    <row r="494" spans="9:14" ht="19.5" customHeight="1">
      <c r="I494" s="68"/>
      <c r="J494" s="68"/>
      <c r="K494" s="68"/>
      <c r="L494" s="68"/>
      <c r="M494" s="68"/>
      <c r="N494" s="68"/>
    </row>
    <row r="495" spans="9:14" ht="19.5" customHeight="1">
      <c r="I495" s="68"/>
      <c r="J495" s="68"/>
      <c r="K495" s="68"/>
      <c r="L495" s="68"/>
      <c r="M495" s="68"/>
      <c r="N495" s="68"/>
    </row>
    <row r="496" spans="9:14" ht="19.5" customHeight="1">
      <c r="I496" s="68"/>
      <c r="J496" s="68"/>
      <c r="K496" s="68"/>
      <c r="L496" s="68"/>
      <c r="M496" s="68"/>
      <c r="N496" s="68"/>
    </row>
    <row r="497" spans="9:14" ht="19.5" customHeight="1">
      <c r="I497" s="68"/>
      <c r="J497" s="68"/>
      <c r="K497" s="68"/>
      <c r="L497" s="68"/>
      <c r="M497" s="68"/>
      <c r="N497" s="68"/>
    </row>
    <row r="498" spans="9:14" ht="19.5" customHeight="1">
      <c r="I498" s="68"/>
      <c r="J498" s="68"/>
      <c r="K498" s="68"/>
      <c r="L498" s="68"/>
      <c r="M498" s="68"/>
      <c r="N498" s="68"/>
    </row>
    <row r="499" spans="9:14" ht="19.5" customHeight="1">
      <c r="I499" s="68"/>
      <c r="J499" s="68"/>
      <c r="K499" s="68"/>
      <c r="L499" s="68"/>
      <c r="M499" s="68"/>
      <c r="N499" s="68"/>
    </row>
    <row r="500" spans="9:14" ht="19.5" customHeight="1">
      <c r="I500" s="68"/>
      <c r="J500" s="68"/>
      <c r="K500" s="68"/>
      <c r="L500" s="68"/>
      <c r="M500" s="68"/>
      <c r="N500" s="68"/>
    </row>
    <row r="501" spans="9:14" ht="19.5" customHeight="1">
      <c r="I501" s="68"/>
      <c r="J501" s="68"/>
      <c r="K501" s="68"/>
      <c r="L501" s="68"/>
      <c r="M501" s="68"/>
      <c r="N501" s="68"/>
    </row>
    <row r="502" spans="9:14" ht="19.5" customHeight="1">
      <c r="I502" s="68"/>
      <c r="J502" s="68"/>
      <c r="K502" s="68"/>
      <c r="L502" s="68"/>
      <c r="M502" s="68"/>
      <c r="N502" s="68"/>
    </row>
    <row r="503" spans="9:14" ht="19.5" customHeight="1">
      <c r="I503" s="68"/>
      <c r="J503" s="68"/>
      <c r="K503" s="68"/>
      <c r="L503" s="68"/>
      <c r="M503" s="68"/>
      <c r="N503" s="68"/>
    </row>
    <row r="504" spans="9:14" ht="19.5" customHeight="1">
      <c r="I504" s="68"/>
      <c r="J504" s="68"/>
      <c r="K504" s="68"/>
      <c r="L504" s="68"/>
      <c r="M504" s="68"/>
      <c r="N504" s="68"/>
    </row>
    <row r="505" spans="9:14" ht="19.5" customHeight="1">
      <c r="I505" s="68"/>
      <c r="J505" s="68"/>
      <c r="K505" s="68"/>
      <c r="L505" s="68"/>
      <c r="M505" s="68"/>
      <c r="N505" s="68"/>
    </row>
    <row r="506" spans="9:14" ht="19.5" customHeight="1">
      <c r="I506" s="68"/>
      <c r="J506" s="68"/>
      <c r="K506" s="68"/>
      <c r="L506" s="68"/>
      <c r="M506" s="68"/>
      <c r="N506" s="68"/>
    </row>
    <row r="507" spans="9:14" ht="19.5" customHeight="1">
      <c r="I507" s="68"/>
      <c r="J507" s="68"/>
      <c r="K507" s="68"/>
      <c r="L507" s="68"/>
      <c r="M507" s="68"/>
      <c r="N507" s="68"/>
    </row>
    <row r="508" spans="9:14" ht="19.5" customHeight="1">
      <c r="I508" s="68"/>
      <c r="J508" s="68"/>
      <c r="K508" s="68"/>
      <c r="L508" s="68"/>
      <c r="M508" s="68"/>
      <c r="N508" s="68"/>
    </row>
    <row r="509" spans="9:14" ht="19.5" customHeight="1">
      <c r="I509" s="68"/>
      <c r="J509" s="68"/>
      <c r="K509" s="68"/>
      <c r="L509" s="68"/>
      <c r="M509" s="68"/>
      <c r="N509" s="68"/>
    </row>
    <row r="510" spans="9:14" ht="19.5" customHeight="1">
      <c r="I510" s="68"/>
      <c r="J510" s="68"/>
      <c r="K510" s="68"/>
      <c r="L510" s="68"/>
      <c r="M510" s="68"/>
      <c r="N510" s="68"/>
    </row>
    <row r="511" spans="9:14" ht="19.5" customHeight="1">
      <c r="I511" s="68"/>
      <c r="J511" s="68"/>
      <c r="K511" s="68"/>
      <c r="L511" s="68"/>
      <c r="M511" s="68"/>
      <c r="N511" s="68"/>
    </row>
    <row r="512" spans="9:14" ht="19.5" customHeight="1">
      <c r="I512" s="68"/>
      <c r="J512" s="68"/>
      <c r="K512" s="68"/>
      <c r="L512" s="68"/>
      <c r="M512" s="68"/>
      <c r="N512" s="68"/>
    </row>
    <row r="513" spans="9:14" ht="19.5" customHeight="1">
      <c r="I513" s="68"/>
      <c r="J513" s="68"/>
      <c r="K513" s="68"/>
      <c r="L513" s="68"/>
      <c r="M513" s="68"/>
      <c r="N513" s="68"/>
    </row>
    <row r="514" spans="9:14" ht="19.5" customHeight="1">
      <c r="I514" s="68"/>
      <c r="J514" s="68"/>
      <c r="K514" s="68"/>
      <c r="L514" s="68"/>
      <c r="M514" s="68"/>
      <c r="N514" s="68"/>
    </row>
    <row r="515" spans="9:14" ht="19.5" customHeight="1">
      <c r="I515" s="68"/>
      <c r="J515" s="68"/>
      <c r="K515" s="68"/>
      <c r="L515" s="68"/>
      <c r="M515" s="68"/>
      <c r="N515" s="68"/>
    </row>
    <row r="516" spans="9:14" ht="19.5" customHeight="1">
      <c r="I516" s="68"/>
      <c r="J516" s="68"/>
      <c r="K516" s="68"/>
      <c r="L516" s="68"/>
      <c r="M516" s="68"/>
      <c r="N516" s="68"/>
    </row>
    <row r="517" spans="9:14" ht="19.5" customHeight="1">
      <c r="I517" s="68"/>
      <c r="J517" s="68"/>
      <c r="K517" s="68"/>
      <c r="L517" s="68"/>
      <c r="M517" s="68"/>
      <c r="N517" s="68"/>
    </row>
    <row r="518" spans="9:14" ht="19.5" customHeight="1">
      <c r="I518" s="68"/>
      <c r="J518" s="68"/>
      <c r="K518" s="68"/>
      <c r="L518" s="68"/>
      <c r="M518" s="68"/>
      <c r="N518" s="68"/>
    </row>
    <row r="519" spans="9:14" ht="19.5" customHeight="1">
      <c r="I519" s="68"/>
      <c r="J519" s="68"/>
      <c r="K519" s="68"/>
      <c r="L519" s="68"/>
      <c r="M519" s="68"/>
      <c r="N519" s="68"/>
    </row>
    <row r="520" spans="9:14" ht="19.5" customHeight="1">
      <c r="I520" s="68"/>
      <c r="J520" s="68"/>
      <c r="K520" s="68"/>
      <c r="L520" s="68"/>
      <c r="M520" s="68"/>
      <c r="N520" s="68"/>
    </row>
    <row r="521" spans="9:14" ht="19.5" customHeight="1">
      <c r="I521" s="68"/>
      <c r="J521" s="68"/>
      <c r="K521" s="68"/>
      <c r="L521" s="68"/>
      <c r="M521" s="68"/>
      <c r="N521" s="68"/>
    </row>
    <row r="522" spans="9:14" ht="19.5" customHeight="1">
      <c r="I522" s="68"/>
      <c r="J522" s="68"/>
      <c r="K522" s="68"/>
      <c r="L522" s="68"/>
      <c r="M522" s="68"/>
      <c r="N522" s="68"/>
    </row>
    <row r="523" spans="9:14" ht="19.5" customHeight="1">
      <c r="I523" s="68"/>
      <c r="J523" s="68"/>
      <c r="K523" s="68"/>
      <c r="L523" s="68"/>
      <c r="M523" s="68"/>
      <c r="N523" s="68"/>
    </row>
    <row r="524" spans="9:14" ht="19.5" customHeight="1">
      <c r="I524" s="68"/>
      <c r="J524" s="68"/>
      <c r="K524" s="68"/>
      <c r="L524" s="68"/>
      <c r="M524" s="68"/>
      <c r="N524" s="68"/>
    </row>
    <row r="525" spans="9:14" ht="19.5" customHeight="1">
      <c r="I525" s="68"/>
      <c r="J525" s="68"/>
      <c r="K525" s="68"/>
      <c r="L525" s="68"/>
      <c r="M525" s="68"/>
      <c r="N525" s="68"/>
    </row>
    <row r="526" spans="9:14" ht="19.5" customHeight="1">
      <c r="I526" s="68"/>
      <c r="J526" s="68"/>
      <c r="K526" s="68"/>
      <c r="L526" s="68"/>
      <c r="M526" s="68"/>
      <c r="N526" s="68"/>
    </row>
    <row r="527" spans="9:14" ht="19.5" customHeight="1">
      <c r="I527" s="68"/>
      <c r="J527" s="68"/>
      <c r="K527" s="68"/>
      <c r="L527" s="68"/>
      <c r="M527" s="68"/>
      <c r="N527" s="68"/>
    </row>
    <row r="528" spans="9:14" ht="19.5" customHeight="1">
      <c r="I528" s="68"/>
      <c r="J528" s="68"/>
      <c r="K528" s="68"/>
      <c r="L528" s="68"/>
      <c r="M528" s="68"/>
      <c r="N528" s="68"/>
    </row>
    <row r="529" spans="9:14" ht="19.5" customHeight="1">
      <c r="I529" s="68"/>
      <c r="J529" s="68"/>
      <c r="K529" s="68"/>
      <c r="L529" s="68"/>
      <c r="M529" s="68"/>
      <c r="N529" s="68"/>
    </row>
    <row r="530" spans="9:14" ht="19.5" customHeight="1">
      <c r="I530" s="68"/>
      <c r="J530" s="68"/>
      <c r="K530" s="68"/>
      <c r="L530" s="68"/>
      <c r="M530" s="68"/>
      <c r="N530" s="68"/>
    </row>
    <row r="531" spans="9:14" ht="19.5" customHeight="1">
      <c r="I531" s="68"/>
      <c r="J531" s="68"/>
      <c r="K531" s="68"/>
      <c r="L531" s="68"/>
      <c r="M531" s="68"/>
      <c r="N531" s="68"/>
    </row>
    <row r="532" spans="9:14" ht="19.5" customHeight="1">
      <c r="I532" s="68"/>
      <c r="J532" s="68"/>
      <c r="K532" s="68"/>
      <c r="L532" s="68"/>
      <c r="M532" s="68"/>
      <c r="N532" s="68"/>
    </row>
    <row r="533" spans="9:14" ht="19.5" customHeight="1">
      <c r="I533" s="68"/>
      <c r="J533" s="68"/>
      <c r="K533" s="68"/>
      <c r="L533" s="68"/>
      <c r="M533" s="68"/>
      <c r="N533" s="68"/>
    </row>
    <row r="534" spans="9:14" ht="19.5" customHeight="1">
      <c r="I534" s="68"/>
      <c r="J534" s="68"/>
      <c r="K534" s="68"/>
      <c r="L534" s="68"/>
      <c r="M534" s="68"/>
      <c r="N534" s="68"/>
    </row>
    <row r="535" spans="9:14" ht="19.5" customHeight="1">
      <c r="I535" s="68"/>
      <c r="J535" s="68"/>
      <c r="K535" s="68"/>
      <c r="L535" s="68"/>
      <c r="M535" s="68"/>
      <c r="N535" s="68"/>
    </row>
    <row r="536" spans="9:14" ht="19.5" customHeight="1">
      <c r="I536" s="68"/>
      <c r="J536" s="68"/>
      <c r="K536" s="68"/>
      <c r="L536" s="68"/>
      <c r="M536" s="68"/>
      <c r="N536" s="68"/>
    </row>
    <row r="537" spans="9:14" ht="19.5" customHeight="1">
      <c r="I537" s="68"/>
      <c r="J537" s="68"/>
      <c r="K537" s="68"/>
      <c r="L537" s="68"/>
      <c r="M537" s="68"/>
      <c r="N537" s="68"/>
    </row>
    <row r="538" spans="9:14" ht="19.5" customHeight="1">
      <c r="I538" s="68"/>
      <c r="J538" s="68"/>
      <c r="K538" s="68"/>
      <c r="L538" s="68"/>
      <c r="M538" s="68"/>
      <c r="N538" s="68"/>
    </row>
    <row r="539" spans="9:14" ht="19.5" customHeight="1">
      <c r="I539" s="68"/>
      <c r="J539" s="68"/>
      <c r="K539" s="68"/>
      <c r="L539" s="68"/>
      <c r="M539" s="68"/>
      <c r="N539" s="68"/>
    </row>
    <row r="540" spans="9:14" ht="19.5" customHeight="1">
      <c r="I540" s="68"/>
      <c r="J540" s="68"/>
      <c r="K540" s="68"/>
      <c r="L540" s="68"/>
      <c r="M540" s="68"/>
      <c r="N540" s="68"/>
    </row>
    <row r="541" spans="9:14" ht="19.5" customHeight="1">
      <c r="I541" s="68"/>
      <c r="J541" s="68"/>
      <c r="K541" s="68"/>
      <c r="L541" s="68"/>
      <c r="M541" s="68"/>
      <c r="N541" s="68"/>
    </row>
    <row r="542" spans="9:14" ht="19.5" customHeight="1">
      <c r="I542" s="68"/>
      <c r="J542" s="68"/>
      <c r="K542" s="68"/>
      <c r="L542" s="68"/>
      <c r="M542" s="68"/>
      <c r="N542" s="68"/>
    </row>
    <row r="543" spans="9:14" ht="19.5" customHeight="1">
      <c r="I543" s="68"/>
      <c r="J543" s="68"/>
      <c r="K543" s="68"/>
      <c r="L543" s="68"/>
      <c r="M543" s="68"/>
      <c r="N543" s="68"/>
    </row>
    <row r="544" spans="9:14" ht="19.5" customHeight="1">
      <c r="I544" s="68"/>
      <c r="J544" s="68"/>
      <c r="K544" s="68"/>
      <c r="L544" s="68"/>
      <c r="M544" s="68"/>
      <c r="N544" s="68"/>
    </row>
    <row r="545" spans="9:14" ht="19.5" customHeight="1">
      <c r="I545" s="68"/>
      <c r="J545" s="68"/>
      <c r="K545" s="68"/>
      <c r="L545" s="68"/>
      <c r="M545" s="68"/>
      <c r="N545" s="68"/>
    </row>
    <row r="546" spans="9:14" ht="19.5" customHeight="1">
      <c r="I546" s="68"/>
      <c r="J546" s="68"/>
      <c r="K546" s="68"/>
      <c r="L546" s="68"/>
      <c r="M546" s="68"/>
      <c r="N546" s="68"/>
    </row>
    <row r="547" spans="9:14" ht="19.5" customHeight="1">
      <c r="I547" s="68"/>
      <c r="J547" s="68"/>
      <c r="K547" s="68"/>
      <c r="L547" s="68"/>
      <c r="M547" s="68"/>
      <c r="N547" s="68"/>
    </row>
    <row r="548" spans="9:14" ht="19.5" customHeight="1">
      <c r="I548" s="68"/>
      <c r="J548" s="68"/>
      <c r="K548" s="68"/>
      <c r="L548" s="68"/>
      <c r="M548" s="68"/>
      <c r="N548" s="68"/>
    </row>
    <row r="549" spans="9:14" ht="19.5" customHeight="1">
      <c r="I549" s="68"/>
      <c r="J549" s="68"/>
      <c r="K549" s="68"/>
      <c r="L549" s="68"/>
      <c r="M549" s="68"/>
      <c r="N549" s="68"/>
    </row>
    <row r="550" spans="9:14" ht="19.5" customHeight="1">
      <c r="I550" s="68"/>
      <c r="J550" s="68"/>
      <c r="K550" s="68"/>
      <c r="L550" s="68"/>
      <c r="M550" s="68"/>
      <c r="N550" s="68"/>
    </row>
    <row r="551" spans="9:14" ht="19.5" customHeight="1">
      <c r="I551" s="68"/>
      <c r="J551" s="68"/>
      <c r="K551" s="68"/>
      <c r="L551" s="68"/>
      <c r="M551" s="68"/>
      <c r="N551" s="68"/>
    </row>
    <row r="552" spans="9:14" ht="19.5" customHeight="1">
      <c r="I552" s="68"/>
      <c r="J552" s="68"/>
      <c r="K552" s="68"/>
      <c r="L552" s="68"/>
      <c r="M552" s="68"/>
      <c r="N552" s="68"/>
    </row>
    <row r="553" spans="9:14" ht="19.5" customHeight="1">
      <c r="I553" s="68"/>
      <c r="J553" s="68"/>
      <c r="K553" s="68"/>
      <c r="L553" s="68"/>
      <c r="M553" s="68"/>
      <c r="N553" s="68"/>
    </row>
    <row r="554" spans="9:14" ht="19.5" customHeight="1">
      <c r="I554" s="68"/>
      <c r="J554" s="68"/>
      <c r="K554" s="68"/>
      <c r="L554" s="68"/>
      <c r="M554" s="68"/>
      <c r="N554" s="68"/>
    </row>
    <row r="555" spans="9:14" ht="19.5" customHeight="1">
      <c r="I555" s="68"/>
      <c r="J555" s="68"/>
      <c r="K555" s="68"/>
      <c r="L555" s="68"/>
      <c r="M555" s="68"/>
      <c r="N555" s="68"/>
    </row>
    <row r="556" spans="9:14" ht="19.5" customHeight="1">
      <c r="I556" s="68"/>
      <c r="J556" s="68"/>
      <c r="K556" s="68"/>
      <c r="L556" s="68"/>
      <c r="M556" s="68"/>
      <c r="N556" s="68"/>
    </row>
    <row r="557" spans="9:14" ht="19.5" customHeight="1">
      <c r="I557" s="68"/>
      <c r="J557" s="68"/>
      <c r="K557" s="68"/>
      <c r="L557" s="68"/>
      <c r="M557" s="68"/>
      <c r="N557" s="68"/>
    </row>
    <row r="558" spans="9:14" ht="19.5" customHeight="1">
      <c r="I558" s="68"/>
      <c r="J558" s="68"/>
      <c r="K558" s="68"/>
      <c r="L558" s="68"/>
      <c r="M558" s="68"/>
      <c r="N558" s="68"/>
    </row>
    <row r="559" spans="9:14" ht="19.5" customHeight="1">
      <c r="I559" s="68"/>
      <c r="J559" s="68"/>
      <c r="K559" s="68"/>
      <c r="L559" s="68"/>
      <c r="M559" s="68"/>
      <c r="N559" s="68"/>
    </row>
    <row r="560" spans="9:14" ht="19.5" customHeight="1">
      <c r="I560" s="68"/>
      <c r="J560" s="68"/>
      <c r="K560" s="68"/>
      <c r="L560" s="68"/>
      <c r="M560" s="68"/>
      <c r="N560" s="68"/>
    </row>
    <row r="561" spans="9:14" ht="19.5" customHeight="1">
      <c r="I561" s="68"/>
      <c r="J561" s="68"/>
      <c r="K561" s="68"/>
      <c r="L561" s="68"/>
      <c r="M561" s="68"/>
      <c r="N561" s="68"/>
    </row>
    <row r="562" spans="9:14" ht="19.5" customHeight="1">
      <c r="I562" s="68"/>
      <c r="J562" s="68"/>
      <c r="K562" s="68"/>
      <c r="L562" s="68"/>
      <c r="M562" s="68"/>
      <c r="N562" s="68"/>
    </row>
    <row r="563" spans="9:14" ht="19.5" customHeight="1">
      <c r="I563" s="68"/>
      <c r="J563" s="68"/>
      <c r="K563" s="68"/>
      <c r="L563" s="68"/>
      <c r="M563" s="68"/>
      <c r="N563" s="68"/>
    </row>
    <row r="564" spans="9:14" ht="19.5" customHeight="1">
      <c r="I564" s="68"/>
      <c r="J564" s="68"/>
      <c r="K564" s="68"/>
      <c r="L564" s="68"/>
      <c r="M564" s="68"/>
      <c r="N564" s="68"/>
    </row>
    <row r="565" spans="9:14" ht="19.5" customHeight="1">
      <c r="I565" s="68"/>
      <c r="J565" s="68"/>
      <c r="K565" s="68"/>
      <c r="L565" s="68"/>
      <c r="M565" s="68"/>
      <c r="N565" s="68"/>
    </row>
    <row r="566" spans="9:14" ht="19.5" customHeight="1">
      <c r="I566" s="68"/>
      <c r="J566" s="68"/>
      <c r="K566" s="68"/>
      <c r="L566" s="68"/>
      <c r="M566" s="68"/>
      <c r="N566" s="68"/>
    </row>
    <row r="567" spans="9:14" ht="19.5" customHeight="1">
      <c r="I567" s="68"/>
      <c r="J567" s="68"/>
      <c r="K567" s="68"/>
      <c r="L567" s="68"/>
      <c r="M567" s="68"/>
      <c r="N567" s="68"/>
    </row>
    <row r="568" spans="9:14" ht="19.5" customHeight="1">
      <c r="I568" s="68"/>
      <c r="J568" s="68"/>
      <c r="K568" s="68"/>
      <c r="L568" s="68"/>
      <c r="M568" s="68"/>
      <c r="N568" s="68"/>
    </row>
    <row r="569" spans="9:14" ht="19.5" customHeight="1">
      <c r="I569" s="68"/>
      <c r="J569" s="68"/>
      <c r="K569" s="68"/>
      <c r="L569" s="68"/>
      <c r="M569" s="68"/>
      <c r="N569" s="68"/>
    </row>
    <row r="570" spans="9:14" ht="19.5" customHeight="1">
      <c r="I570" s="68"/>
      <c r="J570" s="68"/>
      <c r="K570" s="68"/>
      <c r="L570" s="68"/>
      <c r="M570" s="68"/>
      <c r="N570" s="68"/>
    </row>
    <row r="571" spans="9:14" ht="19.5" customHeight="1">
      <c r="I571" s="68"/>
      <c r="J571" s="68"/>
      <c r="K571" s="68"/>
      <c r="L571" s="68"/>
      <c r="M571" s="68"/>
      <c r="N571" s="68"/>
    </row>
    <row r="572" spans="9:14" ht="19.5" customHeight="1">
      <c r="I572" s="68"/>
      <c r="J572" s="68"/>
      <c r="K572" s="68"/>
      <c r="L572" s="68"/>
      <c r="M572" s="68"/>
      <c r="N572" s="68"/>
    </row>
    <row r="573" spans="9:14" ht="19.5" customHeight="1">
      <c r="I573" s="68"/>
      <c r="J573" s="68"/>
      <c r="K573" s="68"/>
      <c r="L573" s="68"/>
      <c r="M573" s="68"/>
      <c r="N573" s="68"/>
    </row>
    <row r="574" spans="9:14" ht="19.5" customHeight="1">
      <c r="I574" s="68"/>
      <c r="J574" s="68"/>
      <c r="K574" s="68"/>
      <c r="L574" s="68"/>
      <c r="M574" s="68"/>
      <c r="N574" s="68"/>
    </row>
    <row r="575" spans="9:14" ht="19.5" customHeight="1">
      <c r="I575" s="68"/>
      <c r="J575" s="68"/>
      <c r="K575" s="68"/>
      <c r="L575" s="68"/>
      <c r="M575" s="68"/>
      <c r="N575" s="68"/>
    </row>
    <row r="576" spans="9:14" ht="19.5" customHeight="1">
      <c r="I576" s="68"/>
      <c r="J576" s="68"/>
      <c r="K576" s="68"/>
      <c r="L576" s="68"/>
      <c r="M576" s="68"/>
      <c r="N576" s="68"/>
    </row>
    <row r="577" spans="9:14" ht="19.5" customHeight="1">
      <c r="I577" s="68"/>
      <c r="J577" s="68"/>
      <c r="K577" s="68"/>
      <c r="L577" s="68"/>
      <c r="M577" s="68"/>
      <c r="N577" s="68"/>
    </row>
    <row r="578" spans="9:14" ht="19.5" customHeight="1">
      <c r="I578" s="68"/>
      <c r="J578" s="68"/>
      <c r="K578" s="68"/>
      <c r="L578" s="68"/>
      <c r="M578" s="68"/>
      <c r="N578" s="68"/>
    </row>
    <row r="579" spans="9:14" ht="19.5" customHeight="1">
      <c r="I579" s="68"/>
      <c r="J579" s="68"/>
      <c r="K579" s="68"/>
      <c r="L579" s="68"/>
      <c r="M579" s="68"/>
      <c r="N579" s="68"/>
    </row>
    <row r="580" spans="9:14" ht="19.5" customHeight="1">
      <c r="I580" s="68"/>
      <c r="J580" s="68"/>
      <c r="K580" s="68"/>
      <c r="L580" s="68"/>
      <c r="M580" s="68"/>
      <c r="N580" s="68"/>
    </row>
    <row r="581" spans="9:14" ht="19.5" customHeight="1">
      <c r="I581" s="68"/>
      <c r="J581" s="68"/>
      <c r="K581" s="68"/>
      <c r="L581" s="68"/>
      <c r="M581" s="68"/>
      <c r="N581" s="68"/>
    </row>
    <row r="582" spans="9:14" ht="19.5" customHeight="1">
      <c r="I582" s="68"/>
      <c r="J582" s="68"/>
      <c r="K582" s="68"/>
      <c r="L582" s="68"/>
      <c r="M582" s="68"/>
      <c r="N582" s="68"/>
    </row>
    <row r="583" spans="9:14" ht="19.5" customHeight="1">
      <c r="I583" s="68"/>
      <c r="J583" s="68"/>
      <c r="K583" s="68"/>
      <c r="L583" s="68"/>
      <c r="M583" s="68"/>
      <c r="N583" s="68"/>
    </row>
    <row r="584" spans="9:14" ht="19.5" customHeight="1">
      <c r="I584" s="68"/>
      <c r="J584" s="68"/>
      <c r="K584" s="68"/>
      <c r="L584" s="68"/>
      <c r="M584" s="68"/>
      <c r="N584" s="68"/>
    </row>
    <row r="585" spans="9:14" ht="19.5" customHeight="1">
      <c r="I585" s="68"/>
      <c r="J585" s="68"/>
      <c r="K585" s="68"/>
      <c r="L585" s="68"/>
      <c r="M585" s="68"/>
      <c r="N585" s="68"/>
    </row>
    <row r="586" spans="9:14" ht="19.5" customHeight="1">
      <c r="I586" s="68"/>
      <c r="J586" s="68"/>
      <c r="K586" s="68"/>
      <c r="L586" s="68"/>
      <c r="M586" s="68"/>
      <c r="N586" s="68"/>
    </row>
    <row r="587" spans="9:14" ht="19.5" customHeight="1">
      <c r="I587" s="68"/>
      <c r="J587" s="68"/>
      <c r="K587" s="68"/>
      <c r="L587" s="68"/>
      <c r="M587" s="68"/>
      <c r="N587" s="68"/>
    </row>
    <row r="588" spans="9:14" ht="19.5" customHeight="1">
      <c r="I588" s="68"/>
      <c r="J588" s="68"/>
      <c r="K588" s="68"/>
      <c r="L588" s="68"/>
      <c r="M588" s="68"/>
      <c r="N588" s="68"/>
    </row>
    <row r="589" spans="9:14" ht="19.5" customHeight="1">
      <c r="I589" s="68"/>
      <c r="J589" s="68"/>
      <c r="K589" s="68"/>
      <c r="L589" s="68"/>
      <c r="M589" s="68"/>
      <c r="N589" s="68"/>
    </row>
    <row r="590" spans="9:14" ht="19.5" customHeight="1">
      <c r="I590" s="68"/>
      <c r="J590" s="68"/>
      <c r="K590" s="68"/>
      <c r="L590" s="68"/>
      <c r="M590" s="68"/>
      <c r="N590" s="68"/>
    </row>
    <row r="591" spans="9:14" ht="19.5" customHeight="1">
      <c r="I591" s="68"/>
      <c r="J591" s="68"/>
      <c r="K591" s="68"/>
      <c r="L591" s="68"/>
      <c r="M591" s="68"/>
      <c r="N591" s="68"/>
    </row>
    <row r="592" spans="9:14" ht="19.5" customHeight="1">
      <c r="I592" s="68"/>
      <c r="J592" s="68"/>
      <c r="K592" s="68"/>
      <c r="L592" s="68"/>
      <c r="M592" s="68"/>
      <c r="N592" s="68"/>
    </row>
    <row r="593" spans="9:14" ht="19.5" customHeight="1">
      <c r="I593" s="68"/>
      <c r="J593" s="68"/>
      <c r="K593" s="68"/>
      <c r="L593" s="68"/>
      <c r="M593" s="68"/>
      <c r="N593" s="68"/>
    </row>
    <row r="594" spans="9:14" ht="19.5" customHeight="1">
      <c r="I594" s="68"/>
      <c r="J594" s="68"/>
      <c r="K594" s="68"/>
      <c r="L594" s="68"/>
      <c r="M594" s="68"/>
      <c r="N594" s="68"/>
    </row>
    <row r="595" spans="9:14" ht="19.5" customHeight="1">
      <c r="I595" s="68"/>
      <c r="J595" s="68"/>
      <c r="K595" s="68"/>
      <c r="L595" s="68"/>
      <c r="M595" s="68"/>
      <c r="N595" s="68"/>
    </row>
    <row r="596" spans="9:14" ht="19.5" customHeight="1">
      <c r="I596" s="68"/>
      <c r="J596" s="68"/>
      <c r="K596" s="68"/>
      <c r="L596" s="68"/>
      <c r="M596" s="68"/>
      <c r="N596" s="68"/>
    </row>
    <row r="597" spans="9:14" ht="19.5" customHeight="1">
      <c r="I597" s="68"/>
      <c r="J597" s="68"/>
      <c r="K597" s="68"/>
      <c r="L597" s="68"/>
      <c r="M597" s="68"/>
      <c r="N597" s="68"/>
    </row>
    <row r="598" spans="9:14" ht="19.5" customHeight="1">
      <c r="I598" s="68"/>
      <c r="J598" s="68"/>
      <c r="K598" s="68"/>
      <c r="L598" s="68"/>
      <c r="M598" s="68"/>
      <c r="N598" s="68"/>
    </row>
    <row r="599" spans="9:14" ht="19.5" customHeight="1">
      <c r="I599" s="68"/>
      <c r="J599" s="68"/>
      <c r="K599" s="68"/>
      <c r="L599" s="68"/>
      <c r="M599" s="68"/>
      <c r="N599" s="68"/>
    </row>
    <row r="600" spans="9:14" ht="19.5" customHeight="1">
      <c r="I600" s="68"/>
      <c r="J600" s="68"/>
      <c r="K600" s="68"/>
      <c r="L600" s="68"/>
      <c r="M600" s="68"/>
      <c r="N600" s="68"/>
    </row>
    <row r="601" spans="9:14" ht="19.5" customHeight="1">
      <c r="I601" s="68"/>
      <c r="J601" s="68"/>
      <c r="K601" s="68"/>
      <c r="L601" s="68"/>
      <c r="M601" s="68"/>
      <c r="N601" s="68"/>
    </row>
    <row r="602" spans="9:14" ht="19.5" customHeight="1">
      <c r="I602" s="68"/>
      <c r="J602" s="68"/>
      <c r="K602" s="68"/>
      <c r="L602" s="68"/>
      <c r="M602" s="68"/>
      <c r="N602" s="68"/>
    </row>
    <row r="603" spans="9:14" ht="19.5" customHeight="1">
      <c r="I603" s="68"/>
      <c r="J603" s="68"/>
      <c r="K603" s="68"/>
      <c r="L603" s="68"/>
      <c r="M603" s="68"/>
      <c r="N603" s="68"/>
    </row>
    <row r="604" spans="9:14" ht="19.5" customHeight="1">
      <c r="I604" s="68"/>
      <c r="J604" s="68"/>
      <c r="K604" s="68"/>
      <c r="L604" s="68"/>
      <c r="M604" s="68"/>
      <c r="N604" s="68"/>
    </row>
    <row r="605" spans="9:14" ht="19.5" customHeight="1">
      <c r="I605" s="68"/>
      <c r="J605" s="68"/>
      <c r="K605" s="68"/>
      <c r="L605" s="68"/>
      <c r="M605" s="68"/>
      <c r="N605" s="68"/>
    </row>
    <row r="606" spans="9:14" ht="19.5" customHeight="1">
      <c r="I606" s="68"/>
      <c r="J606" s="68"/>
      <c r="K606" s="68"/>
      <c r="L606" s="68"/>
      <c r="M606" s="68"/>
      <c r="N606" s="68"/>
    </row>
    <row r="607" spans="9:14" ht="19.5" customHeight="1">
      <c r="I607" s="68"/>
      <c r="J607" s="68"/>
      <c r="K607" s="68"/>
      <c r="L607" s="68"/>
      <c r="M607" s="68"/>
      <c r="N607" s="68"/>
    </row>
    <row r="608" spans="9:14" ht="19.5" customHeight="1">
      <c r="I608" s="68"/>
      <c r="J608" s="68"/>
      <c r="K608" s="68"/>
      <c r="L608" s="68"/>
      <c r="M608" s="68"/>
      <c r="N608" s="68"/>
    </row>
    <row r="609" spans="9:14" ht="19.5" customHeight="1">
      <c r="I609" s="68"/>
      <c r="J609" s="68"/>
      <c r="K609" s="68"/>
      <c r="L609" s="68"/>
      <c r="M609" s="68"/>
      <c r="N609" s="68"/>
    </row>
    <row r="610" spans="9:14" ht="19.5" customHeight="1">
      <c r="I610" s="68"/>
      <c r="J610" s="68"/>
      <c r="K610" s="68"/>
      <c r="L610" s="68"/>
      <c r="M610" s="68"/>
      <c r="N610" s="68"/>
    </row>
    <row r="611" spans="9:14" ht="19.5" customHeight="1">
      <c r="I611" s="68"/>
      <c r="J611" s="68"/>
      <c r="K611" s="68"/>
      <c r="L611" s="68"/>
      <c r="M611" s="68"/>
      <c r="N611" s="68"/>
    </row>
    <row r="612" spans="9:14" ht="19.5" customHeight="1">
      <c r="I612" s="68"/>
      <c r="J612" s="68"/>
      <c r="K612" s="68"/>
      <c r="L612" s="68"/>
      <c r="M612" s="68"/>
      <c r="N612" s="68"/>
    </row>
    <row r="613" spans="9:14" ht="19.5" customHeight="1">
      <c r="I613" s="68"/>
      <c r="J613" s="68"/>
      <c r="K613" s="68"/>
      <c r="L613" s="68"/>
      <c r="M613" s="68"/>
      <c r="N613" s="68"/>
    </row>
    <row r="614" spans="9:14" ht="19.5" customHeight="1">
      <c r="I614" s="68"/>
      <c r="J614" s="68"/>
      <c r="K614" s="68"/>
      <c r="L614" s="68"/>
      <c r="M614" s="68"/>
      <c r="N614" s="68"/>
    </row>
    <row r="615" spans="9:14" ht="19.5" customHeight="1">
      <c r="I615" s="68"/>
      <c r="J615" s="68"/>
      <c r="K615" s="68"/>
      <c r="L615" s="68"/>
      <c r="M615" s="68"/>
      <c r="N615" s="68"/>
    </row>
    <row r="616" spans="9:14" ht="19.5" customHeight="1">
      <c r="I616" s="68"/>
      <c r="J616" s="68"/>
      <c r="K616" s="68"/>
      <c r="L616" s="68"/>
      <c r="M616" s="68"/>
      <c r="N616" s="68"/>
    </row>
    <row r="617" spans="9:14" ht="19.5" customHeight="1">
      <c r="I617" s="68"/>
      <c r="J617" s="68"/>
      <c r="K617" s="68"/>
      <c r="L617" s="68"/>
      <c r="M617" s="68"/>
      <c r="N617" s="68"/>
    </row>
    <row r="618" spans="9:14" ht="19.5" customHeight="1">
      <c r="I618" s="68"/>
      <c r="J618" s="68"/>
      <c r="K618" s="68"/>
      <c r="L618" s="68"/>
      <c r="M618" s="68"/>
      <c r="N618" s="68"/>
    </row>
    <row r="619" spans="9:14" ht="19.5" customHeight="1">
      <c r="I619" s="68"/>
      <c r="J619" s="68"/>
      <c r="K619" s="68"/>
      <c r="L619" s="68"/>
      <c r="M619" s="68"/>
      <c r="N619" s="68"/>
    </row>
    <row r="620" spans="9:14" ht="19.5" customHeight="1">
      <c r="I620" s="68"/>
      <c r="J620" s="68"/>
      <c r="K620" s="68"/>
      <c r="L620" s="68"/>
      <c r="M620" s="68"/>
      <c r="N620" s="68"/>
    </row>
    <row r="621" spans="9:14" ht="19.5" customHeight="1">
      <c r="I621" s="68"/>
      <c r="J621" s="68"/>
      <c r="K621" s="68"/>
      <c r="L621" s="68"/>
      <c r="M621" s="68"/>
      <c r="N621" s="68"/>
    </row>
    <row r="622" spans="9:14" ht="19.5" customHeight="1">
      <c r="I622" s="68"/>
      <c r="J622" s="68"/>
      <c r="K622" s="68"/>
      <c r="L622" s="68"/>
      <c r="M622" s="68"/>
      <c r="N622" s="68"/>
    </row>
    <row r="623" spans="9:14" ht="19.5" customHeight="1">
      <c r="I623" s="68"/>
      <c r="J623" s="68"/>
      <c r="K623" s="68"/>
      <c r="L623" s="68"/>
      <c r="M623" s="68"/>
      <c r="N623" s="68"/>
    </row>
    <row r="624" spans="9:14" ht="19.5" customHeight="1">
      <c r="I624" s="68"/>
      <c r="J624" s="68"/>
      <c r="K624" s="68"/>
      <c r="L624" s="68"/>
      <c r="M624" s="68"/>
      <c r="N624" s="68"/>
    </row>
    <row r="625" spans="9:14" ht="19.5" customHeight="1">
      <c r="I625" s="68"/>
      <c r="J625" s="68"/>
      <c r="K625" s="68"/>
      <c r="L625" s="68"/>
      <c r="M625" s="68"/>
      <c r="N625" s="68"/>
    </row>
    <row r="626" spans="9:14" ht="19.5" customHeight="1">
      <c r="I626" s="68"/>
      <c r="J626" s="68"/>
      <c r="K626" s="68"/>
      <c r="L626" s="68"/>
      <c r="M626" s="68"/>
      <c r="N626" s="68"/>
    </row>
    <row r="627" spans="9:14" ht="19.5" customHeight="1">
      <c r="I627" s="68"/>
      <c r="J627" s="68"/>
      <c r="K627" s="68"/>
      <c r="L627" s="68"/>
      <c r="M627" s="68"/>
      <c r="N627" s="68"/>
    </row>
    <row r="628" spans="9:14" ht="19.5" customHeight="1">
      <c r="I628" s="68"/>
      <c r="J628" s="68"/>
      <c r="K628" s="68"/>
      <c r="L628" s="68"/>
      <c r="M628" s="68"/>
      <c r="N628" s="68"/>
    </row>
    <row r="629" spans="9:14" ht="19.5" customHeight="1">
      <c r="I629" s="68"/>
      <c r="J629" s="68"/>
      <c r="K629" s="68"/>
      <c r="L629" s="68"/>
      <c r="M629" s="68"/>
      <c r="N629" s="68"/>
    </row>
    <row r="630" spans="9:14" ht="19.5" customHeight="1">
      <c r="I630" s="68"/>
      <c r="J630" s="68"/>
      <c r="K630" s="68"/>
      <c r="L630" s="68"/>
      <c r="M630" s="68"/>
      <c r="N630" s="68"/>
    </row>
    <row r="631" spans="9:14" ht="19.5" customHeight="1">
      <c r="I631" s="68"/>
      <c r="J631" s="68"/>
      <c r="K631" s="68"/>
      <c r="L631" s="68"/>
      <c r="M631" s="68"/>
      <c r="N631" s="68"/>
    </row>
    <row r="632" spans="9:14" ht="19.5" customHeight="1">
      <c r="I632" s="68"/>
      <c r="J632" s="68"/>
      <c r="K632" s="68"/>
      <c r="L632" s="68"/>
      <c r="M632" s="68"/>
      <c r="N632" s="68"/>
    </row>
    <row r="633" spans="9:14" ht="19.5" customHeight="1">
      <c r="I633" s="68"/>
      <c r="J633" s="68"/>
      <c r="K633" s="68"/>
      <c r="L633" s="68"/>
      <c r="M633" s="68"/>
      <c r="N633" s="68"/>
    </row>
    <row r="634" spans="9:14" ht="19.5" customHeight="1">
      <c r="I634" s="68"/>
      <c r="J634" s="68"/>
      <c r="K634" s="68"/>
      <c r="L634" s="68"/>
      <c r="M634" s="68"/>
      <c r="N634" s="68"/>
    </row>
    <row r="635" spans="9:14" ht="19.5" customHeight="1">
      <c r="I635" s="68"/>
      <c r="J635" s="68"/>
      <c r="K635" s="68"/>
      <c r="L635" s="68"/>
      <c r="M635" s="68"/>
      <c r="N635" s="68"/>
    </row>
    <row r="636" spans="9:14" ht="19.5" customHeight="1">
      <c r="I636" s="68"/>
      <c r="J636" s="68"/>
      <c r="K636" s="68"/>
      <c r="L636" s="68"/>
      <c r="M636" s="68"/>
      <c r="N636" s="68"/>
    </row>
    <row r="637" spans="9:14" ht="19.5" customHeight="1">
      <c r="I637" s="68"/>
      <c r="J637" s="68"/>
      <c r="K637" s="68"/>
      <c r="L637" s="68"/>
      <c r="M637" s="68"/>
      <c r="N637" s="68"/>
    </row>
    <row r="638" spans="9:14" ht="19.5" customHeight="1">
      <c r="I638" s="68"/>
      <c r="J638" s="68"/>
      <c r="K638" s="68"/>
      <c r="L638" s="68"/>
      <c r="M638" s="68"/>
      <c r="N638" s="68"/>
    </row>
    <row r="639" spans="9:14" ht="19.5" customHeight="1">
      <c r="I639" s="68"/>
      <c r="J639" s="68"/>
      <c r="K639" s="68"/>
      <c r="L639" s="68"/>
      <c r="M639" s="68"/>
      <c r="N639" s="68"/>
    </row>
    <row r="640" spans="9:14" ht="19.5" customHeight="1">
      <c r="I640" s="68"/>
      <c r="J640" s="68"/>
      <c r="K640" s="68"/>
      <c r="L640" s="68"/>
      <c r="M640" s="68"/>
      <c r="N640" s="68"/>
    </row>
    <row r="641" spans="9:14" ht="19.5" customHeight="1">
      <c r="I641" s="68"/>
      <c r="J641" s="68"/>
      <c r="K641" s="68"/>
      <c r="L641" s="68"/>
      <c r="M641" s="68"/>
      <c r="N641" s="68"/>
    </row>
    <row r="642" spans="9:14" ht="19.5" customHeight="1">
      <c r="I642" s="68"/>
      <c r="J642" s="68"/>
      <c r="K642" s="68"/>
      <c r="L642" s="68"/>
      <c r="M642" s="68"/>
      <c r="N642" s="68"/>
    </row>
    <row r="643" spans="9:14" ht="19.5" customHeight="1">
      <c r="I643" s="68"/>
      <c r="J643" s="68"/>
      <c r="K643" s="68"/>
      <c r="L643" s="68"/>
      <c r="M643" s="68"/>
      <c r="N643" s="68"/>
    </row>
    <row r="644" spans="9:14" ht="19.5" customHeight="1">
      <c r="I644" s="68"/>
      <c r="J644" s="68"/>
      <c r="K644" s="68"/>
      <c r="L644" s="68"/>
      <c r="M644" s="68"/>
      <c r="N644" s="68"/>
    </row>
    <row r="645" spans="9:14" ht="19.5" customHeight="1">
      <c r="I645" s="68"/>
      <c r="J645" s="68"/>
      <c r="K645" s="68"/>
      <c r="L645" s="68"/>
      <c r="M645" s="68"/>
      <c r="N645" s="68"/>
    </row>
    <row r="646" spans="9:14" ht="19.5" customHeight="1">
      <c r="I646" s="68"/>
      <c r="J646" s="68"/>
      <c r="K646" s="68"/>
      <c r="L646" s="68"/>
      <c r="M646" s="68"/>
      <c r="N646" s="68"/>
    </row>
    <row r="647" spans="9:14" ht="19.5" customHeight="1">
      <c r="I647" s="68"/>
      <c r="J647" s="68"/>
      <c r="K647" s="68"/>
      <c r="L647" s="68"/>
      <c r="M647" s="68"/>
      <c r="N647" s="68"/>
    </row>
    <row r="648" spans="9:14" ht="19.5" customHeight="1">
      <c r="I648" s="68"/>
      <c r="J648" s="68"/>
      <c r="K648" s="68"/>
      <c r="L648" s="68"/>
      <c r="M648" s="68"/>
      <c r="N648" s="68"/>
    </row>
    <row r="649" spans="9:14" ht="19.5" customHeight="1">
      <c r="I649" s="68"/>
      <c r="J649" s="68"/>
      <c r="K649" s="68"/>
      <c r="L649" s="68"/>
      <c r="M649" s="68"/>
      <c r="N649" s="68"/>
    </row>
    <row r="650" spans="9:14" ht="19.5" customHeight="1">
      <c r="I650" s="68"/>
      <c r="J650" s="68"/>
      <c r="K650" s="68"/>
      <c r="L650" s="68"/>
      <c r="M650" s="68"/>
      <c r="N650" s="68"/>
    </row>
    <row r="651" spans="9:14" ht="19.5" customHeight="1">
      <c r="I651" s="68"/>
      <c r="J651" s="68"/>
      <c r="K651" s="68"/>
      <c r="L651" s="68"/>
      <c r="M651" s="68"/>
      <c r="N651" s="68"/>
    </row>
    <row r="652" spans="9:14" ht="19.5" customHeight="1">
      <c r="I652" s="68"/>
      <c r="J652" s="68"/>
      <c r="K652" s="68"/>
      <c r="L652" s="68"/>
      <c r="M652" s="68"/>
      <c r="N652" s="68"/>
    </row>
    <row r="653" spans="9:14" ht="19.5" customHeight="1">
      <c r="I653" s="68"/>
      <c r="J653" s="68"/>
      <c r="K653" s="68"/>
      <c r="L653" s="68"/>
      <c r="M653" s="68"/>
      <c r="N653" s="68"/>
    </row>
    <row r="654" spans="9:14" ht="19.5" customHeight="1">
      <c r="I654" s="68"/>
      <c r="J654" s="68"/>
      <c r="K654" s="68"/>
      <c r="L654" s="68"/>
      <c r="M654" s="68"/>
      <c r="N654" s="68"/>
    </row>
    <row r="655" spans="9:14" ht="19.5" customHeight="1">
      <c r="I655" s="68"/>
      <c r="J655" s="68"/>
      <c r="K655" s="68"/>
      <c r="L655" s="68"/>
      <c r="M655" s="68"/>
      <c r="N655" s="68"/>
    </row>
    <row r="656" spans="9:14" ht="19.5" customHeight="1">
      <c r="I656" s="68"/>
      <c r="J656" s="68"/>
      <c r="K656" s="68"/>
      <c r="L656" s="68"/>
      <c r="M656" s="68"/>
      <c r="N656" s="68"/>
    </row>
    <row r="657" spans="9:14" ht="19.5" customHeight="1">
      <c r="I657" s="68"/>
      <c r="J657" s="68"/>
      <c r="K657" s="68"/>
      <c r="L657" s="68"/>
      <c r="M657" s="68"/>
      <c r="N657" s="68"/>
    </row>
    <row r="658" spans="9:14" ht="19.5" customHeight="1">
      <c r="I658" s="68"/>
      <c r="J658" s="68"/>
      <c r="K658" s="68"/>
      <c r="L658" s="68"/>
      <c r="M658" s="68"/>
      <c r="N658" s="68"/>
    </row>
    <row r="659" spans="9:14" ht="19.5" customHeight="1">
      <c r="I659" s="68"/>
      <c r="J659" s="68"/>
      <c r="K659" s="68"/>
      <c r="L659" s="68"/>
      <c r="M659" s="68"/>
      <c r="N659" s="68"/>
    </row>
    <row r="660" spans="9:14" ht="19.5" customHeight="1">
      <c r="I660" s="68"/>
      <c r="J660" s="68"/>
      <c r="K660" s="68"/>
      <c r="L660" s="68"/>
      <c r="M660" s="68"/>
      <c r="N660" s="68"/>
    </row>
    <row r="661" spans="9:14" ht="19.5" customHeight="1">
      <c r="I661" s="68"/>
      <c r="J661" s="68"/>
      <c r="K661" s="68"/>
      <c r="L661" s="68"/>
      <c r="M661" s="68"/>
      <c r="N661" s="68"/>
    </row>
    <row r="662" spans="9:14" ht="19.5" customHeight="1">
      <c r="I662" s="68"/>
      <c r="J662" s="68"/>
      <c r="K662" s="68"/>
      <c r="L662" s="68"/>
      <c r="M662" s="68"/>
      <c r="N662" s="68"/>
    </row>
    <row r="663" spans="9:14" ht="19.5" customHeight="1">
      <c r="I663" s="68"/>
      <c r="J663" s="68"/>
      <c r="K663" s="68"/>
      <c r="L663" s="68"/>
      <c r="M663" s="68"/>
      <c r="N663" s="68"/>
    </row>
    <row r="664" spans="9:14" ht="19.5" customHeight="1">
      <c r="I664" s="68"/>
      <c r="J664" s="68"/>
      <c r="K664" s="68"/>
      <c r="L664" s="68"/>
      <c r="M664" s="68"/>
      <c r="N664" s="68"/>
    </row>
    <row r="665" spans="9:14" ht="19.5" customHeight="1">
      <c r="I665" s="68"/>
      <c r="J665" s="68"/>
      <c r="K665" s="68"/>
      <c r="L665" s="68"/>
      <c r="M665" s="68"/>
      <c r="N665" s="68"/>
    </row>
    <row r="666" spans="9:14" ht="19.5" customHeight="1">
      <c r="I666" s="68"/>
      <c r="J666" s="68"/>
      <c r="K666" s="68"/>
      <c r="L666" s="68"/>
      <c r="M666" s="68"/>
      <c r="N666" s="68"/>
    </row>
    <row r="667" spans="9:14" ht="19.5" customHeight="1">
      <c r="I667" s="68"/>
      <c r="J667" s="68"/>
      <c r="K667" s="68"/>
      <c r="L667" s="68"/>
      <c r="M667" s="68"/>
      <c r="N667" s="68"/>
    </row>
    <row r="668" spans="9:14" ht="19.5" customHeight="1">
      <c r="I668" s="68"/>
      <c r="J668" s="68"/>
      <c r="K668" s="68"/>
      <c r="L668" s="68"/>
      <c r="M668" s="68"/>
      <c r="N668" s="68"/>
    </row>
    <row r="669" spans="9:14" ht="19.5" customHeight="1">
      <c r="I669" s="68"/>
      <c r="J669" s="68"/>
      <c r="K669" s="68"/>
      <c r="L669" s="68"/>
      <c r="M669" s="68"/>
      <c r="N669" s="68"/>
    </row>
    <row r="670" spans="9:14" ht="19.5" customHeight="1">
      <c r="I670" s="68"/>
      <c r="J670" s="68"/>
      <c r="K670" s="68"/>
      <c r="L670" s="68"/>
      <c r="M670" s="68"/>
      <c r="N670" s="68"/>
    </row>
    <row r="671" spans="9:14" ht="19.5" customHeight="1">
      <c r="I671" s="68"/>
      <c r="J671" s="68"/>
      <c r="K671" s="68"/>
      <c r="L671" s="68"/>
      <c r="M671" s="68"/>
      <c r="N671" s="68"/>
    </row>
    <row r="672" spans="9:14" ht="19.5" customHeight="1">
      <c r="I672" s="68"/>
      <c r="J672" s="68"/>
      <c r="K672" s="68"/>
      <c r="L672" s="68"/>
      <c r="M672" s="68"/>
      <c r="N672" s="68"/>
    </row>
    <row r="673" spans="9:14" ht="19.5" customHeight="1">
      <c r="I673" s="68"/>
      <c r="J673" s="68"/>
      <c r="K673" s="68"/>
      <c r="L673" s="68"/>
      <c r="M673" s="68"/>
      <c r="N673" s="68"/>
    </row>
    <row r="674" spans="9:14" ht="19.5" customHeight="1">
      <c r="I674" s="68"/>
      <c r="J674" s="68"/>
      <c r="K674" s="68"/>
      <c r="L674" s="68"/>
      <c r="M674" s="68"/>
      <c r="N674" s="68"/>
    </row>
    <row r="675" spans="9:14" ht="19.5" customHeight="1">
      <c r="I675" s="68"/>
      <c r="J675" s="68"/>
      <c r="K675" s="68"/>
      <c r="L675" s="68"/>
      <c r="M675" s="68"/>
      <c r="N675" s="68"/>
    </row>
    <row r="676" spans="9:14" ht="19.5" customHeight="1">
      <c r="I676" s="68"/>
      <c r="J676" s="68"/>
      <c r="K676" s="68"/>
      <c r="L676" s="68"/>
      <c r="M676" s="68"/>
      <c r="N676" s="68"/>
    </row>
    <row r="677" spans="9:14" ht="19.5" customHeight="1">
      <c r="I677" s="68"/>
      <c r="J677" s="68"/>
      <c r="K677" s="68"/>
      <c r="L677" s="68"/>
      <c r="M677" s="68"/>
      <c r="N677" s="68"/>
    </row>
    <row r="678" spans="9:14" ht="19.5" customHeight="1">
      <c r="I678" s="68"/>
      <c r="J678" s="68"/>
      <c r="K678" s="68"/>
      <c r="L678" s="68"/>
      <c r="M678" s="68"/>
      <c r="N678" s="68"/>
    </row>
    <row r="679" spans="9:14" ht="19.5" customHeight="1">
      <c r="I679" s="68"/>
      <c r="J679" s="68"/>
      <c r="K679" s="68"/>
      <c r="L679" s="68"/>
      <c r="M679" s="68"/>
      <c r="N679" s="68"/>
    </row>
    <row r="680" spans="9:14" ht="19.5" customHeight="1">
      <c r="I680" s="68"/>
      <c r="J680" s="68"/>
      <c r="K680" s="68"/>
      <c r="L680" s="68"/>
      <c r="M680" s="68"/>
      <c r="N680" s="68"/>
    </row>
    <row r="681" spans="9:14" ht="19.5" customHeight="1">
      <c r="I681" s="68"/>
      <c r="J681" s="68"/>
      <c r="K681" s="68"/>
      <c r="L681" s="68"/>
      <c r="M681" s="68"/>
      <c r="N681" s="68"/>
    </row>
    <row r="682" spans="9:14" ht="19.5" customHeight="1">
      <c r="I682" s="68"/>
      <c r="J682" s="68"/>
      <c r="K682" s="68"/>
      <c r="L682" s="68"/>
      <c r="M682" s="68"/>
      <c r="N682" s="68"/>
    </row>
    <row r="683" spans="9:14" ht="19.5" customHeight="1">
      <c r="I683" s="68"/>
      <c r="J683" s="68"/>
      <c r="K683" s="68"/>
      <c r="L683" s="68"/>
      <c r="M683" s="68"/>
      <c r="N683" s="68"/>
    </row>
    <row r="684" spans="9:14" ht="19.5" customHeight="1">
      <c r="I684" s="68"/>
      <c r="J684" s="68"/>
      <c r="K684" s="68"/>
      <c r="L684" s="68"/>
      <c r="M684" s="68"/>
      <c r="N684" s="68"/>
    </row>
    <row r="685" spans="9:14" ht="19.5" customHeight="1">
      <c r="I685" s="68"/>
      <c r="J685" s="68"/>
      <c r="K685" s="68"/>
      <c r="L685" s="68"/>
      <c r="M685" s="68"/>
      <c r="N685" s="68"/>
    </row>
    <row r="686" spans="9:14" ht="19.5" customHeight="1">
      <c r="I686" s="68"/>
      <c r="J686" s="68"/>
      <c r="K686" s="68"/>
      <c r="L686" s="68"/>
      <c r="M686" s="68"/>
      <c r="N686" s="68"/>
    </row>
    <row r="687" spans="9:14" ht="19.5" customHeight="1">
      <c r="I687" s="68"/>
      <c r="J687" s="68"/>
      <c r="K687" s="68"/>
      <c r="L687" s="68"/>
      <c r="M687" s="68"/>
      <c r="N687" s="68"/>
    </row>
    <row r="688" spans="9:14" ht="19.5" customHeight="1">
      <c r="I688" s="68"/>
      <c r="J688" s="68"/>
      <c r="K688" s="68"/>
      <c r="L688" s="68"/>
      <c r="M688" s="68"/>
      <c r="N688" s="68"/>
    </row>
    <row r="689" spans="9:14" ht="19.5" customHeight="1">
      <c r="I689" s="68"/>
      <c r="J689" s="68"/>
      <c r="K689" s="68"/>
      <c r="L689" s="68"/>
      <c r="M689" s="68"/>
      <c r="N689" s="68"/>
    </row>
    <row r="690" spans="9:14" ht="19.5" customHeight="1">
      <c r="I690" s="68"/>
      <c r="J690" s="68"/>
      <c r="K690" s="68"/>
      <c r="L690" s="68"/>
      <c r="M690" s="68"/>
      <c r="N690" s="68"/>
    </row>
    <row r="691" spans="9:14" ht="19.5" customHeight="1">
      <c r="I691" s="68"/>
      <c r="J691" s="68"/>
      <c r="K691" s="68"/>
      <c r="L691" s="68"/>
      <c r="M691" s="68"/>
      <c r="N691" s="68"/>
    </row>
    <row r="692" spans="9:14" ht="19.5" customHeight="1">
      <c r="I692" s="68"/>
      <c r="J692" s="68"/>
      <c r="K692" s="68"/>
      <c r="L692" s="68"/>
      <c r="M692" s="68"/>
      <c r="N692" s="68"/>
    </row>
    <row r="693" spans="9:14" ht="19.5" customHeight="1">
      <c r="I693" s="68"/>
      <c r="J693" s="68"/>
      <c r="K693" s="68"/>
      <c r="L693" s="68"/>
      <c r="M693" s="68"/>
      <c r="N693" s="68"/>
    </row>
    <row r="694" spans="9:14" ht="19.5" customHeight="1">
      <c r="I694" s="68"/>
      <c r="J694" s="68"/>
      <c r="K694" s="68"/>
      <c r="L694" s="68"/>
      <c r="M694" s="68"/>
      <c r="N694" s="68"/>
    </row>
    <row r="695" spans="9:14" ht="19.5" customHeight="1">
      <c r="I695" s="68"/>
      <c r="J695" s="68"/>
      <c r="K695" s="68"/>
      <c r="L695" s="68"/>
      <c r="M695" s="68"/>
      <c r="N695" s="68"/>
    </row>
    <row r="696" spans="9:14" ht="19.5" customHeight="1">
      <c r="I696" s="68"/>
      <c r="J696" s="68"/>
      <c r="K696" s="68"/>
      <c r="L696" s="68"/>
      <c r="M696" s="68"/>
      <c r="N696" s="68"/>
    </row>
    <row r="697" spans="9:14" ht="19.5" customHeight="1">
      <c r="I697" s="68"/>
      <c r="J697" s="68"/>
      <c r="K697" s="68"/>
      <c r="L697" s="68"/>
      <c r="M697" s="68"/>
      <c r="N697" s="68"/>
    </row>
    <row r="698" spans="9:14" ht="19.5" customHeight="1">
      <c r="I698" s="68"/>
      <c r="J698" s="68"/>
      <c r="K698" s="68"/>
      <c r="L698" s="68"/>
      <c r="M698" s="68"/>
      <c r="N698" s="68"/>
    </row>
    <row r="699" spans="9:14" ht="19.5" customHeight="1">
      <c r="I699" s="68"/>
      <c r="J699" s="68"/>
      <c r="K699" s="68"/>
      <c r="L699" s="68"/>
      <c r="M699" s="68"/>
      <c r="N699" s="68"/>
    </row>
    <row r="700" spans="9:14" ht="19.5" customHeight="1">
      <c r="I700" s="68"/>
      <c r="J700" s="68"/>
      <c r="K700" s="68"/>
      <c r="L700" s="68"/>
      <c r="M700" s="68"/>
      <c r="N700" s="68"/>
    </row>
    <row r="701" spans="9:14" ht="19.5" customHeight="1">
      <c r="I701" s="68"/>
      <c r="J701" s="68"/>
      <c r="K701" s="68"/>
      <c r="L701" s="68"/>
      <c r="M701" s="68"/>
      <c r="N701" s="68"/>
    </row>
    <row r="702" spans="9:14" ht="19.5" customHeight="1">
      <c r="I702" s="68"/>
      <c r="J702" s="68"/>
      <c r="K702" s="68"/>
      <c r="L702" s="68"/>
      <c r="M702" s="68"/>
      <c r="N702" s="68"/>
    </row>
    <row r="703" spans="9:14" ht="19.5" customHeight="1">
      <c r="I703" s="68"/>
      <c r="J703" s="68"/>
      <c r="K703" s="68"/>
      <c r="L703" s="68"/>
      <c r="M703" s="68"/>
      <c r="N703" s="68"/>
    </row>
    <row r="704" spans="9:14" ht="19.5" customHeight="1">
      <c r="I704" s="68"/>
      <c r="J704" s="68"/>
      <c r="K704" s="68"/>
      <c r="L704" s="68"/>
      <c r="M704" s="68"/>
      <c r="N704" s="68"/>
    </row>
    <row r="705" spans="9:14" ht="19.5" customHeight="1">
      <c r="I705" s="68"/>
      <c r="J705" s="68"/>
      <c r="K705" s="68"/>
      <c r="L705" s="68"/>
      <c r="M705" s="68"/>
      <c r="N705" s="68"/>
    </row>
    <row r="706" spans="9:14" ht="19.5" customHeight="1">
      <c r="I706" s="68"/>
      <c r="J706" s="68"/>
      <c r="K706" s="68"/>
      <c r="L706" s="68"/>
      <c r="M706" s="68"/>
      <c r="N706" s="68"/>
    </row>
    <row r="707" spans="9:14" ht="19.5" customHeight="1">
      <c r="I707" s="68"/>
      <c r="J707" s="68"/>
      <c r="K707" s="68"/>
      <c r="L707" s="68"/>
      <c r="M707" s="68"/>
      <c r="N707" s="68"/>
    </row>
    <row r="708" spans="9:14" ht="19.5" customHeight="1">
      <c r="I708" s="68"/>
      <c r="J708" s="68"/>
      <c r="K708" s="68"/>
      <c r="L708" s="68"/>
      <c r="M708" s="68"/>
      <c r="N708" s="68"/>
    </row>
    <row r="709" spans="9:14" ht="19.5" customHeight="1">
      <c r="I709" s="68"/>
      <c r="J709" s="68"/>
      <c r="K709" s="68"/>
      <c r="L709" s="68"/>
      <c r="M709" s="68"/>
      <c r="N709" s="68"/>
    </row>
    <row r="710" spans="9:14" ht="19.5" customHeight="1">
      <c r="I710" s="68"/>
      <c r="J710" s="68"/>
      <c r="K710" s="68"/>
      <c r="L710" s="68"/>
      <c r="M710" s="68"/>
      <c r="N710" s="68"/>
    </row>
    <row r="711" spans="9:14" ht="19.5" customHeight="1">
      <c r="I711" s="68"/>
      <c r="J711" s="68"/>
      <c r="K711" s="68"/>
      <c r="L711" s="68"/>
      <c r="M711" s="68"/>
      <c r="N711" s="68"/>
    </row>
    <row r="712" spans="9:14" ht="19.5" customHeight="1">
      <c r="I712" s="68"/>
      <c r="J712" s="68"/>
      <c r="K712" s="68"/>
      <c r="L712" s="68"/>
      <c r="M712" s="68"/>
      <c r="N712" s="68"/>
    </row>
    <row r="713" spans="9:14" ht="19.5" customHeight="1">
      <c r="I713" s="68"/>
      <c r="J713" s="68"/>
      <c r="K713" s="68"/>
      <c r="L713" s="68"/>
      <c r="M713" s="68"/>
      <c r="N713" s="68"/>
    </row>
    <row r="714" spans="9:14" ht="19.5" customHeight="1">
      <c r="I714" s="68"/>
      <c r="J714" s="68"/>
      <c r="K714" s="68"/>
      <c r="L714" s="68"/>
      <c r="M714" s="68"/>
      <c r="N714" s="68"/>
    </row>
    <row r="715" spans="9:14" ht="19.5" customHeight="1">
      <c r="I715" s="68"/>
      <c r="J715" s="68"/>
      <c r="K715" s="68"/>
      <c r="L715" s="68"/>
      <c r="M715" s="68"/>
      <c r="N715" s="68"/>
    </row>
    <row r="716" spans="9:14" ht="19.5" customHeight="1">
      <c r="I716" s="68"/>
      <c r="J716" s="68"/>
      <c r="K716" s="68"/>
      <c r="L716" s="68"/>
      <c r="M716" s="68"/>
      <c r="N716" s="68"/>
    </row>
    <row r="717" spans="9:14" ht="19.5" customHeight="1">
      <c r="I717" s="68"/>
      <c r="J717" s="68"/>
      <c r="K717" s="68"/>
      <c r="L717" s="68"/>
      <c r="M717" s="68"/>
      <c r="N717" s="68"/>
    </row>
    <row r="718" spans="9:14" ht="19.5" customHeight="1">
      <c r="I718" s="68"/>
      <c r="J718" s="68"/>
      <c r="K718" s="68"/>
      <c r="L718" s="68"/>
      <c r="M718" s="68"/>
      <c r="N718" s="68"/>
    </row>
    <row r="719" spans="9:14" ht="19.5" customHeight="1">
      <c r="I719" s="68"/>
      <c r="J719" s="68"/>
      <c r="K719" s="68"/>
      <c r="L719" s="68"/>
      <c r="M719" s="68"/>
      <c r="N719" s="68"/>
    </row>
    <row r="720" spans="9:14" ht="19.5" customHeight="1">
      <c r="I720" s="68"/>
      <c r="J720" s="68"/>
      <c r="K720" s="68"/>
      <c r="L720" s="68"/>
      <c r="M720" s="68"/>
      <c r="N720" s="68"/>
    </row>
    <row r="721" spans="9:14" ht="19.5" customHeight="1">
      <c r="I721" s="68"/>
      <c r="J721" s="68"/>
      <c r="K721" s="68"/>
      <c r="L721" s="68"/>
      <c r="M721" s="68"/>
      <c r="N721" s="68"/>
    </row>
    <row r="722" spans="9:14" ht="19.5" customHeight="1">
      <c r="I722" s="68"/>
      <c r="J722" s="68"/>
      <c r="K722" s="68"/>
      <c r="L722" s="68"/>
      <c r="M722" s="68"/>
      <c r="N722" s="68"/>
    </row>
    <row r="723" spans="9:14" ht="19.5" customHeight="1">
      <c r="I723" s="68"/>
      <c r="J723" s="68"/>
      <c r="K723" s="68"/>
      <c r="L723" s="68"/>
      <c r="M723" s="68"/>
      <c r="N723" s="68"/>
    </row>
    <row r="724" spans="9:14" ht="19.5" customHeight="1">
      <c r="I724" s="68"/>
      <c r="J724" s="68"/>
      <c r="K724" s="68"/>
      <c r="L724" s="68"/>
      <c r="M724" s="68"/>
      <c r="N724" s="68"/>
    </row>
    <row r="725" spans="9:14" ht="19.5" customHeight="1">
      <c r="I725" s="68"/>
      <c r="J725" s="68"/>
      <c r="K725" s="68"/>
      <c r="L725" s="68"/>
      <c r="M725" s="68"/>
      <c r="N725" s="68"/>
    </row>
    <row r="726" spans="9:14" ht="19.5" customHeight="1">
      <c r="I726" s="68"/>
      <c r="J726" s="68"/>
      <c r="K726" s="68"/>
      <c r="L726" s="68"/>
      <c r="M726" s="68"/>
      <c r="N726" s="68"/>
    </row>
    <row r="727" spans="9:14" ht="19.5" customHeight="1">
      <c r="I727" s="68"/>
      <c r="J727" s="68"/>
      <c r="K727" s="68"/>
      <c r="L727" s="68"/>
      <c r="M727" s="68"/>
      <c r="N727" s="68"/>
    </row>
    <row r="728" spans="9:14" ht="19.5" customHeight="1">
      <c r="I728" s="68"/>
      <c r="J728" s="68"/>
      <c r="K728" s="68"/>
      <c r="L728" s="68"/>
      <c r="M728" s="68"/>
      <c r="N728" s="68"/>
    </row>
    <row r="729" spans="9:14" ht="19.5" customHeight="1">
      <c r="I729" s="68"/>
      <c r="J729" s="68"/>
      <c r="K729" s="68"/>
      <c r="L729" s="68"/>
      <c r="M729" s="68"/>
      <c r="N729" s="68"/>
    </row>
    <row r="730" spans="9:14" ht="19.5" customHeight="1">
      <c r="I730" s="68"/>
      <c r="J730" s="68"/>
      <c r="K730" s="68"/>
      <c r="L730" s="68"/>
      <c r="M730" s="68"/>
      <c r="N730" s="68"/>
    </row>
    <row r="731" spans="9:14" ht="19.5" customHeight="1">
      <c r="I731" s="68"/>
      <c r="J731" s="68"/>
      <c r="K731" s="68"/>
      <c r="L731" s="68"/>
      <c r="M731" s="68"/>
      <c r="N731" s="68"/>
    </row>
    <row r="732" spans="9:14" ht="19.5" customHeight="1">
      <c r="I732" s="68"/>
      <c r="J732" s="68"/>
      <c r="K732" s="68"/>
      <c r="L732" s="68"/>
      <c r="M732" s="68"/>
      <c r="N732" s="68"/>
    </row>
  </sheetData>
  <phoneticPr fontId="2" type="noConversion"/>
  <printOptions horizontalCentered="1"/>
  <pageMargins left="0.23622047244094491" right="0.19685039370078741" top="0.51181102362204722" bottom="0.31496062992125984" header="0.27559055118110237" footer="0.15748031496062992"/>
  <pageSetup paperSize="12" scale="65" orientation="landscape" r:id="rId1"/>
  <headerFooter alignWithMargins="0"/>
  <ignoredErrors>
    <ignoredError sqref="T54 C52 C54:C55" formulaRange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14</vt:i4>
      </vt:variant>
    </vt:vector>
  </HeadingPairs>
  <TitlesOfParts>
    <vt:vector size="24" baseType="lpstr">
      <vt:lpstr>총괄표</vt:lpstr>
      <vt:lpstr>세입_일반</vt:lpstr>
      <vt:lpstr>세출_일반</vt:lpstr>
      <vt:lpstr>제1회추경 계속비조서(추가및변경5건)</vt:lpstr>
      <vt:lpstr>세입_특별</vt:lpstr>
      <vt:lpstr>세출_특별</vt:lpstr>
      <vt:lpstr>총괄표_기금</vt:lpstr>
      <vt:lpstr>세입_기금</vt:lpstr>
      <vt:lpstr>세출_기금</vt:lpstr>
      <vt:lpstr>위원회총괄</vt:lpstr>
      <vt:lpstr>세입_일반!Print_Area</vt:lpstr>
      <vt:lpstr>세입_특별!Print_Area</vt:lpstr>
      <vt:lpstr>세출_일반!Print_Area</vt:lpstr>
      <vt:lpstr>세출_특별!Print_Area</vt:lpstr>
      <vt:lpstr>'제1회추경 계속비조서(추가및변경5건)'!Print_Area</vt:lpstr>
      <vt:lpstr>총괄표!Print_Area</vt:lpstr>
      <vt:lpstr>총괄표_기금!Print_Area</vt:lpstr>
      <vt:lpstr>세입_기금!Print_Titles</vt:lpstr>
      <vt:lpstr>세입_일반!Print_Titles</vt:lpstr>
      <vt:lpstr>세입_특별!Print_Titles</vt:lpstr>
      <vt:lpstr>세출_기금!Print_Titles</vt:lpstr>
      <vt:lpstr>세출_일반!Print_Titles</vt:lpstr>
      <vt:lpstr>세출_특별!Print_Titles</vt:lpstr>
      <vt:lpstr>'제1회추경 계속비조서(추가및변경5건)'!Print_Titles</vt:lpstr>
    </vt:vector>
  </TitlesOfParts>
  <Company>..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user</cp:lastModifiedBy>
  <cp:lastPrinted>2011-03-17T01:26:24Z</cp:lastPrinted>
  <dcterms:created xsi:type="dcterms:W3CDTF">2003-12-03T15:25:45Z</dcterms:created>
  <dcterms:modified xsi:type="dcterms:W3CDTF">2011-03-17T06:12:00Z</dcterms:modified>
</cp:coreProperties>
</file>