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75" windowWidth="11355" windowHeight="11580" tabRatio="764" activeTab="1"/>
  </bookViews>
  <sheets>
    <sheet name="총괄표" sheetId="12" r:id="rId1"/>
    <sheet name="세입_일반" sheetId="23" r:id="rId2"/>
    <sheet name="세출_일반" sheetId="24" r:id="rId3"/>
    <sheet name="세입_특별" sheetId="25" r:id="rId4"/>
    <sheet name="세출_특별" sheetId="26" r:id="rId5"/>
    <sheet name="총괄표_기금" sheetId="29" state="hidden" r:id="rId6"/>
    <sheet name="세입_기금" sheetId="30" state="hidden" r:id="rId7"/>
    <sheet name="세출_기금" sheetId="27" state="hidden" r:id="rId8"/>
    <sheet name="위원회총괄" sheetId="13" state="hidden" r:id="rId9"/>
  </sheets>
  <definedNames>
    <definedName name="_xlnm._FilterDatabase" localSheetId="6" hidden="1">세입_기금!$B$5:$I$5</definedName>
    <definedName name="_xlnm._FilterDatabase" localSheetId="1" hidden="1">세입_일반!$C$5:$K$76</definedName>
    <definedName name="_xlnm._FilterDatabase" localSheetId="3" hidden="1">세입_특별!$C$5:$N$9</definedName>
    <definedName name="_xlnm._FilterDatabase" localSheetId="7" hidden="1">세출_기금!$B$5:$I$5</definedName>
    <definedName name="_xlnm._FilterDatabase" localSheetId="2" hidden="1">세출_일반!$D$5:$J$34</definedName>
    <definedName name="_xlnm._FilterDatabase" localSheetId="4" hidden="1">세출_특별!$C$5:$O$5</definedName>
    <definedName name="_xlnm.Print_Area" localSheetId="1">세입_일반!$A$1:$I$76</definedName>
    <definedName name="_xlnm.Print_Area" localSheetId="3">세입_특별!$A$1:$M$36</definedName>
    <definedName name="_xlnm.Print_Area" localSheetId="2">세출_일반!$A$1:$L$149</definedName>
    <definedName name="_xlnm.Print_Area" localSheetId="4">세출_특별!$A$1:$M$36</definedName>
    <definedName name="_xlnm.Print_Area" localSheetId="0">총괄표!$B$1:$H$25</definedName>
    <definedName name="_xlnm.Print_Area" localSheetId="5">총괄표_기금!$B$1:$H$25</definedName>
    <definedName name="_xlnm.Print_Titles" localSheetId="6">세입_기금!$3:$5</definedName>
    <definedName name="_xlnm.Print_Titles" localSheetId="1">세입_일반!$3:$5</definedName>
    <definedName name="_xlnm.Print_Titles" localSheetId="3">세입_특별!$3:$5</definedName>
    <definedName name="_xlnm.Print_Titles" localSheetId="7">세출_기금!$3:$5</definedName>
    <definedName name="_xlnm.Print_Titles" localSheetId="2">세출_일반!$3:$5</definedName>
    <definedName name="_xlnm.Print_Titles" localSheetId="4">세출_특별!$3:$5</definedName>
  </definedNames>
  <calcPr calcId="125725"/>
</workbook>
</file>

<file path=xl/calcChain.xml><?xml version="1.0" encoding="utf-8"?>
<calcChain xmlns="http://schemas.openxmlformats.org/spreadsheetml/2006/main">
  <c r="F92" i="24"/>
  <c r="J92" s="1"/>
  <c r="F93"/>
  <c r="J93" s="1"/>
  <c r="L93" s="1"/>
  <c r="F55" i="23"/>
  <c r="E55" s="1"/>
  <c r="F24"/>
  <c r="E24" s="1"/>
  <c r="F111" i="24"/>
  <c r="J111" s="1"/>
  <c r="L111" s="1"/>
  <c r="F112"/>
  <c r="J112" s="1"/>
  <c r="L112" s="1"/>
  <c r="F100"/>
  <c r="J100" s="1"/>
  <c r="L100" s="1"/>
  <c r="F46" i="23"/>
  <c r="E46" s="1"/>
  <c r="F128" i="24"/>
  <c r="J128" s="1"/>
  <c r="L128" s="1"/>
  <c r="F113"/>
  <c r="J113" s="1"/>
  <c r="L113" s="1"/>
  <c r="F59"/>
  <c r="J59" s="1"/>
  <c r="L59" s="1"/>
  <c r="E92" l="1"/>
  <c r="E93"/>
  <c r="E111"/>
  <c r="E112"/>
  <c r="E100"/>
  <c r="E128"/>
  <c r="E113"/>
  <c r="E59"/>
  <c r="F143"/>
  <c r="J143" s="1"/>
  <c r="L143" s="1"/>
  <c r="F142"/>
  <c r="J142" s="1"/>
  <c r="L142" s="1"/>
  <c r="F141"/>
  <c r="J141" s="1"/>
  <c r="L141" s="1"/>
  <c r="F140"/>
  <c r="J140" s="1"/>
  <c r="L140" s="1"/>
  <c r="F139"/>
  <c r="J139" s="1"/>
  <c r="L139" s="1"/>
  <c r="F138"/>
  <c r="J138" s="1"/>
  <c r="L138" s="1"/>
  <c r="F137"/>
  <c r="J137" s="1"/>
  <c r="L137" s="1"/>
  <c r="F136"/>
  <c r="J136" s="1"/>
  <c r="L136" s="1"/>
  <c r="E136"/>
  <c r="F148"/>
  <c r="J148" s="1"/>
  <c r="L148" s="1"/>
  <c r="F147"/>
  <c r="J147" s="1"/>
  <c r="L147" s="1"/>
  <c r="F146"/>
  <c r="J146" s="1"/>
  <c r="L146" s="1"/>
  <c r="F145"/>
  <c r="J145" s="1"/>
  <c r="L145" s="1"/>
  <c r="F144"/>
  <c r="J144" s="1"/>
  <c r="L144" s="1"/>
  <c r="F135"/>
  <c r="J135" s="1"/>
  <c r="L135" s="1"/>
  <c r="F114"/>
  <c r="J114" s="1"/>
  <c r="L114" s="1"/>
  <c r="F115"/>
  <c r="J115" s="1"/>
  <c r="L115" s="1"/>
  <c r="E115"/>
  <c r="F99"/>
  <c r="J99" s="1"/>
  <c r="L99" s="1"/>
  <c r="F98"/>
  <c r="J98" s="1"/>
  <c r="L98" s="1"/>
  <c r="F97"/>
  <c r="J97" s="1"/>
  <c r="L97" s="1"/>
  <c r="F96"/>
  <c r="J96" s="1"/>
  <c r="L96" s="1"/>
  <c r="F95"/>
  <c r="J95" s="1"/>
  <c r="L95" s="1"/>
  <c r="F94"/>
  <c r="J94" s="1"/>
  <c r="L94" s="1"/>
  <c r="F101"/>
  <c r="E101" s="1"/>
  <c r="F102"/>
  <c r="E102" s="1"/>
  <c r="F43"/>
  <c r="J43" s="1"/>
  <c r="L43" s="1"/>
  <c r="E140" l="1"/>
  <c r="E143"/>
  <c r="E142"/>
  <c r="E98"/>
  <c r="E147"/>
  <c r="E138"/>
  <c r="E139"/>
  <c r="E141"/>
  <c r="E145"/>
  <c r="E137"/>
  <c r="E135"/>
  <c r="E144"/>
  <c r="E146"/>
  <c r="E148"/>
  <c r="E114"/>
  <c r="E94"/>
  <c r="E96"/>
  <c r="E43"/>
  <c r="J101"/>
  <c r="L101" s="1"/>
  <c r="E95"/>
  <c r="E97"/>
  <c r="E99"/>
  <c r="J102"/>
  <c r="L102" s="1"/>
  <c r="F36"/>
  <c r="J36" s="1"/>
  <c r="L36" s="1"/>
  <c r="F11"/>
  <c r="J11" s="1"/>
  <c r="L11" s="1"/>
  <c r="F127"/>
  <c r="J127" s="1"/>
  <c r="L127" s="1"/>
  <c r="F120"/>
  <c r="J120" s="1"/>
  <c r="L120" s="1"/>
  <c r="F106"/>
  <c r="J106" s="1"/>
  <c r="L106" s="1"/>
  <c r="F66"/>
  <c r="J66" s="1"/>
  <c r="L66" s="1"/>
  <c r="F64"/>
  <c r="J64" s="1"/>
  <c r="L64" s="1"/>
  <c r="F63"/>
  <c r="J63" s="1"/>
  <c r="L63" s="1"/>
  <c r="F60"/>
  <c r="J60" s="1"/>
  <c r="L60" s="1"/>
  <c r="F42"/>
  <c r="J42" s="1"/>
  <c r="L42" s="1"/>
  <c r="F41"/>
  <c r="J41" s="1"/>
  <c r="L41" s="1"/>
  <c r="F40"/>
  <c r="J40" s="1"/>
  <c r="L40" s="1"/>
  <c r="F24"/>
  <c r="J24" s="1"/>
  <c r="L24" s="1"/>
  <c r="F23"/>
  <c r="J23" s="1"/>
  <c r="L23" s="1"/>
  <c r="F18"/>
  <c r="J18" s="1"/>
  <c r="L18" s="1"/>
  <c r="F17"/>
  <c r="J17" s="1"/>
  <c r="L17" s="1"/>
  <c r="F10"/>
  <c r="J10" s="1"/>
  <c r="L10" s="1"/>
  <c r="E127" l="1"/>
  <c r="E36"/>
  <c r="E11"/>
  <c r="E120"/>
  <c r="E106"/>
  <c r="E66"/>
  <c r="E63"/>
  <c r="E64"/>
  <c r="E60"/>
  <c r="E41"/>
  <c r="E17"/>
  <c r="E24"/>
  <c r="E40"/>
  <c r="E42"/>
  <c r="E18"/>
  <c r="E23"/>
  <c r="E10"/>
  <c r="F73" i="23" l="1"/>
  <c r="E73" s="1"/>
  <c r="F72"/>
  <c r="E72" s="1"/>
  <c r="F71"/>
  <c r="E71" s="1"/>
  <c r="F70"/>
  <c r="E70" s="1"/>
  <c r="F69"/>
  <c r="E69" s="1"/>
  <c r="F68"/>
  <c r="E68" s="1"/>
  <c r="F67"/>
  <c r="E67" s="1"/>
  <c r="F63"/>
  <c r="E63" s="1"/>
  <c r="F58"/>
  <c r="E58" s="1"/>
  <c r="F59"/>
  <c r="E59" s="1"/>
  <c r="F57"/>
  <c r="E57" s="1"/>
  <c r="F56"/>
  <c r="E56" s="1"/>
  <c r="F50"/>
  <c r="E50" s="1"/>
  <c r="F49"/>
  <c r="E49" s="1"/>
  <c r="F48"/>
  <c r="E48" s="1"/>
  <c r="F47"/>
  <c r="E47" s="1"/>
  <c r="F51"/>
  <c r="E51" s="1"/>
  <c r="F52"/>
  <c r="E52" s="1"/>
  <c r="D53"/>
  <c r="G53"/>
  <c r="H53"/>
  <c r="F54"/>
  <c r="E54" s="1"/>
  <c r="F25"/>
  <c r="E25" s="1"/>
  <c r="F23"/>
  <c r="E23" s="1"/>
  <c r="F20"/>
  <c r="E20" s="1"/>
  <c r="F19"/>
  <c r="E19" s="1"/>
  <c r="F18"/>
  <c r="E18" s="1"/>
  <c r="F108" i="24" l="1"/>
  <c r="J108" s="1"/>
  <c r="L108" s="1"/>
  <c r="F51"/>
  <c r="J51" s="1"/>
  <c r="L51" s="1"/>
  <c r="F47"/>
  <c r="J47" s="1"/>
  <c r="L47" s="1"/>
  <c r="F50"/>
  <c r="J50" s="1"/>
  <c r="L50" s="1"/>
  <c r="F49"/>
  <c r="J49" s="1"/>
  <c r="L49" s="1"/>
  <c r="F21"/>
  <c r="E21" s="1"/>
  <c r="F31" i="23"/>
  <c r="E31" s="1"/>
  <c r="E108" i="24" l="1"/>
  <c r="E49"/>
  <c r="E50"/>
  <c r="E47"/>
  <c r="E51"/>
  <c r="J21"/>
  <c r="L21" s="1"/>
  <c r="F117"/>
  <c r="J117" s="1"/>
  <c r="L117" s="1"/>
  <c r="F124"/>
  <c r="E124" s="1"/>
  <c r="F64" i="23"/>
  <c r="E64" s="1"/>
  <c r="E117" i="24" l="1"/>
  <c r="J124"/>
  <c r="L124" s="1"/>
  <c r="G60" i="23" l="1"/>
  <c r="H60"/>
  <c r="D60"/>
  <c r="F20" i="24" l="1"/>
  <c r="J20" s="1"/>
  <c r="L20" s="1"/>
  <c r="F16" i="23"/>
  <c r="E16" s="1"/>
  <c r="F65"/>
  <c r="E65" s="1"/>
  <c r="F104" i="24"/>
  <c r="J104" s="1"/>
  <c r="L104" s="1"/>
  <c r="F103"/>
  <c r="J103" s="1"/>
  <c r="L103" s="1"/>
  <c r="F134"/>
  <c r="J134" s="1"/>
  <c r="L134" s="1"/>
  <c r="E20" l="1"/>
  <c r="E104"/>
  <c r="E103"/>
  <c r="E134"/>
  <c r="F38"/>
  <c r="E38" s="1"/>
  <c r="F19"/>
  <c r="E19" s="1"/>
  <c r="F62" i="23"/>
  <c r="E62" s="1"/>
  <c r="F61"/>
  <c r="E61" s="1"/>
  <c r="E53" l="1"/>
  <c r="F53"/>
  <c r="J19" i="24"/>
  <c r="L19" s="1"/>
  <c r="J38"/>
  <c r="L38" s="1"/>
  <c r="H13" i="23"/>
  <c r="K14" i="24"/>
  <c r="K22"/>
  <c r="K34"/>
  <c r="K39"/>
  <c r="K46"/>
  <c r="K57"/>
  <c r="K105"/>
  <c r="K118"/>
  <c r="K126"/>
  <c r="K9"/>
  <c r="F132"/>
  <c r="J132" s="1"/>
  <c r="L132" s="1"/>
  <c r="F74"/>
  <c r="J74" s="1"/>
  <c r="L74" s="1"/>
  <c r="F73"/>
  <c r="J73" s="1"/>
  <c r="L73" s="1"/>
  <c r="F72"/>
  <c r="J72" s="1"/>
  <c r="L72" s="1"/>
  <c r="F71"/>
  <c r="J71" s="1"/>
  <c r="L71" s="1"/>
  <c r="F70"/>
  <c r="J70" s="1"/>
  <c r="L70" s="1"/>
  <c r="F69"/>
  <c r="J69" s="1"/>
  <c r="L69" s="1"/>
  <c r="F58"/>
  <c r="J58" s="1"/>
  <c r="L58" s="1"/>
  <c r="D105"/>
  <c r="F131"/>
  <c r="J131" s="1"/>
  <c r="L131" s="1"/>
  <c r="F130"/>
  <c r="J130" s="1"/>
  <c r="L130" s="1"/>
  <c r="F133"/>
  <c r="J133" s="1"/>
  <c r="L133" s="1"/>
  <c r="F122"/>
  <c r="J122" s="1"/>
  <c r="L122" s="1"/>
  <c r="F110"/>
  <c r="J110" s="1"/>
  <c r="L110" s="1"/>
  <c r="F109"/>
  <c r="J109" s="1"/>
  <c r="L109" s="1"/>
  <c r="F116"/>
  <c r="J116" s="1"/>
  <c r="L116" s="1"/>
  <c r="F78"/>
  <c r="J78" s="1"/>
  <c r="L78" s="1"/>
  <c r="F77"/>
  <c r="J77" s="1"/>
  <c r="L77" s="1"/>
  <c r="F76"/>
  <c r="J76" s="1"/>
  <c r="L76" s="1"/>
  <c r="F75"/>
  <c r="J75" s="1"/>
  <c r="L75" s="1"/>
  <c r="F62"/>
  <c r="J62" s="1"/>
  <c r="L62" s="1"/>
  <c r="F91"/>
  <c r="J91" s="1"/>
  <c r="L91" s="1"/>
  <c r="F90"/>
  <c r="J90" s="1"/>
  <c r="L90" s="1"/>
  <c r="F89"/>
  <c r="J89" s="1"/>
  <c r="L89" s="1"/>
  <c r="F88"/>
  <c r="J88" s="1"/>
  <c r="L88" s="1"/>
  <c r="F87"/>
  <c r="J87" s="1"/>
  <c r="L87" s="1"/>
  <c r="F86"/>
  <c r="J86" s="1"/>
  <c r="L86" s="1"/>
  <c r="F85"/>
  <c r="J85" s="1"/>
  <c r="L85" s="1"/>
  <c r="F84"/>
  <c r="J84" s="1"/>
  <c r="L84" s="1"/>
  <c r="F83"/>
  <c r="J83" s="1"/>
  <c r="L83" s="1"/>
  <c r="F82"/>
  <c r="J82" s="1"/>
  <c r="L82" s="1"/>
  <c r="F65"/>
  <c r="J65" s="1"/>
  <c r="L65" s="1"/>
  <c r="F81"/>
  <c r="J81" s="1"/>
  <c r="L81" s="1"/>
  <c r="F80"/>
  <c r="J80" s="1"/>
  <c r="L80" s="1"/>
  <c r="F79"/>
  <c r="J79" s="1"/>
  <c r="L79" s="1"/>
  <c r="F68"/>
  <c r="J68" s="1"/>
  <c r="L68" s="1"/>
  <c r="F67"/>
  <c r="J67" s="1"/>
  <c r="L67" s="1"/>
  <c r="F54"/>
  <c r="J54" s="1"/>
  <c r="L54" s="1"/>
  <c r="F53"/>
  <c r="J53" s="1"/>
  <c r="L53" s="1"/>
  <c r="F52"/>
  <c r="J52" s="1"/>
  <c r="L52" s="1"/>
  <c r="F56"/>
  <c r="J56" s="1"/>
  <c r="L56" s="1"/>
  <c r="F55"/>
  <c r="J55" s="1"/>
  <c r="L55" s="1"/>
  <c r="F45"/>
  <c r="J45" s="1"/>
  <c r="L45" s="1"/>
  <c r="F44"/>
  <c r="J44" s="1"/>
  <c r="L44" s="1"/>
  <c r="F37"/>
  <c r="J37" s="1"/>
  <c r="L37" s="1"/>
  <c r="F31"/>
  <c r="J31" s="1"/>
  <c r="L31" s="1"/>
  <c r="F30"/>
  <c r="J30" s="1"/>
  <c r="L30" s="1"/>
  <c r="F28"/>
  <c r="J28" s="1"/>
  <c r="L28" s="1"/>
  <c r="F27"/>
  <c r="J27" s="1"/>
  <c r="L27" s="1"/>
  <c r="F26"/>
  <c r="J26" s="1"/>
  <c r="L26" s="1"/>
  <c r="F25"/>
  <c r="J25" s="1"/>
  <c r="L25" s="1"/>
  <c r="F32"/>
  <c r="J32" s="1"/>
  <c r="L32" s="1"/>
  <c r="F29"/>
  <c r="J29" s="1"/>
  <c r="L29" s="1"/>
  <c r="F33"/>
  <c r="J33" s="1"/>
  <c r="L33" s="1"/>
  <c r="F12"/>
  <c r="F74" i="23"/>
  <c r="E74" s="1"/>
  <c r="F43"/>
  <c r="E43" s="1"/>
  <c r="F42"/>
  <c r="E42" s="1"/>
  <c r="F41"/>
  <c r="E41" s="1"/>
  <c r="F40"/>
  <c r="E40" s="1"/>
  <c r="F39"/>
  <c r="E39" s="1"/>
  <c r="F38"/>
  <c r="E38" s="1"/>
  <c r="F37"/>
  <c r="E37" s="1"/>
  <c r="F36"/>
  <c r="E36" s="1"/>
  <c r="F45"/>
  <c r="E45" s="1"/>
  <c r="F44"/>
  <c r="E44" s="1"/>
  <c r="F30"/>
  <c r="E30" s="1"/>
  <c r="F29"/>
  <c r="E29" s="1"/>
  <c r="F32"/>
  <c r="E32" s="1"/>
  <c r="F123" i="24"/>
  <c r="E123" s="1"/>
  <c r="F16"/>
  <c r="E16" s="1"/>
  <c r="G66" i="23"/>
  <c r="H66"/>
  <c r="G34"/>
  <c r="H34"/>
  <c r="G27"/>
  <c r="D13" i="12" s="1"/>
  <c r="H27" i="23"/>
  <c r="E13" i="12" s="1"/>
  <c r="G22" i="23"/>
  <c r="H22"/>
  <c r="G17"/>
  <c r="D11" i="12" s="1"/>
  <c r="H17" i="23"/>
  <c r="E11" i="12" s="1"/>
  <c r="G13" i="23"/>
  <c r="G10"/>
  <c r="H10"/>
  <c r="G7"/>
  <c r="H7"/>
  <c r="E8" i="12" s="1"/>
  <c r="F9" i="23"/>
  <c r="E9" s="1"/>
  <c r="F11"/>
  <c r="E11" s="1"/>
  <c r="F12"/>
  <c r="E12" s="1"/>
  <c r="F14"/>
  <c r="E14" s="1"/>
  <c r="F15"/>
  <c r="E15" s="1"/>
  <c r="F21"/>
  <c r="E21" s="1"/>
  <c r="F26"/>
  <c r="E26" s="1"/>
  <c r="F28"/>
  <c r="E28" s="1"/>
  <c r="F33"/>
  <c r="E33" s="1"/>
  <c r="F35"/>
  <c r="E35" s="1"/>
  <c r="F75"/>
  <c r="E75" s="1"/>
  <c r="F76"/>
  <c r="E76" s="1"/>
  <c r="G126" i="24"/>
  <c r="H126"/>
  <c r="G118"/>
  <c r="H118"/>
  <c r="G105"/>
  <c r="H105"/>
  <c r="G57"/>
  <c r="H57"/>
  <c r="G46"/>
  <c r="F13" i="12" s="1"/>
  <c r="H46" i="24"/>
  <c r="G13" i="12" s="1"/>
  <c r="G39" i="24"/>
  <c r="H39"/>
  <c r="G34"/>
  <c r="F11" i="12" s="1"/>
  <c r="H34" i="24"/>
  <c r="G11" i="12" s="1"/>
  <c r="G22" i="24"/>
  <c r="H22"/>
  <c r="G14"/>
  <c r="H14"/>
  <c r="G9"/>
  <c r="F8" i="12" s="1"/>
  <c r="H9" i="24"/>
  <c r="G8" i="12" s="1"/>
  <c r="G7" i="24"/>
  <c r="H7"/>
  <c r="F13"/>
  <c r="J13" s="1"/>
  <c r="L13" s="1"/>
  <c r="F15"/>
  <c r="E15" s="1"/>
  <c r="F35"/>
  <c r="E35" s="1"/>
  <c r="F48"/>
  <c r="J48" s="1"/>
  <c r="L48" s="1"/>
  <c r="F61"/>
  <c r="J61" s="1"/>
  <c r="L61" s="1"/>
  <c r="F107"/>
  <c r="J107" s="1"/>
  <c r="L107" s="1"/>
  <c r="F119"/>
  <c r="J119" s="1"/>
  <c r="L119" s="1"/>
  <c r="F121"/>
  <c r="J121" s="1"/>
  <c r="L121" s="1"/>
  <c r="F125"/>
  <c r="J125" s="1"/>
  <c r="L125" s="1"/>
  <c r="F129"/>
  <c r="J129" s="1"/>
  <c r="L129" s="1"/>
  <c r="F149"/>
  <c r="E149" s="1"/>
  <c r="F8"/>
  <c r="F7" s="1"/>
  <c r="J7" s="1"/>
  <c r="L7" s="1"/>
  <c r="H27" i="25"/>
  <c r="G27" s="1"/>
  <c r="H7" i="12"/>
  <c r="D7" i="24"/>
  <c r="D14"/>
  <c r="D9"/>
  <c r="D22"/>
  <c r="H18" i="26"/>
  <c r="H8" i="25"/>
  <c r="G8" s="1"/>
  <c r="H9"/>
  <c r="G9" s="1"/>
  <c r="H11"/>
  <c r="G11" s="1"/>
  <c r="H12"/>
  <c r="G12" s="1"/>
  <c r="H14"/>
  <c r="G14" s="1"/>
  <c r="H15"/>
  <c r="G15" s="1"/>
  <c r="H20"/>
  <c r="G20" s="1"/>
  <c r="H21"/>
  <c r="G21" s="1"/>
  <c r="H23"/>
  <c r="G23" s="1"/>
  <c r="H24"/>
  <c r="G24" s="1"/>
  <c r="H26"/>
  <c r="G26" s="1"/>
  <c r="H29"/>
  <c r="G29" s="1"/>
  <c r="H30"/>
  <c r="G30" s="1"/>
  <c r="H33"/>
  <c r="G33" s="1"/>
  <c r="H35"/>
  <c r="G35" s="1"/>
  <c r="H36"/>
  <c r="G36" s="1"/>
  <c r="D7"/>
  <c r="D10"/>
  <c r="D13"/>
  <c r="D16"/>
  <c r="D19"/>
  <c r="D22"/>
  <c r="D25"/>
  <c r="D28"/>
  <c r="D31"/>
  <c r="D34"/>
  <c r="G16" i="26"/>
  <c r="H11"/>
  <c r="G11" s="1"/>
  <c r="H12"/>
  <c r="G12" s="1"/>
  <c r="H35"/>
  <c r="G35" s="1"/>
  <c r="G34" s="1"/>
  <c r="H36"/>
  <c r="G36" s="1"/>
  <c r="H14"/>
  <c r="G14" s="1"/>
  <c r="H15"/>
  <c r="G15" s="1"/>
  <c r="H20"/>
  <c r="G20" s="1"/>
  <c r="H21"/>
  <c r="G21" s="1"/>
  <c r="H23"/>
  <c r="G23" s="1"/>
  <c r="H24"/>
  <c r="G24" s="1"/>
  <c r="H8"/>
  <c r="G8" s="1"/>
  <c r="H9"/>
  <c r="G9" s="1"/>
  <c r="H29"/>
  <c r="G29" s="1"/>
  <c r="H30"/>
  <c r="G30" s="1"/>
  <c r="G25"/>
  <c r="H17"/>
  <c r="F36"/>
  <c r="E36" s="1"/>
  <c r="F15"/>
  <c r="F9"/>
  <c r="F7" s="1"/>
  <c r="F25"/>
  <c r="I7"/>
  <c r="I10"/>
  <c r="I13"/>
  <c r="I16"/>
  <c r="I19"/>
  <c r="I22"/>
  <c r="I25"/>
  <c r="I28"/>
  <c r="I31"/>
  <c r="I34"/>
  <c r="J7"/>
  <c r="J10"/>
  <c r="J13"/>
  <c r="J16"/>
  <c r="J19"/>
  <c r="J22"/>
  <c r="J25"/>
  <c r="J28"/>
  <c r="J31"/>
  <c r="J34"/>
  <c r="K7"/>
  <c r="K10"/>
  <c r="K13"/>
  <c r="K16"/>
  <c r="K19"/>
  <c r="K22"/>
  <c r="K25"/>
  <c r="K28"/>
  <c r="K31"/>
  <c r="K34"/>
  <c r="L7"/>
  <c r="L10"/>
  <c r="L13"/>
  <c r="L16"/>
  <c r="L19"/>
  <c r="L22"/>
  <c r="L25"/>
  <c r="L28"/>
  <c r="L31"/>
  <c r="L34"/>
  <c r="H16"/>
  <c r="H25"/>
  <c r="F8" i="23"/>
  <c r="D46" i="24"/>
  <c r="D118"/>
  <c r="D8" i="27"/>
  <c r="D9"/>
  <c r="D10"/>
  <c r="D11"/>
  <c r="D12"/>
  <c r="D14"/>
  <c r="D15"/>
  <c r="D16"/>
  <c r="D8" i="30"/>
  <c r="D9"/>
  <c r="D11"/>
  <c r="D12"/>
  <c r="D13"/>
  <c r="H7" i="29"/>
  <c r="H23"/>
  <c r="C23"/>
  <c r="C7"/>
  <c r="D39" i="24"/>
  <c r="L14" i="13"/>
  <c r="L13"/>
  <c r="L12"/>
  <c r="L11"/>
  <c r="L10"/>
  <c r="L9"/>
  <c r="L8"/>
  <c r="L7"/>
  <c r="L6"/>
  <c r="L5"/>
  <c r="M14"/>
  <c r="M13"/>
  <c r="M12"/>
  <c r="M11"/>
  <c r="M10"/>
  <c r="M9"/>
  <c r="M8"/>
  <c r="M7"/>
  <c r="M6"/>
  <c r="M5"/>
  <c r="C62"/>
  <c r="C63"/>
  <c r="C64"/>
  <c r="C65"/>
  <c r="C66"/>
  <c r="C67"/>
  <c r="C68"/>
  <c r="C69"/>
  <c r="C70"/>
  <c r="C61"/>
  <c r="C34"/>
  <c r="C35"/>
  <c r="C36"/>
  <c r="C37"/>
  <c r="C38"/>
  <c r="C39"/>
  <c r="C40"/>
  <c r="C41"/>
  <c r="C42"/>
  <c r="C33"/>
  <c r="C20"/>
  <c r="C21"/>
  <c r="C22"/>
  <c r="C23"/>
  <c r="C24"/>
  <c r="C25"/>
  <c r="C26"/>
  <c r="C27"/>
  <c r="C28"/>
  <c r="C19"/>
  <c r="J6"/>
  <c r="J7"/>
  <c r="J8"/>
  <c r="J9"/>
  <c r="J10"/>
  <c r="J11"/>
  <c r="J12"/>
  <c r="J13"/>
  <c r="J14"/>
  <c r="I6"/>
  <c r="I7"/>
  <c r="I8"/>
  <c r="I9"/>
  <c r="I10"/>
  <c r="I11"/>
  <c r="I12"/>
  <c r="I13"/>
  <c r="I14"/>
  <c r="H6"/>
  <c r="H7"/>
  <c r="H8"/>
  <c r="H9"/>
  <c r="H10"/>
  <c r="H11"/>
  <c r="H12"/>
  <c r="H13"/>
  <c r="H14"/>
  <c r="G6"/>
  <c r="G7"/>
  <c r="G8"/>
  <c r="G9"/>
  <c r="G10"/>
  <c r="G11"/>
  <c r="G12"/>
  <c r="G13"/>
  <c r="G14"/>
  <c r="F6"/>
  <c r="F7"/>
  <c r="F8"/>
  <c r="F9"/>
  <c r="F10"/>
  <c r="F11"/>
  <c r="F12"/>
  <c r="F13"/>
  <c r="F14"/>
  <c r="E6"/>
  <c r="E7"/>
  <c r="E8"/>
  <c r="E9"/>
  <c r="E10"/>
  <c r="E11"/>
  <c r="E12"/>
  <c r="E13"/>
  <c r="E14"/>
  <c r="D6"/>
  <c r="D7"/>
  <c r="D8"/>
  <c r="D9"/>
  <c r="D10"/>
  <c r="D11"/>
  <c r="D12"/>
  <c r="D13"/>
  <c r="D14"/>
  <c r="K14"/>
  <c r="K13"/>
  <c r="K12"/>
  <c r="K11"/>
  <c r="K10"/>
  <c r="K9"/>
  <c r="K8"/>
  <c r="K7"/>
  <c r="K6"/>
  <c r="K5"/>
  <c r="D34" i="24"/>
  <c r="D57"/>
  <c r="D126"/>
  <c r="D10" i="23"/>
  <c r="T20" i="13"/>
  <c r="T34"/>
  <c r="T21"/>
  <c r="T22"/>
  <c r="T23"/>
  <c r="B23" s="1"/>
  <c r="T24"/>
  <c r="T25"/>
  <c r="T26"/>
  <c r="T27"/>
  <c r="B27" s="1"/>
  <c r="T28"/>
  <c r="B28" s="1"/>
  <c r="T35"/>
  <c r="T36"/>
  <c r="T37"/>
  <c r="T38"/>
  <c r="B38" s="1"/>
  <c r="T39"/>
  <c r="T40"/>
  <c r="T41"/>
  <c r="T42"/>
  <c r="B42" s="1"/>
  <c r="T33"/>
  <c r="D27" i="23"/>
  <c r="D22"/>
  <c r="D66"/>
  <c r="D7"/>
  <c r="D13"/>
  <c r="D17"/>
  <c r="D34"/>
  <c r="C48" i="13"/>
  <c r="C6" s="1"/>
  <c r="T62"/>
  <c r="T19"/>
  <c r="C47"/>
  <c r="T47"/>
  <c r="T61"/>
  <c r="C52"/>
  <c r="C56"/>
  <c r="C55"/>
  <c r="C54"/>
  <c r="C53"/>
  <c r="C51"/>
  <c r="C50"/>
  <c r="C49"/>
  <c r="T67"/>
  <c r="T70"/>
  <c r="T54"/>
  <c r="T68"/>
  <c r="T52"/>
  <c r="T66"/>
  <c r="T63"/>
  <c r="B63" s="1"/>
  <c r="T64"/>
  <c r="T65"/>
  <c r="B65" s="1"/>
  <c r="T55"/>
  <c r="T69"/>
  <c r="D31" i="26"/>
  <c r="D16"/>
  <c r="D34"/>
  <c r="D28"/>
  <c r="D25"/>
  <c r="D22"/>
  <c r="D19"/>
  <c r="D13"/>
  <c r="D10"/>
  <c r="D7"/>
  <c r="I7" i="25"/>
  <c r="I10"/>
  <c r="I13"/>
  <c r="I16"/>
  <c r="I19"/>
  <c r="I22"/>
  <c r="I25"/>
  <c r="I28"/>
  <c r="I31"/>
  <c r="I34"/>
  <c r="L34"/>
  <c r="K34"/>
  <c r="J34"/>
  <c r="L31"/>
  <c r="K31"/>
  <c r="J31"/>
  <c r="L28"/>
  <c r="K28"/>
  <c r="J28"/>
  <c r="L25"/>
  <c r="K25"/>
  <c r="J25"/>
  <c r="L22"/>
  <c r="K22"/>
  <c r="J22"/>
  <c r="L19"/>
  <c r="K19"/>
  <c r="J19"/>
  <c r="L16"/>
  <c r="K16"/>
  <c r="J16"/>
  <c r="L13"/>
  <c r="K13"/>
  <c r="J13"/>
  <c r="L10"/>
  <c r="K10"/>
  <c r="J10"/>
  <c r="J7"/>
  <c r="K7"/>
  <c r="L7"/>
  <c r="H32"/>
  <c r="H16"/>
  <c r="F7" i="27"/>
  <c r="G7" i="29"/>
  <c r="F13" i="27"/>
  <c r="E7"/>
  <c r="E13"/>
  <c r="F7" i="29"/>
  <c r="F7" i="30"/>
  <c r="F10"/>
  <c r="F6" s="1"/>
  <c r="E7"/>
  <c r="E10"/>
  <c r="T48" i="13"/>
  <c r="T49"/>
  <c r="T50"/>
  <c r="T51"/>
  <c r="T53"/>
  <c r="O5"/>
  <c r="P5"/>
  <c r="Q5"/>
  <c r="O6"/>
  <c r="O12"/>
  <c r="O13"/>
  <c r="P13"/>
  <c r="P6"/>
  <c r="Q6"/>
  <c r="O7"/>
  <c r="P7"/>
  <c r="Q7"/>
  <c r="O8"/>
  <c r="P8"/>
  <c r="Q8"/>
  <c r="O9"/>
  <c r="P9"/>
  <c r="Q9"/>
  <c r="O10"/>
  <c r="P10"/>
  <c r="Q10"/>
  <c r="O11"/>
  <c r="P11"/>
  <c r="Q11"/>
  <c r="P12"/>
  <c r="Q12"/>
  <c r="Q13"/>
  <c r="O14"/>
  <c r="P14"/>
  <c r="Q14"/>
  <c r="T56"/>
  <c r="E23" i="29"/>
  <c r="D23"/>
  <c r="D7"/>
  <c r="E7"/>
  <c r="C10" i="30"/>
  <c r="C7"/>
  <c r="C13" i="27"/>
  <c r="C7"/>
  <c r="C6" s="1"/>
  <c r="O18" i="13"/>
  <c r="O32"/>
  <c r="O46"/>
  <c r="O60"/>
  <c r="D5"/>
  <c r="E5"/>
  <c r="F5"/>
  <c r="G5"/>
  <c r="H5"/>
  <c r="I5"/>
  <c r="J5"/>
  <c r="F23" i="29"/>
  <c r="B70" i="13"/>
  <c r="G23" i="29"/>
  <c r="G31" i="25"/>
  <c r="F29" i="26"/>
  <c r="F21"/>
  <c r="F19" s="1"/>
  <c r="F21" i="25"/>
  <c r="F16" i="26"/>
  <c r="C7" i="13" l="1"/>
  <c r="B39"/>
  <c r="B37"/>
  <c r="B69"/>
  <c r="H31" i="25"/>
  <c r="E12" i="24"/>
  <c r="H34" i="25"/>
  <c r="F15"/>
  <c r="E15" s="1"/>
  <c r="H10"/>
  <c r="F33"/>
  <c r="E33" s="1"/>
  <c r="E31" s="1"/>
  <c r="F35" i="26"/>
  <c r="E35" s="1"/>
  <c r="D13" i="27"/>
  <c r="B51" i="13"/>
  <c r="B56"/>
  <c r="B14" s="1"/>
  <c r="C17" i="12" s="1"/>
  <c r="B47" i="13"/>
  <c r="B20"/>
  <c r="B66"/>
  <c r="L6" i="26"/>
  <c r="G28" i="25"/>
  <c r="E12" i="12"/>
  <c r="H22" i="25"/>
  <c r="B67" i="13"/>
  <c r="B52"/>
  <c r="B33"/>
  <c r="J6" i="26"/>
  <c r="B61" i="13"/>
  <c r="G10" i="26"/>
  <c r="G16" i="12" s="1"/>
  <c r="F14"/>
  <c r="F60" i="23"/>
  <c r="B49" i="13"/>
  <c r="B55"/>
  <c r="B54"/>
  <c r="B53"/>
  <c r="C10"/>
  <c r="C9"/>
  <c r="B50"/>
  <c r="C5"/>
  <c r="E60" i="23"/>
  <c r="E86" i="24"/>
  <c r="E8"/>
  <c r="E7" s="1"/>
  <c r="E125"/>
  <c r="F7" i="23"/>
  <c r="G6"/>
  <c r="D24" i="12" s="1"/>
  <c r="D8"/>
  <c r="E8" i="23"/>
  <c r="E7" s="1"/>
  <c r="E10" i="12"/>
  <c r="H6" i="23"/>
  <c r="E24" i="12" s="1"/>
  <c r="T46" i="13"/>
  <c r="D46" s="1"/>
  <c r="T60"/>
  <c r="D60" s="1"/>
  <c r="G34" i="25"/>
  <c r="B48" i="13"/>
  <c r="B68"/>
  <c r="B62"/>
  <c r="C18"/>
  <c r="D2"/>
  <c r="E121" i="24"/>
  <c r="E107"/>
  <c r="E13"/>
  <c r="K6"/>
  <c r="F23" i="26"/>
  <c r="B36" i="13"/>
  <c r="C12"/>
  <c r="C8"/>
  <c r="B34"/>
  <c r="B64"/>
  <c r="F35" i="25"/>
  <c r="E35" s="1"/>
  <c r="E119" i="24"/>
  <c r="E48"/>
  <c r="G17" i="12"/>
  <c r="F12" i="26"/>
  <c r="E12" s="1"/>
  <c r="H28" i="25"/>
  <c r="H19"/>
  <c r="H25"/>
  <c r="C6" i="30"/>
  <c r="E6" i="27"/>
  <c r="H7" i="25"/>
  <c r="H13"/>
  <c r="C46" i="13"/>
  <c r="C13"/>
  <c r="B35"/>
  <c r="B7" s="1"/>
  <c r="C10" i="12" s="1"/>
  <c r="B19" i="13"/>
  <c r="B25"/>
  <c r="B21"/>
  <c r="B41"/>
  <c r="B13" s="1"/>
  <c r="C16" i="12" s="1"/>
  <c r="C60" i="13"/>
  <c r="F24" i="26"/>
  <c r="E24" s="1"/>
  <c r="E129" i="24"/>
  <c r="E61"/>
  <c r="F17" i="12"/>
  <c r="E81" i="24"/>
  <c r="E132"/>
  <c r="E131"/>
  <c r="E82"/>
  <c r="E84"/>
  <c r="E79"/>
  <c r="E58"/>
  <c r="E69"/>
  <c r="E70"/>
  <c r="E71"/>
  <c r="E72"/>
  <c r="E73"/>
  <c r="E74"/>
  <c r="E80"/>
  <c r="E65"/>
  <c r="E83"/>
  <c r="E85"/>
  <c r="E130"/>
  <c r="E133"/>
  <c r="E122"/>
  <c r="E109"/>
  <c r="E110"/>
  <c r="E116"/>
  <c r="E62"/>
  <c r="E75"/>
  <c r="E76"/>
  <c r="E77"/>
  <c r="E78"/>
  <c r="E87"/>
  <c r="E88"/>
  <c r="E89"/>
  <c r="E90"/>
  <c r="E91"/>
  <c r="E67"/>
  <c r="E68"/>
  <c r="E52"/>
  <c r="E53"/>
  <c r="E54"/>
  <c r="E55"/>
  <c r="E56"/>
  <c r="F57"/>
  <c r="J57" s="1"/>
  <c r="L57" s="1"/>
  <c r="F39"/>
  <c r="J39" s="1"/>
  <c r="L39" s="1"/>
  <c r="F34"/>
  <c r="J34" s="1"/>
  <c r="L34" s="1"/>
  <c r="F9"/>
  <c r="J9" s="1"/>
  <c r="L9" s="1"/>
  <c r="F46"/>
  <c r="J46" s="1"/>
  <c r="L46" s="1"/>
  <c r="F105"/>
  <c r="J105" s="1"/>
  <c r="L105" s="1"/>
  <c r="J123"/>
  <c r="L123" s="1"/>
  <c r="J8"/>
  <c r="L8" s="1"/>
  <c r="F126"/>
  <c r="J126" s="1"/>
  <c r="L126" s="1"/>
  <c r="F14"/>
  <c r="J14" s="1"/>
  <c r="L14" s="1"/>
  <c r="J149"/>
  <c r="L149" s="1"/>
  <c r="J16"/>
  <c r="L16" s="1"/>
  <c r="J15"/>
  <c r="L15" s="1"/>
  <c r="J12"/>
  <c r="L12" s="1"/>
  <c r="E44"/>
  <c r="E45"/>
  <c r="J35"/>
  <c r="L35" s="1"/>
  <c r="E37"/>
  <c r="E30"/>
  <c r="E31"/>
  <c r="E25"/>
  <c r="E26"/>
  <c r="E27"/>
  <c r="E28"/>
  <c r="E29"/>
  <c r="E32"/>
  <c r="F22"/>
  <c r="J22" s="1"/>
  <c r="L22" s="1"/>
  <c r="E33"/>
  <c r="E66" i="23"/>
  <c r="E22"/>
  <c r="E10"/>
  <c r="E17"/>
  <c r="E13"/>
  <c r="E27"/>
  <c r="G6" i="24"/>
  <c r="F24" i="12" s="1"/>
  <c r="F10" i="23"/>
  <c r="F13"/>
  <c r="F17"/>
  <c r="F22"/>
  <c r="F27"/>
  <c r="F34"/>
  <c r="E34"/>
  <c r="F118" i="24"/>
  <c r="J118" s="1"/>
  <c r="L118" s="1"/>
  <c r="F66" i="23"/>
  <c r="F34" i="26"/>
  <c r="H28"/>
  <c r="H22"/>
  <c r="H10"/>
  <c r="E9"/>
  <c r="E15"/>
  <c r="G7"/>
  <c r="G14" i="12" s="1"/>
  <c r="E8" i="26"/>
  <c r="G13"/>
  <c r="E34"/>
  <c r="H34"/>
  <c r="H19"/>
  <c r="H13"/>
  <c r="H7"/>
  <c r="F14"/>
  <c r="E14" s="1"/>
  <c r="F24" i="25"/>
  <c r="E24" s="1"/>
  <c r="F23"/>
  <c r="E23" s="1"/>
  <c r="F12"/>
  <c r="E12" s="1"/>
  <c r="F11"/>
  <c r="F9"/>
  <c r="K6"/>
  <c r="F30" i="26"/>
  <c r="F28" s="1"/>
  <c r="F10" i="12" s="1"/>
  <c r="I6" i="26"/>
  <c r="G9" i="12"/>
  <c r="B40" i="13"/>
  <c r="T32"/>
  <c r="D32" s="1"/>
  <c r="O4"/>
  <c r="C25" i="12" s="1"/>
  <c r="T18" i="13"/>
  <c r="D18" s="1"/>
  <c r="C14"/>
  <c r="B22"/>
  <c r="F9" i="12"/>
  <c r="E25" i="26"/>
  <c r="E21"/>
  <c r="G28"/>
  <c r="G10" i="12" s="1"/>
  <c r="E29" i="26"/>
  <c r="G22"/>
  <c r="E23"/>
  <c r="E20"/>
  <c r="G19"/>
  <c r="K6"/>
  <c r="F26" i="25"/>
  <c r="F27"/>
  <c r="E27" s="1"/>
  <c r="G16"/>
  <c r="E17" i="12" s="1"/>
  <c r="G13" i="25"/>
  <c r="F14"/>
  <c r="E14" s="1"/>
  <c r="E21"/>
  <c r="G19"/>
  <c r="G10"/>
  <c r="G25"/>
  <c r="E9" i="12" s="1"/>
  <c r="G22" i="25"/>
  <c r="E9"/>
  <c r="G7"/>
  <c r="E14" i="12" s="1"/>
  <c r="F16" i="25"/>
  <c r="D17" i="12" s="1"/>
  <c r="L6" i="25"/>
  <c r="J6"/>
  <c r="F29"/>
  <c r="E29" s="1"/>
  <c r="F20"/>
  <c r="I6"/>
  <c r="D6"/>
  <c r="D10" i="30"/>
  <c r="E6"/>
  <c r="D6" s="1"/>
  <c r="D7"/>
  <c r="D6" i="23"/>
  <c r="H6" i="24"/>
  <c r="G24" i="12" s="1"/>
  <c r="D6" i="24"/>
  <c r="B9" i="13"/>
  <c r="C12" i="12" s="1"/>
  <c r="F31" i="26"/>
  <c r="F12" i="12" s="1"/>
  <c r="H31" i="26"/>
  <c r="D7" i="27"/>
  <c r="D6" i="26"/>
  <c r="C32" i="13"/>
  <c r="E16" i="26"/>
  <c r="F6" i="27"/>
  <c r="D6" s="1"/>
  <c r="B26" i="13"/>
  <c r="G31" i="26"/>
  <c r="G12" i="12" s="1"/>
  <c r="E16" i="25"/>
  <c r="F31"/>
  <c r="D12" i="12" s="1"/>
  <c r="C11" i="13"/>
  <c r="B24"/>
  <c r="B10" s="1"/>
  <c r="C13" i="12" s="1"/>
  <c r="H13" s="1"/>
  <c r="F11" i="26"/>
  <c r="F36" i="25"/>
  <c r="F30"/>
  <c r="E30" s="1"/>
  <c r="B5" i="13" l="1"/>
  <c r="F10" i="25"/>
  <c r="E15" i="12"/>
  <c r="E11" i="25"/>
  <c r="E10" s="1"/>
  <c r="B60" i="13"/>
  <c r="B8"/>
  <c r="C11" i="12" s="1"/>
  <c r="H11" s="1"/>
  <c r="B11" i="13"/>
  <c r="C14" i="12" s="1"/>
  <c r="H6" i="26"/>
  <c r="D4" i="13"/>
  <c r="F13" i="26"/>
  <c r="H6" i="25"/>
  <c r="B32" i="13"/>
  <c r="B6"/>
  <c r="C9" i="12" s="1"/>
  <c r="E9" i="24"/>
  <c r="E14"/>
  <c r="I6" i="12"/>
  <c r="H10"/>
  <c r="E22" i="25"/>
  <c r="B46" i="13"/>
  <c r="F22" i="25"/>
  <c r="E13" i="26"/>
  <c r="E28" i="25"/>
  <c r="C4" i="13"/>
  <c r="C24" i="12" s="1"/>
  <c r="C23" s="1"/>
  <c r="B12" i="13"/>
  <c r="C15" i="12" s="1"/>
  <c r="E16"/>
  <c r="E6" s="1"/>
  <c r="E34" i="24"/>
  <c r="F34" i="25"/>
  <c r="D16" i="12" s="1"/>
  <c r="E30" i="26"/>
  <c r="E28" s="1"/>
  <c r="F22"/>
  <c r="E22" i="24"/>
  <c r="E118"/>
  <c r="E105"/>
  <c r="E126"/>
  <c r="E57"/>
  <c r="J6" i="12"/>
  <c r="E46" i="24"/>
  <c r="H14" i="12"/>
  <c r="E39" i="24"/>
  <c r="E6" i="23"/>
  <c r="F6"/>
  <c r="I9" i="12" s="1"/>
  <c r="H9"/>
  <c r="E7" i="26"/>
  <c r="G6" i="25"/>
  <c r="E25" i="12" s="1"/>
  <c r="E23" s="1"/>
  <c r="E36" i="25"/>
  <c r="E34" s="1"/>
  <c r="F25"/>
  <c r="D9" i="12" s="1"/>
  <c r="G15"/>
  <c r="E22" i="26"/>
  <c r="E19"/>
  <c r="H17" i="12"/>
  <c r="F6" i="24"/>
  <c r="E26" i="25"/>
  <c r="E25" s="1"/>
  <c r="F13"/>
  <c r="E13"/>
  <c r="E20"/>
  <c r="E19" s="1"/>
  <c r="F19"/>
  <c r="F7"/>
  <c r="D14" i="12" s="1"/>
  <c r="E8" i="25"/>
  <c r="E7" s="1"/>
  <c r="H12" i="12"/>
  <c r="E11" i="26"/>
  <c r="E10" s="1"/>
  <c r="F10"/>
  <c r="C8" i="12"/>
  <c r="B4" i="13"/>
  <c r="F28" i="25"/>
  <c r="B18" i="13"/>
  <c r="E31" i="26"/>
  <c r="G6"/>
  <c r="F15" i="12" l="1"/>
  <c r="H15" s="1"/>
  <c r="H24"/>
  <c r="C6"/>
  <c r="K6"/>
  <c r="E6" i="24"/>
  <c r="I24" i="12"/>
  <c r="J9"/>
  <c r="J6" i="24"/>
  <c r="L6" s="1"/>
  <c r="D15" i="12"/>
  <c r="G6"/>
  <c r="E6" i="26"/>
  <c r="E6" i="25"/>
  <c r="G25" i="12"/>
  <c r="H8"/>
  <c r="D10"/>
  <c r="F6" i="25"/>
  <c r="F16" i="12"/>
  <c r="F6" i="26"/>
  <c r="F25" i="12" s="1"/>
  <c r="F23" s="1"/>
  <c r="F6" l="1"/>
  <c r="J24"/>
  <c r="D6"/>
  <c r="N6"/>
  <c r="P6" s="1"/>
  <c r="H16"/>
  <c r="D25"/>
  <c r="M6"/>
  <c r="O6" s="1"/>
  <c r="G23"/>
  <c r="H25"/>
  <c r="H23" s="1"/>
  <c r="H6" l="1"/>
  <c r="N9" s="1"/>
  <c r="D23"/>
  <c r="I23" s="1"/>
  <c r="J23" s="1"/>
  <c r="I25"/>
  <c r="J25" s="1"/>
</calcChain>
</file>

<file path=xl/comments1.xml><?xml version="1.0" encoding="utf-8"?>
<comments xmlns="http://schemas.openxmlformats.org/spreadsheetml/2006/main">
  <authors>
    <author>Your User Name</author>
  </authors>
  <commentList>
    <comment ref="A1" authorId="0">
      <text>
        <r>
          <rPr>
            <sz val="10"/>
            <color indexed="81"/>
            <rFont val="돋움"/>
            <family val="3"/>
            <charset val="129"/>
          </rPr>
          <t>작성방법</t>
        </r>
        <r>
          <rPr>
            <sz val="10"/>
            <color indexed="81"/>
            <rFont val="Tahoma"/>
            <family val="2"/>
          </rPr>
          <t xml:space="preserve"> : 
1. </t>
        </r>
        <r>
          <rPr>
            <sz val="10"/>
            <color indexed="81"/>
            <rFont val="돋움"/>
            <family val="3"/>
            <charset val="129"/>
          </rPr>
          <t>바로직전 의결되었던 최종예산에 대하여
   예산서를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보며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실과별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예산액을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적는다
</t>
        </r>
        <r>
          <rPr>
            <sz val="10"/>
            <color indexed="81"/>
            <rFont val="Tahoma"/>
            <family val="2"/>
          </rPr>
          <t xml:space="preserve">    (</t>
        </r>
        <r>
          <rPr>
            <sz val="10"/>
            <color indexed="81"/>
            <rFont val="돋움"/>
            <family val="3"/>
            <charset val="129"/>
          </rPr>
          <t>추경은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증감액을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적는다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2. </t>
        </r>
        <r>
          <rPr>
            <sz val="10"/>
            <color indexed="81"/>
            <rFont val="돋움"/>
            <family val="3"/>
            <charset val="129"/>
          </rPr>
          <t>직전 의결일 이후부터 현재까지 발생한
   위원회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내역을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최종 예산기준
   증감으로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적는다
</t>
        </r>
        <r>
          <rPr>
            <sz val="10"/>
            <color indexed="81"/>
            <rFont val="Tahoma"/>
            <family val="2"/>
          </rPr>
          <t>---------------------------------------------------</t>
        </r>
        <r>
          <rPr>
            <sz val="10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3. </t>
        </r>
        <r>
          <rPr>
            <sz val="10"/>
            <color indexed="81"/>
            <rFont val="돋움"/>
            <family val="3"/>
            <charset val="129"/>
          </rPr>
          <t>해당 예산안을 증감으로 적는다
4</t>
        </r>
        <r>
          <rPr>
            <sz val="10"/>
            <color indexed="81"/>
            <rFont val="Tahoma"/>
            <family val="2"/>
          </rPr>
          <t xml:space="preserve">. </t>
        </r>
        <r>
          <rPr>
            <sz val="10"/>
            <color indexed="81"/>
            <rFont val="돋움"/>
            <family val="3"/>
            <charset val="129"/>
          </rPr>
          <t>최종합계를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예산안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책자와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비교한다</t>
        </r>
      </text>
    </comment>
  </commentList>
</comments>
</file>

<file path=xl/sharedStrings.xml><?xml version="1.0" encoding="utf-8"?>
<sst xmlns="http://schemas.openxmlformats.org/spreadsheetml/2006/main" count="997" uniqueCount="567">
  <si>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</si>
  <si>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</si>
  <si>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</si>
  <si>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</si>
  <si>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</si>
  <si>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</si>
  <si>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</si>
  <si>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</si>
  <si>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</si>
  <si>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</si>
  <si>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</si>
  <si>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</si>
  <si>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</si>
  <si>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</si>
  <si>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의회운영</t>
    <phoneticPr fontId="2" type="noConversion"/>
  </si>
  <si>
    <t>기      획</t>
    <phoneticPr fontId="2" type="noConversion"/>
  </si>
  <si>
    <t>경제투자</t>
    <phoneticPr fontId="2" type="noConversion"/>
  </si>
  <si>
    <t>농림수산</t>
    <phoneticPr fontId="2" type="noConversion"/>
  </si>
  <si>
    <t>건설교통</t>
    <phoneticPr fontId="2" type="noConversion"/>
  </si>
  <si>
    <t>도시환경</t>
    <phoneticPr fontId="2" type="noConversion"/>
  </si>
  <si>
    <t>□ 회계별 예산총규모</t>
    <phoneticPr fontId="2" type="noConversion"/>
  </si>
  <si>
    <t>(단위:천원)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</si>
  <si>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</si>
  <si>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</si>
  <si>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</si>
  <si>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</si>
  <si>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</si>
  <si>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</si>
  <si>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</si>
  <si>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예산수정(안)</t>
    <phoneticPr fontId="2" type="noConversion"/>
  </si>
  <si>
    <t>감 액</t>
    <phoneticPr fontId="2" type="noConversion"/>
  </si>
  <si>
    <t>□ 회계별 예산총규모</t>
    <phoneticPr fontId="2" type="noConversion"/>
  </si>
  <si>
    <t>(단위:천원)</t>
  </si>
  <si>
    <t>구 분</t>
  </si>
  <si>
    <t>합 계</t>
  </si>
  <si>
    <t>일반회계</t>
  </si>
  <si>
    <t>특별회계</t>
  </si>
  <si>
    <t>위원회</t>
    <phoneticPr fontId="2" type="noConversion"/>
  </si>
  <si>
    <t>총    액</t>
    <phoneticPr fontId="2" type="noConversion"/>
  </si>
  <si>
    <t>실과별1</t>
    <phoneticPr fontId="2" type="noConversion"/>
  </si>
  <si>
    <t>실과2</t>
    <phoneticPr fontId="2" type="noConversion"/>
  </si>
  <si>
    <t>실과3</t>
    <phoneticPr fontId="2" type="noConversion"/>
  </si>
  <si>
    <t>실과4</t>
    <phoneticPr fontId="2" type="noConversion"/>
  </si>
  <si>
    <t>실과5</t>
    <phoneticPr fontId="2" type="noConversion"/>
  </si>
  <si>
    <t>특별1</t>
    <phoneticPr fontId="2" type="noConversion"/>
  </si>
  <si>
    <t>특별2</t>
    <phoneticPr fontId="2" type="noConversion"/>
  </si>
  <si>
    <t>비고</t>
    <phoneticPr fontId="2" type="noConversion"/>
  </si>
  <si>
    <t>비    고</t>
    <phoneticPr fontId="2" type="noConversion"/>
  </si>
  <si>
    <t>위원회</t>
    <phoneticPr fontId="2" type="noConversion"/>
  </si>
  <si>
    <t>당초확정예산액</t>
    <phoneticPr fontId="2" type="noConversion"/>
  </si>
  <si>
    <t>실과별1</t>
    <phoneticPr fontId="2" type="noConversion"/>
  </si>
  <si>
    <t>실과2</t>
    <phoneticPr fontId="2" type="noConversion"/>
  </si>
  <si>
    <t>실과3</t>
    <phoneticPr fontId="2" type="noConversion"/>
  </si>
  <si>
    <t>실과4</t>
    <phoneticPr fontId="2" type="noConversion"/>
  </si>
  <si>
    <t>실과5</t>
    <phoneticPr fontId="2" type="noConversion"/>
  </si>
  <si>
    <t>실과6</t>
    <phoneticPr fontId="2" type="noConversion"/>
  </si>
  <si>
    <t>실과7</t>
    <phoneticPr fontId="2" type="noConversion"/>
  </si>
  <si>
    <t>특별1</t>
    <phoneticPr fontId="2" type="noConversion"/>
  </si>
  <si>
    <t>특별2</t>
    <phoneticPr fontId="2" type="noConversion"/>
  </si>
  <si>
    <t>비고</t>
    <phoneticPr fontId="2" type="noConversion"/>
  </si>
  <si>
    <t>감 액</t>
    <phoneticPr fontId="2" type="noConversion"/>
  </si>
  <si>
    <t>증 액</t>
    <phoneticPr fontId="2" type="noConversion"/>
  </si>
  <si>
    <t>증 액</t>
    <phoneticPr fontId="2" type="noConversion"/>
  </si>
  <si>
    <t>증 액</t>
    <phoneticPr fontId="2" type="noConversion"/>
  </si>
  <si>
    <t>계수조정</t>
    <phoneticPr fontId="2" type="noConversion"/>
  </si>
  <si>
    <t>판교</t>
    <phoneticPr fontId="2" type="noConversion"/>
  </si>
  <si>
    <t>의료</t>
    <phoneticPr fontId="2" type="noConversion"/>
  </si>
  <si>
    <t>의회운영</t>
    <phoneticPr fontId="2" type="noConversion"/>
  </si>
  <si>
    <t>기    획</t>
    <phoneticPr fontId="2" type="noConversion"/>
  </si>
  <si>
    <t>경제투자</t>
    <phoneticPr fontId="2" type="noConversion"/>
  </si>
  <si>
    <t>□  총   괄</t>
    <phoneticPr fontId="2" type="noConversion"/>
  </si>
  <si>
    <t>□ 세입예산(일반회계)</t>
    <phoneticPr fontId="2" type="noConversion"/>
  </si>
  <si>
    <t>실과6</t>
    <phoneticPr fontId="2" type="noConversion"/>
  </si>
  <si>
    <t>실과7</t>
    <phoneticPr fontId="2" type="noConversion"/>
  </si>
  <si>
    <t>특별3</t>
    <phoneticPr fontId="2" type="noConversion"/>
  </si>
  <si>
    <t>일반회계(집행부확정)</t>
    <phoneticPr fontId="2" type="noConversion"/>
  </si>
  <si>
    <t>유료,광역,임진강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</si>
  <si>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</si>
  <si>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</si>
  <si>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</si>
  <si>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</si>
  <si>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</si>
  <si>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</si>
  <si>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</si>
  <si>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특별회계합계</t>
    <phoneticPr fontId="2" type="noConversion"/>
  </si>
  <si>
    <t>도시환경위원회</t>
    <phoneticPr fontId="2" type="noConversion"/>
  </si>
  <si>
    <t>행정자치위원회</t>
    <phoneticPr fontId="2" type="noConversion"/>
  </si>
  <si>
    <t>행정자치</t>
    <phoneticPr fontId="2" type="noConversion"/>
  </si>
  <si>
    <t>팔당,고덕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</si>
  <si>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</si>
  <si>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</si>
  <si>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</si>
  <si>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</si>
  <si>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</si>
  <si>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행정자치</t>
  </si>
  <si>
    <t>세출예산액
(집행부제출 안)</t>
    <phoneticPr fontId="2" type="noConversion"/>
  </si>
  <si>
    <t>예비비증감</t>
    <phoneticPr fontId="2" type="noConversion"/>
  </si>
  <si>
    <t>비    고</t>
    <phoneticPr fontId="2" type="noConversion"/>
  </si>
  <si>
    <t>세입</t>
    <phoneticPr fontId="2" type="noConversion"/>
  </si>
  <si>
    <t>세출</t>
    <phoneticPr fontId="2" type="noConversion"/>
  </si>
  <si>
    <t>비고</t>
    <phoneticPr fontId="2" type="noConversion"/>
  </si>
  <si>
    <t>(일반+특별+기금)</t>
    <phoneticPr fontId="2" type="noConversion"/>
  </si>
  <si>
    <t>재   원   현   황</t>
    <phoneticPr fontId="2" type="noConversion"/>
  </si>
  <si>
    <t>기획위원회</t>
    <phoneticPr fontId="2" type="noConversion"/>
  </si>
  <si>
    <t>경제투자위원회</t>
    <phoneticPr fontId="2" type="noConversion"/>
  </si>
  <si>
    <t>농림수산위원회</t>
    <phoneticPr fontId="2" type="noConversion"/>
  </si>
  <si>
    <t>건설교통위원회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</si>
  <si>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</si>
  <si>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</si>
  <si>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</si>
  <si>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</si>
  <si>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</si>
  <si>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</si>
  <si>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</si>
  <si>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</si>
  <si>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</si>
  <si>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</si>
  <si>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실과8</t>
  </si>
  <si>
    <t>보건복지</t>
    <phoneticPr fontId="2" type="noConversion"/>
  </si>
  <si>
    <t>실과15</t>
  </si>
  <si>
    <t>가족여성정책국</t>
    <phoneticPr fontId="2" type="noConversion"/>
  </si>
  <si>
    <t>예비비 증감이
- 예산이면 감액에
+ 예산이면 증액에 입력</t>
    <phoneticPr fontId="2" type="noConversion"/>
  </si>
  <si>
    <t>의회운영</t>
    <phoneticPr fontId="2" type="noConversion"/>
  </si>
  <si>
    <t>기    획</t>
    <phoneticPr fontId="2" type="noConversion"/>
  </si>
  <si>
    <t>경제투자</t>
    <phoneticPr fontId="2" type="noConversion"/>
  </si>
  <si>
    <t>소방서</t>
    <phoneticPr fontId="2" type="noConversion"/>
  </si>
  <si>
    <t>세입기준 수정예산(안)</t>
    <phoneticPr fontId="2" type="noConversion"/>
  </si>
  <si>
    <t>(세출기준-세입기준)</t>
    <phoneticPr fontId="2" type="noConversion"/>
  </si>
  <si>
    <t>(세출기준-세입기준)</t>
    <phoneticPr fontId="2" type="noConversion"/>
  </si>
  <si>
    <t>예비비</t>
    <phoneticPr fontId="2" type="noConversion"/>
  </si>
  <si>
    <t>일반회계 증감(총괄표)</t>
    <phoneticPr fontId="2" type="noConversion"/>
  </si>
  <si>
    <t>전체 증감</t>
    <phoneticPr fontId="2" type="noConversion"/>
  </si>
  <si>
    <t>일반회계 증감(시트)</t>
    <phoneticPr fontId="2" type="noConversion"/>
  </si>
  <si>
    <t>전체 증감(시트)</t>
    <phoneticPr fontId="2" type="noConversion"/>
  </si>
  <si>
    <t>예산담당관</t>
    <phoneticPr fontId="2" type="noConversion"/>
  </si>
  <si>
    <t>소방학교</t>
    <phoneticPr fontId="2" type="noConversion"/>
  </si>
  <si>
    <t>문화관광</t>
    <phoneticPr fontId="2" type="noConversion"/>
  </si>
  <si>
    <t>농림수산</t>
    <phoneticPr fontId="2" type="noConversion"/>
  </si>
  <si>
    <t>건설교통</t>
    <phoneticPr fontId="2" type="noConversion"/>
  </si>
  <si>
    <t>가족여성</t>
    <phoneticPr fontId="2" type="noConversion"/>
  </si>
  <si>
    <t>실과별1</t>
    <phoneticPr fontId="2" type="noConversion"/>
  </si>
  <si>
    <t>작성방법</t>
    <phoneticPr fontId="2" type="noConversion"/>
  </si>
  <si>
    <t>이체액</t>
    <phoneticPr fontId="2" type="noConversion"/>
  </si>
  <si>
    <t>실과9</t>
    <phoneticPr fontId="2" type="noConversion"/>
  </si>
  <si>
    <t>고양</t>
  </si>
  <si>
    <t>고양</t>
    <phoneticPr fontId="2" type="noConversion"/>
  </si>
  <si>
    <t>학교</t>
  </si>
  <si>
    <t>학교</t>
    <phoneticPr fontId="2" type="noConversion"/>
  </si>
  <si>
    <t>지역개발</t>
  </si>
  <si>
    <t>지역개발</t>
    <phoneticPr fontId="2" type="noConversion"/>
  </si>
  <si>
    <t>판교</t>
  </si>
  <si>
    <t>의료</t>
  </si>
  <si>
    <t>유료,광역,임진강</t>
  </si>
  <si>
    <t>팔당,고덕</t>
  </si>
  <si>
    <t>조정예산안</t>
    <phoneticPr fontId="2" type="noConversion"/>
  </si>
  <si>
    <t>실국명</t>
    <phoneticPr fontId="2" type="noConversion"/>
  </si>
  <si>
    <t>실국명</t>
    <phoneticPr fontId="2" type="noConversion"/>
  </si>
  <si>
    <t>사업명</t>
    <phoneticPr fontId="2" type="noConversion"/>
  </si>
  <si>
    <t>비  고</t>
    <phoneticPr fontId="2" type="noConversion"/>
  </si>
  <si>
    <t>의회운영위원회</t>
    <phoneticPr fontId="2" type="noConversion"/>
  </si>
  <si>
    <t>기획위원회</t>
    <phoneticPr fontId="2" type="noConversion"/>
  </si>
  <si>
    <t>경제투자위원회</t>
    <phoneticPr fontId="2" type="noConversion"/>
  </si>
  <si>
    <t>행정자치위원회</t>
    <phoneticPr fontId="2" type="noConversion"/>
  </si>
  <si>
    <t>농림수산위원회</t>
    <phoneticPr fontId="2" type="noConversion"/>
  </si>
  <si>
    <t>건설교통위원회</t>
    <phoneticPr fontId="2" type="noConversion"/>
  </si>
  <si>
    <t>도시환경위원회</t>
    <phoneticPr fontId="2" type="noConversion"/>
  </si>
  <si>
    <t>남북교류
협력기금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</si>
  <si>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</si>
  <si>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</si>
  <si>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</si>
  <si>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</si>
  <si>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2011년도 경기도 기금운용계획 수정(안)</t>
  </si>
  <si>
    <t>문화관광</t>
    <phoneticPr fontId="2" type="noConversion"/>
  </si>
  <si>
    <t>농림수산</t>
    <phoneticPr fontId="2" type="noConversion"/>
  </si>
  <si>
    <t>보건복지</t>
    <phoneticPr fontId="2" type="noConversion"/>
  </si>
  <si>
    <t>건설교통</t>
    <phoneticPr fontId="2" type="noConversion"/>
  </si>
  <si>
    <t>도시환경</t>
    <phoneticPr fontId="2" type="noConversion"/>
  </si>
  <si>
    <t>(2011년 당초예산)</t>
    <phoneticPr fontId="2" type="noConversion"/>
  </si>
  <si>
    <t>(2011년 1회추경)</t>
    <phoneticPr fontId="2" type="noConversion"/>
  </si>
  <si>
    <t>(2011년 3회추경)</t>
    <phoneticPr fontId="2" type="noConversion"/>
  </si>
  <si>
    <t>2011년도 경기도 기금운용계획
세입·세출 예산 수정(안)</t>
    <phoneticPr fontId="2" type="noConversion"/>
  </si>
  <si>
    <t>기획2,소방2,보건연구,보건연구</t>
    <phoneticPr fontId="2" type="noConversion"/>
  </si>
  <si>
    <t>인재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</si>
  <si>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</si>
  <si>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</si>
  <si>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</si>
  <si>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</si>
  <si>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</si>
  <si>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</si>
  <si>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</si>
  <si>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</si>
  <si>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</si>
  <si>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</si>
  <si>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</si>
  <si>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</si>
  <si>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</si>
  <si>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</si>
  <si>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</si>
  <si>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</si>
  <si>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</si>
  <si>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</si>
  <si>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</si>
  <si>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</si>
  <si>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</si>
  <si>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</si>
  <si>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</si>
  <si>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</si>
  <si>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</si>
  <si>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</si>
  <si>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</si>
  <si>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</si>
  <si>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</si>
  <si>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</si>
  <si>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</si>
  <si>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</si>
  <si>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</si>
  <si>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</si>
  <si>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</si>
  <si>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</si>
  <si>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</si>
  <si>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</si>
  <si>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기타</t>
    <phoneticPr fontId="2" type="noConversion"/>
  </si>
  <si>
    <t>감사,경제2,소방,농정2,복지,교통,도시,여성2</t>
    <phoneticPr fontId="2" type="noConversion"/>
  </si>
  <si>
    <t>의회,대외,경투,자치,문광,농정,대변,철도,환경,여성</t>
    <phoneticPr fontId="2" type="noConversion"/>
  </si>
  <si>
    <t>기조,행정2,농업기술,복지2,건설본부,도시2,교육</t>
    <phoneticPr fontId="2" type="noConversion"/>
  </si>
  <si>
    <t>2011년도 제1회추경 특별회계 세입 예산 수정(안)</t>
    <phoneticPr fontId="2" type="noConversion"/>
  </si>
  <si>
    <t>고덕국제화지구</t>
    <phoneticPr fontId="2" type="noConversion"/>
  </si>
  <si>
    <t>2011년도 제1회추경 특별회계 세출 예산 수정(안)</t>
    <phoneticPr fontId="2" type="noConversion"/>
  </si>
  <si>
    <t>구   분</t>
    <phoneticPr fontId="2" type="noConversion"/>
  </si>
  <si>
    <t>합   계</t>
    <phoneticPr fontId="2" type="noConversion"/>
  </si>
  <si>
    <t>기    타</t>
    <phoneticPr fontId="2" type="noConversion"/>
  </si>
  <si>
    <t>여성가족평생교육위원회</t>
    <phoneticPr fontId="2" type="noConversion"/>
  </si>
  <si>
    <t>경제투자실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</si>
  <si>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</si>
  <si>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</si>
  <si>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</si>
  <si>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경제농정국</t>
    <phoneticPr fontId="2" type="noConversion"/>
  </si>
  <si>
    <t>복지여성실</t>
    <phoneticPr fontId="2" type="noConversion"/>
  </si>
  <si>
    <t>운 영 위</t>
    <phoneticPr fontId="2" type="noConversion"/>
  </si>
  <si>
    <t>기 획 위</t>
    <phoneticPr fontId="2" type="noConversion"/>
  </si>
  <si>
    <t>경 제 위</t>
    <phoneticPr fontId="2" type="noConversion"/>
  </si>
  <si>
    <t>행 정 위</t>
    <phoneticPr fontId="2" type="noConversion"/>
  </si>
  <si>
    <t>문 광 위</t>
    <phoneticPr fontId="2" type="noConversion"/>
  </si>
  <si>
    <t>농 림 위</t>
    <phoneticPr fontId="2" type="noConversion"/>
  </si>
  <si>
    <t>복 지 위</t>
    <phoneticPr fontId="2" type="noConversion"/>
  </si>
  <si>
    <t>건 설 위</t>
    <phoneticPr fontId="2" type="noConversion"/>
  </si>
  <si>
    <t>도 시 위</t>
    <phoneticPr fontId="2" type="noConversion"/>
  </si>
  <si>
    <t>여가평위</t>
    <phoneticPr fontId="2" type="noConversion"/>
  </si>
  <si>
    <t>2011년도 제3회 추경 일반 및 특별회계 세입·세출 예산 수정(안)</t>
    <phoneticPr fontId="2" type="noConversion"/>
  </si>
  <si>
    <t>문화체육관광위원회</t>
    <phoneticPr fontId="2" type="noConversion"/>
  </si>
  <si>
    <t>2011년도 제3회 추경 일반회계 세입 예산 수정(안)</t>
    <phoneticPr fontId="2" type="noConversion"/>
  </si>
  <si>
    <t>2011년도 제3회 추경 일반회계 세출 예산 수정(안)</t>
    <phoneticPr fontId="2" type="noConversion"/>
  </si>
  <si>
    <t>※ 2회추경은 없음</t>
    <phoneticPr fontId="2" type="noConversion"/>
  </si>
  <si>
    <t>(2011년 당초예산+추경+마무리추경(안)</t>
    <phoneticPr fontId="2" type="noConversion"/>
  </si>
  <si>
    <t>(2011년 마무리추경)</t>
    <phoneticPr fontId="2" type="noConversion"/>
  </si>
  <si>
    <t>농정국</t>
    <phoneticPr fontId="2" type="noConversion"/>
  </si>
  <si>
    <t>신규</t>
    <phoneticPr fontId="2" type="noConversion"/>
  </si>
  <si>
    <t>논소득기반 다양화</t>
    <phoneticPr fontId="2" type="noConversion"/>
  </si>
  <si>
    <t>농어업 에너지이용 효율화 사업</t>
    <phoneticPr fontId="2" type="noConversion"/>
  </si>
  <si>
    <t>소득안정지원</t>
    <phoneticPr fontId="2" type="noConversion"/>
  </si>
  <si>
    <t>축산물수급안정(생계및소득안정지원)</t>
    <phoneticPr fontId="2" type="noConversion"/>
  </si>
  <si>
    <t>1회추경
40</t>
    <phoneticPr fontId="2" type="noConversion"/>
  </si>
  <si>
    <t>보건복지국</t>
    <phoneticPr fontId="2" type="noConversion"/>
  </si>
  <si>
    <t>당초
53</t>
    <phoneticPr fontId="2" type="noConversion"/>
  </si>
  <si>
    <t>1회추경
41</t>
    <phoneticPr fontId="2" type="noConversion"/>
  </si>
  <si>
    <t>생계급여</t>
    <phoneticPr fontId="2" type="noConversion"/>
  </si>
  <si>
    <t>주거급여</t>
    <phoneticPr fontId="2" type="noConversion"/>
  </si>
  <si>
    <t>해산장제급여</t>
    <phoneticPr fontId="2" type="noConversion"/>
  </si>
  <si>
    <t>기초수급자 정부양곡 할인 지원사업</t>
    <phoneticPr fontId="2" type="noConversion"/>
  </si>
  <si>
    <t>차상위복지급여수급자 정부양곡 할인 지원 사업</t>
    <phoneticPr fontId="2" type="noConversion"/>
  </si>
  <si>
    <t>자활지원</t>
    <phoneticPr fontId="2" type="noConversion"/>
  </si>
  <si>
    <t>2011.7.26~29 호우피해 장사시설 복구비</t>
    <phoneticPr fontId="2" type="noConversion"/>
  </si>
  <si>
    <t>2011.7.26~29 호우피해 장애인복지시설 복구비</t>
    <phoneticPr fontId="2" type="noConversion"/>
  </si>
  <si>
    <t>전염병전문가교육</t>
    <phoneticPr fontId="2" type="noConversion"/>
  </si>
  <si>
    <t>보건복지국</t>
    <phoneticPr fontId="2" type="noConversion"/>
  </si>
  <si>
    <t>보건복지국</t>
    <phoneticPr fontId="2" type="noConversion"/>
  </si>
  <si>
    <t>취약지역 응급의료기관 운영</t>
    <phoneticPr fontId="2" type="noConversion"/>
  </si>
  <si>
    <t>맞춤형 방문건강관리사업</t>
    <phoneticPr fontId="2" type="noConversion"/>
  </si>
  <si>
    <t>건설본부</t>
    <phoneticPr fontId="2" type="noConversion"/>
  </si>
  <si>
    <t>소하천,배수펌프장 수해복구비(2011.7.26~29)</t>
    <phoneticPr fontId="2" type="noConversion"/>
  </si>
  <si>
    <t>환경국</t>
    <phoneticPr fontId="2" type="noConversion"/>
  </si>
  <si>
    <t>팔당수질개선본부</t>
    <phoneticPr fontId="2" type="noConversion"/>
  </si>
  <si>
    <t>자동차배출가스 관리(성립전)</t>
    <phoneticPr fontId="2" type="noConversion"/>
  </si>
  <si>
    <t>전기자동차 구입비 감액</t>
    <phoneticPr fontId="2" type="noConversion"/>
  </si>
  <si>
    <t>생태하천복원사업
도비집행잔액 추가</t>
    <phoneticPr fontId="2" type="noConversion"/>
  </si>
  <si>
    <t>1회추경
56</t>
    <phoneticPr fontId="2" type="noConversion"/>
  </si>
  <si>
    <t>기획행정실</t>
    <phoneticPr fontId="2" type="noConversion"/>
  </si>
  <si>
    <t>기획행정실</t>
    <phoneticPr fontId="2" type="noConversion"/>
  </si>
  <si>
    <t>목변경
출연금 -&gt; 행사운영비</t>
    <phoneticPr fontId="2" type="noConversion"/>
  </si>
  <si>
    <t>목변경
출연금 -&gt; 사무관리비</t>
    <phoneticPr fontId="2" type="noConversion"/>
  </si>
  <si>
    <t>국비변경내시</t>
    <phoneticPr fontId="2" type="noConversion"/>
  </si>
  <si>
    <t>의료급여사업 자치단체간 부담금</t>
    <phoneticPr fontId="2" type="noConversion"/>
  </si>
  <si>
    <t>시군별 내시액 변경</t>
    <phoneticPr fontId="2" type="noConversion"/>
  </si>
  <si>
    <t>시도비반환금수입
- 팔당수질개선본부 도비사용잔액</t>
    <phoneticPr fontId="2" type="noConversion"/>
  </si>
  <si>
    <t>경기관광공사 출연금(자체/직접)</t>
    <phoneticPr fontId="2" type="noConversion"/>
  </si>
  <si>
    <t>DMZ 3D 영상물 제작사업(국비/직접)</t>
    <phoneticPr fontId="2" type="noConversion"/>
  </si>
  <si>
    <t>신규</t>
    <phoneticPr fontId="2" type="noConversion"/>
  </si>
  <si>
    <t>1회추경
63</t>
    <phoneticPr fontId="2" type="noConversion"/>
  </si>
  <si>
    <t>당초
136</t>
    <phoneticPr fontId="2" type="noConversion"/>
  </si>
  <si>
    <t>당초
142</t>
    <phoneticPr fontId="2" type="noConversion"/>
  </si>
  <si>
    <t>당초
853</t>
    <phoneticPr fontId="2" type="noConversion"/>
  </si>
  <si>
    <t>1회추경
282</t>
    <phoneticPr fontId="2" type="noConversion"/>
  </si>
  <si>
    <t>소기업,소상공인 연구용역</t>
    <phoneticPr fontId="2" type="noConversion"/>
  </si>
  <si>
    <t>해양산업육성 연구용역</t>
    <phoneticPr fontId="2" type="noConversion"/>
  </si>
  <si>
    <t>소규모 기업환경 개선사업(자체/지원)</t>
    <phoneticPr fontId="2" type="noConversion"/>
  </si>
  <si>
    <t>기술닥터사업(자체/직접)</t>
    <phoneticPr fontId="2" type="noConversion"/>
  </si>
  <si>
    <t>비정규직 지원센터 운영지원(자체/직접)</t>
    <phoneticPr fontId="2" type="noConversion"/>
  </si>
  <si>
    <t>경기제2기업지원센터 사업 지원(자체/직접)</t>
    <phoneticPr fontId="2" type="noConversion"/>
  </si>
  <si>
    <t>경기북부 FTA활용지원센터 운영</t>
    <phoneticPr fontId="2" type="noConversion"/>
  </si>
  <si>
    <t>경제정책과 신규</t>
    <phoneticPr fontId="2" type="noConversion"/>
  </si>
  <si>
    <t>과학기술과 증액</t>
    <phoneticPr fontId="2" type="noConversion"/>
  </si>
  <si>
    <t>기업정책과 증액</t>
    <phoneticPr fontId="2" type="noConversion"/>
  </si>
  <si>
    <t>일자리정책과 증액</t>
    <phoneticPr fontId="2" type="noConversion"/>
  </si>
  <si>
    <t>지역특화산업과 증액</t>
    <phoneticPr fontId="2" type="noConversion"/>
  </si>
  <si>
    <t>지역특화산업과 신규
기획재정부의 지역FTA활용지원센터 추가 선정 발표(9.2일자)</t>
    <phoneticPr fontId="2" type="noConversion"/>
  </si>
  <si>
    <t>농정국</t>
    <phoneticPr fontId="2" type="noConversion"/>
  </si>
  <si>
    <t>농정국</t>
    <phoneticPr fontId="2" type="noConversion"/>
  </si>
  <si>
    <t>경제농정국</t>
    <phoneticPr fontId="2" type="noConversion"/>
  </si>
  <si>
    <t>논소득기반 다양화(국비/지원)</t>
    <phoneticPr fontId="2" type="noConversion"/>
  </si>
  <si>
    <t>국비변경내시</t>
    <phoneticPr fontId="2" type="noConversion"/>
  </si>
  <si>
    <t>1회추경
104</t>
    <phoneticPr fontId="2" type="noConversion"/>
  </si>
  <si>
    <t>시설원예 에너지이용 효율화사업(국비/지원)</t>
    <phoneticPr fontId="2" type="noConversion"/>
  </si>
  <si>
    <t>당초
252</t>
    <phoneticPr fontId="2" type="noConversion"/>
  </si>
  <si>
    <t>당초
264</t>
    <phoneticPr fontId="2" type="noConversion"/>
  </si>
  <si>
    <t>소득안정지원(기금/직접)</t>
    <phoneticPr fontId="2" type="noConversion"/>
  </si>
  <si>
    <t>축산환경개선 신재생에너지 기반 확충(국비/지원)</t>
    <phoneticPr fontId="2" type="noConversion"/>
  </si>
  <si>
    <t>생계및소득안정지원(기금/직접)</t>
    <phoneticPr fontId="2" type="noConversion"/>
  </si>
  <si>
    <r>
      <t>지열 냉</t>
    </r>
    <r>
      <rPr>
        <sz val="11"/>
        <color indexed="8"/>
        <rFont val="맑은 고딕"/>
        <family val="3"/>
        <charset val="129"/>
      </rPr>
      <t>∙</t>
    </r>
    <r>
      <rPr>
        <sz val="11"/>
        <color indexed="8"/>
        <rFont val="굴림체"/>
        <family val="3"/>
        <charset val="129"/>
      </rPr>
      <t>난방시설지원(국비/지원)</t>
    </r>
    <phoneticPr fontId="2" type="noConversion"/>
  </si>
  <si>
    <t>1회추경
283</t>
    <phoneticPr fontId="2" type="noConversion"/>
  </si>
  <si>
    <t>시설원예 에너지이용 효율화(국비/지원)</t>
    <phoneticPr fontId="2" type="noConversion"/>
  </si>
  <si>
    <t>당초
863</t>
    <phoneticPr fontId="2" type="noConversion"/>
  </si>
  <si>
    <t>시설원예 에너지이용 효율화(지열난방)(국비/지원)</t>
    <phoneticPr fontId="2" type="noConversion"/>
  </si>
  <si>
    <t>보건복지공보위원회</t>
    <phoneticPr fontId="2" type="noConversion"/>
  </si>
  <si>
    <t>보건복지국</t>
    <phoneticPr fontId="2" type="noConversion"/>
  </si>
  <si>
    <t>대변인</t>
    <phoneticPr fontId="2" type="noConversion"/>
  </si>
  <si>
    <t>민관협력지원체계구축(자체/지원)</t>
    <phoneticPr fontId="2" type="noConversion"/>
  </si>
  <si>
    <t>평택사회복지관 기능보강(자체)</t>
    <phoneticPr fontId="2" type="noConversion"/>
  </si>
  <si>
    <t>도정기획홍보(자체/직접)</t>
    <phoneticPr fontId="2" type="noConversion"/>
  </si>
  <si>
    <t>당초
313</t>
  </si>
  <si>
    <t>당초
313</t>
    <phoneticPr fontId="2" type="noConversion"/>
  </si>
  <si>
    <t>당초
314</t>
  </si>
  <si>
    <t>당초
314</t>
    <phoneticPr fontId="2" type="noConversion"/>
  </si>
  <si>
    <t>생계급여(국비/지원)
- 기초생활보장 생계급여(일반)</t>
    <phoneticPr fontId="2" type="noConversion"/>
  </si>
  <si>
    <t>주거급여(국비/지원)
- 기초생활보장 주거급여</t>
    <phoneticPr fontId="2" type="noConversion"/>
  </si>
  <si>
    <t>교육급여(국비/지원)
- 기초생활보장 교육급여</t>
    <phoneticPr fontId="2" type="noConversion"/>
  </si>
  <si>
    <t>해산장제급여(국비/지원)
- 기초생활보장 해산장제급여</t>
    <phoneticPr fontId="2" type="noConversion"/>
  </si>
  <si>
    <t>기초수급자 정부양곡할인지원(국비/지원)
- 기초수급자 정부양곡 할인지원 사업</t>
    <phoneticPr fontId="2" type="noConversion"/>
  </si>
  <si>
    <t>차상위계층 양곡할인지원(국비/지원)
- 차상위복지급여수급자 정부양곡할인 지원 사업</t>
    <phoneticPr fontId="2" type="noConversion"/>
  </si>
  <si>
    <t>1회추경
126</t>
    <phoneticPr fontId="2" type="noConversion"/>
  </si>
  <si>
    <t>당초
318</t>
    <phoneticPr fontId="2" type="noConversion"/>
  </si>
  <si>
    <t>자활지원(국비/지원)
- 자활근로사업</t>
    <phoneticPr fontId="2" type="noConversion"/>
  </si>
  <si>
    <t>자활지원(국비/지원)
- 지역자활센터 운영</t>
    <phoneticPr fontId="2" type="noConversion"/>
  </si>
  <si>
    <t>의료급여(국비/직접)
- 의료급여수급권자 진료비 및 건강생활비</t>
    <phoneticPr fontId="2" type="noConversion"/>
  </si>
  <si>
    <t>시군별 내시액 변경</t>
    <phoneticPr fontId="2" type="noConversion"/>
  </si>
  <si>
    <t>당초
323</t>
    <phoneticPr fontId="2" type="noConversion"/>
  </si>
  <si>
    <t>당초
337</t>
    <phoneticPr fontId="2" type="noConversion"/>
  </si>
  <si>
    <t>당초
344</t>
    <phoneticPr fontId="2" type="noConversion"/>
  </si>
  <si>
    <t>생계급여(국비/지원)
- 기초생활보장급여(노인시설)</t>
    <phoneticPr fontId="2" type="noConversion"/>
  </si>
  <si>
    <t>국민기초생활보장급여(장애인시설)(국비/지원)
- 국민기초생활보장급여(장애인시설)</t>
    <phoneticPr fontId="2" type="noConversion"/>
  </si>
  <si>
    <t>정신보건시설 생계급여(국비/지원)</t>
    <phoneticPr fontId="2" type="noConversion"/>
  </si>
  <si>
    <t>정신보건시설 생계급여(국비/지원)
- 정신질환자 시설급여</t>
    <phoneticPr fontId="2" type="noConversion"/>
  </si>
  <si>
    <t>맞춤형 방문건강관리사업(기금/지원)
- 방문건강관리인력 인건비</t>
    <phoneticPr fontId="2" type="noConversion"/>
  </si>
  <si>
    <t>1회추경
142</t>
    <phoneticPr fontId="2" type="noConversion"/>
  </si>
  <si>
    <t>전염병전문가교육(국비/직접)
- 전염병 실무자과정 교육</t>
    <phoneticPr fontId="2" type="noConversion"/>
  </si>
  <si>
    <t>취약지역 응급의료기관 육성(기금/지원)
- 농어촌취약지역 뱀해독제 보급</t>
    <phoneticPr fontId="2" type="noConversion"/>
  </si>
  <si>
    <t>당초
774</t>
    <phoneticPr fontId="2" type="noConversion"/>
  </si>
  <si>
    <t>당초
775</t>
  </si>
  <si>
    <t>당초
777</t>
    <phoneticPr fontId="2" type="noConversion"/>
  </si>
  <si>
    <t>일반생계급여(국비/지원)</t>
    <phoneticPr fontId="2" type="noConversion"/>
  </si>
  <si>
    <t>주거급여(국비/지원)</t>
    <phoneticPr fontId="2" type="noConversion"/>
  </si>
  <si>
    <t>해산장제급여(국비/지원)</t>
    <phoneticPr fontId="2" type="noConversion"/>
  </si>
  <si>
    <t>차상위계층 양곡할인지원(국비/지원)</t>
    <phoneticPr fontId="2" type="noConversion"/>
  </si>
  <si>
    <t>자활지원(국비/지원)</t>
    <phoneticPr fontId="2" type="noConversion"/>
  </si>
  <si>
    <t>당초
780</t>
    <phoneticPr fontId="2" type="noConversion"/>
  </si>
  <si>
    <t>당초
787</t>
    <phoneticPr fontId="2" type="noConversion"/>
  </si>
  <si>
    <t>당초
805</t>
    <phoneticPr fontId="2" type="noConversion"/>
  </si>
  <si>
    <t>국고채무부담으로 교부
소방방재청</t>
  </si>
  <si>
    <t>국고채무부담으로 교부
소방방재청</t>
    <phoneticPr fontId="2" type="noConversion"/>
  </si>
  <si>
    <t>기초생활보장급여(노인시설)(국비/지원)</t>
    <phoneticPr fontId="2" type="noConversion"/>
  </si>
  <si>
    <t>장사시설 수해복구(국비/지원)</t>
    <phoneticPr fontId="2" type="noConversion"/>
  </si>
  <si>
    <t>장애인복지시설 수해복구(국비/지원)</t>
    <phoneticPr fontId="2" type="noConversion"/>
  </si>
  <si>
    <t>국민기초 생활보장급여(장애인시설)(국비/지원)</t>
    <phoneticPr fontId="2" type="noConversion"/>
  </si>
  <si>
    <t>교통건설국</t>
    <phoneticPr fontId="2" type="noConversion"/>
  </si>
  <si>
    <t>건설본부</t>
    <phoneticPr fontId="2" type="noConversion"/>
  </si>
  <si>
    <t>차량번호인식카메라(방범용) 통합시스템 구축(자체/직접)</t>
    <phoneticPr fontId="2" type="noConversion"/>
  </si>
  <si>
    <t>소하천수해복구(2011.7.26~29)(국비/지원)</t>
    <phoneticPr fontId="2" type="noConversion"/>
  </si>
  <si>
    <t>배수펌프장수해복구(2011.7.26~29)(국비/지원)</t>
    <phoneticPr fontId="2" type="noConversion"/>
  </si>
  <si>
    <t>도로수해복구(2011.8.16)</t>
    <phoneticPr fontId="2" type="noConversion"/>
  </si>
  <si>
    <t>환경국</t>
    <phoneticPr fontId="2" type="noConversion"/>
  </si>
  <si>
    <t>도시환경국</t>
    <phoneticPr fontId="2" type="noConversion"/>
  </si>
  <si>
    <t>1회추경
153</t>
    <phoneticPr fontId="2" type="noConversion"/>
  </si>
  <si>
    <t>신규</t>
    <phoneticPr fontId="2" type="noConversion"/>
  </si>
  <si>
    <t>석면피해구제급여(자체/지원)</t>
    <phoneticPr fontId="2" type="noConversion"/>
  </si>
  <si>
    <t>석면피해자 결정에 따른 보상비
(한국환경공단, 11.9.9)</t>
    <phoneticPr fontId="2" type="noConversion"/>
  </si>
  <si>
    <t>남한산성 도립공원 관리사무소 신축설계비</t>
    <phoneticPr fontId="2" type="noConversion"/>
  </si>
  <si>
    <t>기존 관리사무소 철거에 따른 이전 신축 설계비</t>
    <phoneticPr fontId="2" type="noConversion"/>
  </si>
  <si>
    <t>전기자동차 보급사업(국비/직접)
- 전기자동차 구입</t>
    <phoneticPr fontId="2" type="noConversion"/>
  </si>
  <si>
    <t>전기자동차 보급사업(국비/직접)
- 전기자동차 구입</t>
    <phoneticPr fontId="2" type="noConversion"/>
  </si>
  <si>
    <t>평생교육국</t>
    <phoneticPr fontId="2" type="noConversion"/>
  </si>
  <si>
    <t>여성가족국</t>
    <phoneticPr fontId="2" type="noConversion"/>
  </si>
  <si>
    <t>복지여성실</t>
    <phoneticPr fontId="2" type="noConversion"/>
  </si>
  <si>
    <t>당초
770</t>
    <phoneticPr fontId="2" type="noConversion"/>
  </si>
  <si>
    <t>당초
843</t>
    <phoneticPr fontId="2" type="noConversion"/>
  </si>
  <si>
    <t>경기 평생교육진흥원 운영 출연금(자체/직접)</t>
    <phoneticPr fontId="2" type="noConversion"/>
  </si>
  <si>
    <t>영어마을 운영지원(자체/직접)
- (재)경기영어마을 출연금</t>
    <phoneticPr fontId="2" type="noConversion"/>
  </si>
  <si>
    <t>청소년야영장 우수관로 개선사업</t>
    <phoneticPr fontId="2" type="noConversion"/>
  </si>
  <si>
    <t>군인대상 성인지력 향상사업(자체/직접)
- 군인대상 성인지력 향상 교육</t>
    <phoneticPr fontId="2" type="noConversion"/>
  </si>
  <si>
    <t>1회추경
258</t>
    <phoneticPr fontId="2" type="noConversion"/>
  </si>
  <si>
    <t>아이를 웃게하는 부모되기(자체/직접)</t>
    <phoneticPr fontId="2" type="noConversion"/>
  </si>
  <si>
    <t>공공도서관 육성 지원(자체/지원)
- 작은도서관 조성 지원</t>
    <phoneticPr fontId="2" type="noConversion"/>
  </si>
  <si>
    <t>복지정책과</t>
    <phoneticPr fontId="2" type="noConversion"/>
  </si>
  <si>
    <t>장애인복지과</t>
    <phoneticPr fontId="2" type="noConversion"/>
  </si>
  <si>
    <t>지역특화산업과 증액
경기북부 중소기업의 시군별,업종별 실태 등 연구조사</t>
    <phoneticPr fontId="2" type="noConversion"/>
  </si>
  <si>
    <t>장애인복지시설 기능보강(자체/지원)
- 장애인생활시설 수해복구</t>
    <phoneticPr fontId="2" type="noConversion"/>
  </si>
  <si>
    <t>기획행정실</t>
  </si>
  <si>
    <t>재해경보시설 수해복구비(7.26~29일 호우)</t>
  </si>
  <si>
    <t>소방방재청 복구지원과-3063(9.8)
도 재난대책담당관-9431(9.20)
- 국비 국고채무부담으로 교부</t>
  </si>
  <si>
    <t>신규</t>
  </si>
  <si>
    <t>재해로인한 재산피해복구비(8.6~10 태풍무이파 피해)</t>
  </si>
  <si>
    <t>소방방재청 복구지원과-3220(9.21)</t>
  </si>
  <si>
    <t>소방재난본부</t>
  </si>
  <si>
    <t>2011.7.26~29 호우피해 복구비(물놀이 안전표지판 및 인명구조함 유실)</t>
  </si>
  <si>
    <t>문화체육관광국</t>
  </si>
  <si>
    <t>2011.7.26~29 호우피해 관광특구내 시설물 수해복구비</t>
  </si>
  <si>
    <t>슬로시티 관광자원화사업</t>
  </si>
  <si>
    <t>문화체육관광부 녹색관광과-2317(9.23)</t>
  </si>
  <si>
    <t>보건복지국</t>
  </si>
  <si>
    <t>장애인직업재활시설 기능보강</t>
  </si>
  <si>
    <t>보건복지부 장애인자립기반과
-3561(7.6), -3798(7.20), -4274(8.17), -4859(9.21)</t>
  </si>
  <si>
    <t>치매 조기검진사업</t>
  </si>
  <si>
    <t>보건복지부 노인정책과-4081(9.21)</t>
  </si>
  <si>
    <t>치매 치료관리사업</t>
  </si>
  <si>
    <t>기초노령연금</t>
  </si>
  <si>
    <t>보건복지부 기초노령연금과-2643(9.27)</t>
  </si>
  <si>
    <t>당초
64</t>
    <phoneticPr fontId="2" type="noConversion"/>
  </si>
  <si>
    <t>당초
53</t>
    <phoneticPr fontId="2" type="noConversion"/>
  </si>
  <si>
    <t>교통건설국</t>
  </si>
  <si>
    <t>7.26~29 호우피해 도로분야 수해피해 복구</t>
  </si>
  <si>
    <t>소방방재청 복구지원과-3063(9.8) 및
행정안전부 지역발전과-3448(9.8)
- 국비 국고채무부담으로 교부</t>
  </si>
  <si>
    <t>건설본부</t>
  </si>
  <si>
    <t>지방하천 수해복구비(2011.7.26~29)</t>
  </si>
  <si>
    <t>국토해양부 재정담당관-2069(9.19)
- 국비 국고채무부담으로 교부</t>
  </si>
  <si>
    <t>환경국</t>
  </si>
  <si>
    <t>자동차 배출가스 관리(성립전)</t>
  </si>
  <si>
    <t>환경부 교통환경과-2789(9.23)</t>
  </si>
  <si>
    <t>여성가족국</t>
  </si>
  <si>
    <t>당초
56</t>
  </si>
  <si>
    <t>아동,여성보호지역연대 운영사업
(여성가족과)</t>
  </si>
  <si>
    <t>여성가족부 권익정책과-1720(8.24)</t>
  </si>
  <si>
    <t>1회추경
42</t>
  </si>
  <si>
    <t>성폭력방지 및 피해자  지원사업
(여성가족과)</t>
  </si>
  <si>
    <t>여성가족부 권익기획과-2558(8.22)</t>
  </si>
  <si>
    <t>2011.7.26~29 호우피해 공공시설 복구비(포천시 여성회관 수해복구)</t>
  </si>
  <si>
    <t>공공형보육시설
(보육정책과)</t>
  </si>
  <si>
    <t>보건복지부 보육정책과-2725(5.24)</t>
  </si>
  <si>
    <t>당초
57</t>
  </si>
  <si>
    <t>차량운영비
(보육정책과)</t>
  </si>
  <si>
    <t>보건복지부 보육기반과-4798(9.15)</t>
  </si>
  <si>
    <t>교재교구비
(보육정책과)</t>
  </si>
  <si>
    <t>결혼이민자권익증진
(다문화가족과)</t>
  </si>
  <si>
    <t>여성가족부 복지지원과-2309(9.16)</t>
  </si>
  <si>
    <t>의회사무처</t>
    <phoneticPr fontId="2" type="noConversion"/>
  </si>
  <si>
    <t>당초
73</t>
    <phoneticPr fontId="2" type="noConversion"/>
  </si>
  <si>
    <t>의원 입법 정책활동 지원(자체/직접)
- 의원 입법활동 지원용역</t>
    <phoneticPr fontId="2" type="noConversion"/>
  </si>
  <si>
    <t>기획행정실</t>
    <phoneticPr fontId="2" type="noConversion"/>
  </si>
  <si>
    <t>접경권 자전거도로 네트워크 구축(광특/지원)
- 평화누리(자전거)길 조성(성립전)</t>
    <phoneticPr fontId="2" type="noConversion"/>
  </si>
  <si>
    <t>수원비상활주로 이전(자체/직접)
- 수원비상활주로 이전 설계용역비 등</t>
    <phoneticPr fontId="2" type="noConversion"/>
  </si>
  <si>
    <t>경제투자실</t>
    <phoneticPr fontId="2" type="noConversion"/>
  </si>
  <si>
    <t>지역맞춤형 일자리사업 지원(국비/지원)
- 쌍용차 무급휴직자 가족지원을 위한 지역맞춤형일자리 창출사업(성립전)</t>
    <phoneticPr fontId="2" type="noConversion"/>
  </si>
  <si>
    <t>문화체육관광국</t>
    <phoneticPr fontId="2" type="noConversion"/>
  </si>
  <si>
    <t>강가의 가을 축제(기금/지원)
- 강가의 가을 축제</t>
    <phoneticPr fontId="2" type="noConversion"/>
  </si>
  <si>
    <t>국고보조금</t>
    <phoneticPr fontId="2" type="noConversion"/>
  </si>
  <si>
    <t>우수한 관광상품 개발(자체/직접)
- 경기관광공사 출연금(자체/직접)</t>
    <phoneticPr fontId="2" type="noConversion"/>
  </si>
  <si>
    <t>체육대회참가 및 유치지원(자체/직접)
- 전국체육대회 참가 지원</t>
    <phoneticPr fontId="2" type="noConversion"/>
  </si>
  <si>
    <t>기금</t>
    <phoneticPr fontId="2" type="noConversion"/>
  </si>
  <si>
    <t>보건복지국</t>
    <phoneticPr fontId="2" type="noConversion"/>
  </si>
  <si>
    <t>지역사회서비스투자사업(국비/직접)
- 대한민국사회봉사단 운영</t>
    <phoneticPr fontId="2" type="noConversion"/>
  </si>
  <si>
    <t>철도항만국</t>
    <phoneticPr fontId="2" type="noConversion"/>
  </si>
  <si>
    <t>대곡역 복합환승센터 시범사업(국비/직접)</t>
    <phoneticPr fontId="2" type="noConversion"/>
  </si>
  <si>
    <t>보건환경연구원</t>
    <phoneticPr fontId="2" type="noConversion"/>
  </si>
  <si>
    <t>다이옥신 실태조사(자체/직접)
- 다이옥신 검사장비 구입</t>
    <phoneticPr fontId="2" type="noConversion"/>
  </si>
  <si>
    <t>여성가족국</t>
    <phoneticPr fontId="2" type="noConversion"/>
  </si>
  <si>
    <t>특수보육 활성화 지원(자체/지원)
- 만5세아 급식비 지원</t>
    <phoneticPr fontId="2" type="noConversion"/>
  </si>
  <si>
    <t>공보육 기능강화(자체/지원)
- 만5세아 급식비 지원</t>
    <phoneticPr fontId="2" type="noConversion"/>
  </si>
  <si>
    <t>경기도의료원 공공보건사업 지원(자체/직접)
- 의료원 공공의료 손실지원(출연금)</t>
    <phoneticPr fontId="2" type="noConversion"/>
  </si>
  <si>
    <t>경기도자살예방센터운영(자체/직접)</t>
    <phoneticPr fontId="2" type="noConversion"/>
  </si>
  <si>
    <t>지역 해외환자유치 선도의료기술 육성(국비/직접)(성립전)</t>
    <phoneticPr fontId="2" type="noConversion"/>
  </si>
  <si>
    <t>광특보조금</t>
    <phoneticPr fontId="2" type="noConversion"/>
  </si>
  <si>
    <t>재해경보시설 수해복구비(국비/지원)</t>
  </si>
  <si>
    <t>재해로 인한 재산피해복구비(8.6~10 태풍무이파 피해)(국비/지원)</t>
  </si>
  <si>
    <t>호우피해시설 복구(국비/지원)</t>
  </si>
  <si>
    <t>2011.7.26~29 호우피해 관광특구내 시설물 수해복구(국비/지원)</t>
  </si>
  <si>
    <t>슬로시티 관광자원화사업(기금/지원)</t>
  </si>
  <si>
    <t>복지여성실
-사회복지담당관</t>
    <phoneticPr fontId="2" type="noConversion"/>
  </si>
  <si>
    <t>복지여성실
-보건위생담당관</t>
    <phoneticPr fontId="2" type="noConversion"/>
  </si>
  <si>
    <t>당초
345</t>
    <phoneticPr fontId="2" type="noConversion"/>
  </si>
  <si>
    <t>당초
346</t>
    <phoneticPr fontId="2" type="noConversion"/>
  </si>
  <si>
    <t>당초
322</t>
    <phoneticPr fontId="2" type="noConversion"/>
  </si>
  <si>
    <t>당초
779</t>
    <phoneticPr fontId="2" type="noConversion"/>
  </si>
  <si>
    <t>당초
806</t>
    <phoneticPr fontId="2" type="noConversion"/>
  </si>
  <si>
    <t>장애인직업재활시설 기능보강(국비/지원)</t>
  </si>
  <si>
    <t>치매 조기검진사업(기금/지원)
(치매 조기검진사업)</t>
  </si>
  <si>
    <t>치매 치료관리사업(기금/지원)
(치매 치료관리비(약제비 등)지원)</t>
  </si>
  <si>
    <t>기초노령연금(국비/지원)</t>
  </si>
  <si>
    <t>치매조기검진사업(기금/지원)
- 치매조기검진</t>
  </si>
  <si>
    <t>치매치료관리사업(기금/지원)
- 치매 치료관리비(약제비 등)지원</t>
  </si>
  <si>
    <t>도로수해복구(국비/지원)
- 도로수해복구(2011.7.26~29 호우피해)</t>
  </si>
  <si>
    <t>지방하천수해복구(2011.7.26~29)(국비/직접)</t>
  </si>
  <si>
    <t>지방하천수해복구(2011.7.26~29)(국비/지원)</t>
  </si>
  <si>
    <t>전기자동차 보급 및 충전인프라 구축(국비/직접)
- 민간자본보조 신규</t>
  </si>
  <si>
    <t>복지여성실
-가족여성담당관</t>
    <phoneticPr fontId="2" type="noConversion"/>
  </si>
  <si>
    <t>복지여성실
-보육청소년담당관</t>
    <phoneticPr fontId="2" type="noConversion"/>
  </si>
  <si>
    <t>당초
433</t>
  </si>
  <si>
    <t>당초
437</t>
  </si>
  <si>
    <t>당초
457</t>
  </si>
  <si>
    <t>당초
443</t>
  </si>
  <si>
    <t>1회추경
180</t>
  </si>
  <si>
    <t>당초
463</t>
  </si>
  <si>
    <t>당초
770</t>
  </si>
  <si>
    <t>1회추경
259</t>
  </si>
  <si>
    <t>당초
790</t>
  </si>
  <si>
    <t>당초
801</t>
  </si>
  <si>
    <t>아동 여성보호 지역연대운영(국비/직접)
(여성가족과)</t>
  </si>
  <si>
    <t>여성보호시설 생계급여(국비/지원)
(여성가족과)</t>
  </si>
  <si>
    <t>한부모자 복지시설 생계급여(국비/지원)
(여성가족과)</t>
  </si>
  <si>
    <t>아동복지시설 생계급여(국비/지원)
(아동청소년과)</t>
  </si>
  <si>
    <t>차량운영비(국비/지원)
(보육정책과)</t>
  </si>
  <si>
    <t>교재교구비(국비/지원)
(보육정책과)</t>
  </si>
  <si>
    <t>결혼이민자 권익증진(국비/지원)
(다문화가족과)</t>
  </si>
  <si>
    <t>결혼이민자 보호시설 생계급여(국비/지원)
(다문화가족과)</t>
  </si>
  <si>
    <t>여성복지시설 급여(국비/지원)</t>
  </si>
  <si>
    <t>수해복구비 지원(국비/지원)
-2011.7.26~29 호우피해 공공시설 복구비(포천시여성회관)</t>
  </si>
  <si>
    <t>공공형 보육시설(국비/지원)
-공공형 보육시설</t>
  </si>
  <si>
    <t>교재교구비(국비/지원)
-민간시설 교재교구비 지원</t>
  </si>
  <si>
    <t>차량운영비(국비/지원)
-차량운영비 지원</t>
  </si>
  <si>
    <t>생계급여(국비/지원)
-아동복지시설 생계급여 지원</t>
  </si>
  <si>
    <t>신규</t>
    <phoneticPr fontId="2" type="noConversion"/>
  </si>
  <si>
    <t>언론공익광고비</t>
    <phoneticPr fontId="2" type="noConversion"/>
  </si>
  <si>
    <t>건설본부</t>
    <phoneticPr fontId="2" type="noConversion"/>
  </si>
  <si>
    <t>신규</t>
    <phoneticPr fontId="2" type="noConversion"/>
  </si>
  <si>
    <t>지방하천 수해복구(8.16)(자체/지원)</t>
    <phoneticPr fontId="2" type="noConversion"/>
  </si>
  <si>
    <t>도 재난대책담당관-9363(9.19)</t>
    <phoneticPr fontId="2" type="noConversion"/>
  </si>
  <si>
    <t>차액보육료 지원 관련 공청회 및 세미나</t>
    <phoneticPr fontId="2" type="noConversion"/>
  </si>
  <si>
    <t>1회추경
41</t>
    <phoneticPr fontId="2" type="noConversion"/>
  </si>
  <si>
    <t>노인생활시설 기능보강</t>
    <phoneticPr fontId="2" type="noConversion"/>
  </si>
  <si>
    <t>보건복지부 요양보험운영과-3848(9.27)</t>
    <phoneticPr fontId="2" type="noConversion"/>
  </si>
  <si>
    <t>2회추경</t>
    <phoneticPr fontId="2" type="noConversion"/>
  </si>
  <si>
    <t>과목변경
자치단체간부담금 -&gt;
자치단체자본보조</t>
    <phoneticPr fontId="2" type="noConversion"/>
  </si>
  <si>
    <t>소하천수해복구(2011.7.26~29)(국비추가)(국비/지원)</t>
    <phoneticPr fontId="2" type="noConversion"/>
  </si>
  <si>
    <t>배수펌프장 수해복구(2011.7.26~29)(국비추가)(국비/지원)</t>
    <phoneticPr fontId="2" type="noConversion"/>
  </si>
  <si>
    <t>국과목변경
자치단체간부담금 -&gt;
자치단체자본보조</t>
    <phoneticPr fontId="2" type="noConversion"/>
  </si>
  <si>
    <t>도비만 삭감</t>
    <phoneticPr fontId="2" type="noConversion"/>
  </si>
  <si>
    <t>당초
56</t>
    <phoneticPr fontId="2" type="noConversion"/>
  </si>
  <si>
    <t>강가의 가을축제</t>
    <phoneticPr fontId="2" type="noConversion"/>
  </si>
  <si>
    <t>기금</t>
    <phoneticPr fontId="2" type="noConversion"/>
  </si>
  <si>
    <t>부기변경</t>
    <phoneticPr fontId="2" type="noConversion"/>
  </si>
  <si>
    <t>대곡역 복합환승센터 시범사업</t>
    <phoneticPr fontId="2" type="noConversion"/>
  </si>
  <si>
    <t>국고보조금</t>
    <phoneticPr fontId="2" type="noConversion"/>
  </si>
  <si>
    <t>1회추경
139</t>
    <phoneticPr fontId="2" type="noConversion"/>
  </si>
  <si>
    <t xml:space="preserve">민간경상보조로 신규 편성 </t>
    <phoneticPr fontId="2" type="noConversion"/>
  </si>
  <si>
    <t>도비 증액</t>
    <phoneticPr fontId="2" type="noConversion"/>
  </si>
  <si>
    <t>도비 증액</t>
    <phoneticPr fontId="2" type="noConversion"/>
  </si>
  <si>
    <r>
      <t xml:space="preserve">경기도의료원 기능보강사업
</t>
    </r>
    <r>
      <rPr>
        <sz val="11"/>
        <color rgb="FFFF0000"/>
        <rFont val="굴림체"/>
        <family val="3"/>
        <charset val="129"/>
      </rPr>
      <t>- 안성병원 부지매입 감정평가 및 토지매입비</t>
    </r>
    <phoneticPr fontId="2" type="noConversion"/>
  </si>
  <si>
    <t>희망키움통장(국비/지원)
- 보건복지국</t>
    <phoneticPr fontId="2" type="noConversion"/>
  </si>
  <si>
    <t>희망키움통장(국비/지원)
- 복지여성실</t>
    <phoneticPr fontId="2" type="noConversion"/>
  </si>
  <si>
    <t>1,2청간 조정
(국 -29,600, 도 -3,700)</t>
    <phoneticPr fontId="2" type="noConversion"/>
  </si>
  <si>
    <t>1,2청간 조정
(국 29,600, 도 3,700)</t>
    <phoneticPr fontId="2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</si>
</sst>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_ "/>
    <numFmt numFmtId="180" formatCode="#,##0\ ;&quot;△&quot;#,##0\ "/>
    <numFmt numFmtId="181" formatCode="#,##0\ ;[Red]&quot;△&quot;#,##0\ "/>
    <numFmt numFmtId="182" formatCode="#,##0&quot;건&quot;"/>
    <numFmt numFmtId="183" formatCode="&quot;?#,##0;\-&quot;&quot;?&quot;#,##0"/>
    <numFmt numFmtId="184" formatCode="#,##0\ ;[Blue]&quot;△&quot;#,##0\ 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indexed="57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10"/>
      <name val="굴림체"/>
      <family val="3"/>
      <charset val="129"/>
    </font>
    <font>
      <b/>
      <sz val="11"/>
      <color indexed="57"/>
      <name val="굴림"/>
      <family val="3"/>
      <charset val="129"/>
    </font>
    <font>
      <i/>
      <sz val="11"/>
      <color indexed="23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10"/>
      <name val="굴림체"/>
      <family val="3"/>
      <charset val="129"/>
    </font>
    <font>
      <b/>
      <sz val="11"/>
      <color indexed="10"/>
      <name val="돋움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sz val="10"/>
      <color indexed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12"/>
      <name val="돋움"/>
      <family val="3"/>
      <charset val="129"/>
    </font>
    <font>
      <b/>
      <sz val="10"/>
      <color indexed="12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12"/>
      <name val="굴림"/>
      <family val="3"/>
      <charset val="129"/>
    </font>
    <font>
      <sz val="8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0"/>
      <color indexed="60"/>
      <name val="굴림체"/>
      <family val="3"/>
      <charset val="129"/>
    </font>
    <font>
      <sz val="11"/>
      <color indexed="16"/>
      <name val="돋움"/>
      <family val="3"/>
      <charset val="129"/>
    </font>
    <font>
      <sz val="11"/>
      <color indexed="10"/>
      <name val="굴림"/>
      <family val="3"/>
      <charset val="129"/>
    </font>
    <font>
      <sz val="10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10"/>
      <name val="돋움"/>
      <family val="3"/>
      <charset val="129"/>
    </font>
    <font>
      <sz val="10"/>
      <color indexed="10"/>
      <name val="굴림체"/>
      <family val="3"/>
      <charset val="129"/>
    </font>
    <font>
      <sz val="11"/>
      <color indexed="10"/>
      <name val="돋움"/>
      <family val="3"/>
      <charset val="129"/>
    </font>
    <font>
      <sz val="10"/>
      <color indexed="30"/>
      <name val="굴림체"/>
      <family val="3"/>
      <charset val="129"/>
    </font>
    <font>
      <sz val="11"/>
      <color indexed="30"/>
      <name val="돋움"/>
      <family val="3"/>
      <charset val="129"/>
    </font>
    <font>
      <b/>
      <sz val="10"/>
      <color indexed="30"/>
      <name val="굴림체"/>
      <family val="3"/>
      <charset val="129"/>
    </font>
    <font>
      <sz val="11"/>
      <color indexed="53"/>
      <name val="돋움"/>
      <family val="3"/>
      <charset val="129"/>
    </font>
    <font>
      <sz val="10"/>
      <color rgb="FFFF0000"/>
      <name val="굴림체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FF0000"/>
      <name val="굴림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9" fontId="37" fillId="0" borderId="0" applyFont="0" applyFill="0" applyAlignment="0" applyProtection="0"/>
  </cellStyleXfs>
  <cellXfs count="55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177" fontId="11" fillId="0" borderId="0" xfId="0" applyNumberFormat="1" applyFont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2" xfId="1" applyFont="1" applyBorder="1" applyAlignment="1">
      <alignment vertical="center"/>
    </xf>
    <xf numFmtId="41" fontId="7" fillId="0" borderId="2" xfId="1" quotePrefix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7" fontId="4" fillId="2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right" vertical="center"/>
    </xf>
    <xf numFmtId="177" fontId="14" fillId="2" borderId="2" xfId="0" applyNumberFormat="1" applyFont="1" applyFill="1" applyBorder="1" applyAlignment="1">
      <alignment horizontal="center" vertical="center"/>
    </xf>
    <xf numFmtId="177" fontId="3" fillId="2" borderId="2" xfId="1" applyNumberFormat="1" applyFont="1" applyFill="1" applyBorder="1" applyAlignment="1">
      <alignment vertical="center"/>
    </xf>
    <xf numFmtId="177" fontId="17" fillId="0" borderId="2" xfId="1" applyNumberFormat="1" applyFont="1" applyBorder="1" applyAlignment="1">
      <alignment vertical="center"/>
    </xf>
    <xf numFmtId="177" fontId="16" fillId="0" borderId="2" xfId="1" applyNumberFormat="1" applyFont="1" applyBorder="1" applyAlignment="1">
      <alignment vertical="center"/>
    </xf>
    <xf numFmtId="177" fontId="11" fillId="0" borderId="0" xfId="0" applyNumberFormat="1" applyFont="1"/>
    <xf numFmtId="0" fontId="10" fillId="0" borderId="0" xfId="0" applyFont="1" applyAlignment="1">
      <alignment horizontal="center" wrapText="1"/>
    </xf>
    <xf numFmtId="177" fontId="3" fillId="4" borderId="2" xfId="1" applyNumberFormat="1" applyFont="1" applyFill="1" applyBorder="1" applyAlignment="1">
      <alignment vertical="center" shrinkToFit="1"/>
    </xf>
    <xf numFmtId="0" fontId="11" fillId="0" borderId="0" xfId="0" applyFont="1" applyAlignment="1">
      <alignment wrapText="1"/>
    </xf>
    <xf numFmtId="0" fontId="20" fillId="0" borderId="0" xfId="0" applyFont="1" applyAlignment="1">
      <alignment wrapText="1"/>
    </xf>
    <xf numFmtId="177" fontId="21" fillId="2" borderId="2" xfId="1" applyNumberFormat="1" applyFont="1" applyFill="1" applyBorder="1" applyAlignment="1">
      <alignment vertical="center"/>
    </xf>
    <xf numFmtId="177" fontId="3" fillId="4" borderId="2" xfId="1" applyNumberFormat="1" applyFont="1" applyFill="1" applyBorder="1" applyAlignment="1">
      <alignment horizontal="right" vertical="center"/>
    </xf>
    <xf numFmtId="177" fontId="3" fillId="4" borderId="2" xfId="1" applyNumberFormat="1" applyFont="1" applyFill="1" applyBorder="1" applyAlignment="1">
      <alignment horizontal="right" vertical="center" shrinkToFit="1"/>
    </xf>
    <xf numFmtId="177" fontId="6" fillId="0" borderId="2" xfId="0" applyNumberFormat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4" xfId="1" applyFont="1" applyBorder="1" applyAlignment="1">
      <alignment horizontal="right" vertical="center"/>
    </xf>
    <xf numFmtId="41" fontId="13" fillId="0" borderId="5" xfId="1" applyFont="1" applyBorder="1" applyAlignment="1">
      <alignment horizontal="right" vertical="center"/>
    </xf>
    <xf numFmtId="41" fontId="7" fillId="0" borderId="5" xfId="1" applyFont="1" applyBorder="1" applyAlignment="1">
      <alignment horizontal="right" vertical="center"/>
    </xf>
    <xf numFmtId="41" fontId="7" fillId="0" borderId="6" xfId="1" applyFont="1" applyBorder="1" applyAlignment="1">
      <alignment horizontal="right" vertical="center"/>
    </xf>
    <xf numFmtId="177" fontId="4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2" xfId="0" applyNumberFormat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right" vertical="center"/>
    </xf>
    <xf numFmtId="177" fontId="0" fillId="0" borderId="2" xfId="0" applyNumberFormat="1" applyBorder="1" applyAlignme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 shrinkToFit="1"/>
    </xf>
    <xf numFmtId="177" fontId="0" fillId="0" borderId="2" xfId="0" applyNumberFormat="1" applyFill="1" applyBorder="1" applyAlignment="1">
      <alignment horizontal="center" vertical="center" shrinkToFit="1"/>
    </xf>
    <xf numFmtId="177" fontId="4" fillId="5" borderId="2" xfId="0" applyNumberFormat="1" applyFont="1" applyFill="1" applyBorder="1" applyAlignment="1">
      <alignment horizontal="right" vertical="center"/>
    </xf>
    <xf numFmtId="177" fontId="4" fillId="5" borderId="2" xfId="0" applyNumberFormat="1" applyFont="1" applyFill="1" applyBorder="1" applyAlignment="1">
      <alignment horizontal="right" vertical="center" shrinkToFit="1"/>
    </xf>
    <xf numFmtId="177" fontId="4" fillId="5" borderId="2" xfId="0" applyNumberFormat="1" applyFont="1" applyFill="1" applyBorder="1" applyAlignment="1">
      <alignment vertical="center"/>
    </xf>
    <xf numFmtId="177" fontId="0" fillId="0" borderId="2" xfId="0" applyNumberFormat="1" applyBorder="1" applyAlignment="1">
      <alignment vertical="center" shrinkToFit="1"/>
    </xf>
    <xf numFmtId="177" fontId="22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 shrinkToFit="1"/>
    </xf>
    <xf numFmtId="177" fontId="0" fillId="2" borderId="2" xfId="0" applyNumberFormat="1" applyFill="1" applyBorder="1" applyAlignment="1">
      <alignment vertical="center"/>
    </xf>
    <xf numFmtId="177" fontId="0" fillId="0" borderId="2" xfId="0" applyNumberFormat="1" applyBorder="1" applyAlignment="1">
      <alignment horizontal="right" vertical="center"/>
    </xf>
    <xf numFmtId="177" fontId="4" fillId="5" borderId="2" xfId="0" applyNumberFormat="1" applyFont="1" applyFill="1" applyBorder="1" applyAlignment="1">
      <alignment horizontal="center" vertical="center" shrinkToFit="1"/>
    </xf>
    <xf numFmtId="177" fontId="17" fillId="4" borderId="2" xfId="1" applyNumberFormat="1" applyFont="1" applyFill="1" applyBorder="1" applyAlignment="1">
      <alignment horizontal="right" vertical="center" shrinkToFit="1"/>
    </xf>
    <xf numFmtId="177" fontId="22" fillId="2" borderId="2" xfId="0" applyNumberFormat="1" applyFont="1" applyFill="1" applyBorder="1" applyAlignment="1">
      <alignment vertical="center"/>
    </xf>
    <xf numFmtId="177" fontId="11" fillId="5" borderId="2" xfId="0" applyNumberFormat="1" applyFont="1" applyFill="1" applyBorder="1" applyAlignment="1">
      <alignment horizontal="right" vertical="center"/>
    </xf>
    <xf numFmtId="177" fontId="3" fillId="0" borderId="2" xfId="1" applyNumberFormat="1" applyFont="1" applyFill="1" applyBorder="1" applyAlignment="1">
      <alignment vertical="center"/>
    </xf>
    <xf numFmtId="177" fontId="0" fillId="0" borderId="2" xfId="0" applyNumberFormat="1" applyFill="1" applyBorder="1" applyAlignment="1">
      <alignment vertical="center"/>
    </xf>
    <xf numFmtId="177" fontId="0" fillId="0" borderId="0" xfId="0" applyNumberFormat="1" applyFill="1" applyAlignment="1">
      <alignment vertical="center"/>
    </xf>
    <xf numFmtId="177" fontId="0" fillId="4" borderId="2" xfId="0" applyNumberFormat="1" applyFill="1" applyBorder="1" applyAlignment="1">
      <alignment vertical="center"/>
    </xf>
    <xf numFmtId="177" fontId="17" fillId="2" borderId="2" xfId="1" applyNumberFormat="1" applyFont="1" applyFill="1" applyBorder="1" applyAlignment="1">
      <alignment vertical="center"/>
    </xf>
    <xf numFmtId="0" fontId="23" fillId="0" borderId="0" xfId="0" applyFont="1" applyAlignment="1">
      <alignment horizontal="left"/>
    </xf>
    <xf numFmtId="181" fontId="0" fillId="0" borderId="0" xfId="0" applyNumberFormat="1" applyAlignment="1">
      <alignment horizontal="right" vertical="center"/>
    </xf>
    <xf numFmtId="181" fontId="25" fillId="0" borderId="7" xfId="1" applyNumberFormat="1" applyFont="1" applyBorder="1" applyAlignment="1">
      <alignment vertical="center" shrinkToFit="1"/>
    </xf>
    <xf numFmtId="180" fontId="7" fillId="0" borderId="7" xfId="1" applyNumberFormat="1" applyFont="1" applyBorder="1" applyAlignment="1">
      <alignment vertical="center" shrinkToFit="1"/>
    </xf>
    <xf numFmtId="180" fontId="25" fillId="0" borderId="7" xfId="1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1" fontId="25" fillId="0" borderId="8" xfId="1" applyNumberFormat="1" applyFont="1" applyBorder="1" applyAlignment="1">
      <alignment vertical="center" shrinkToFit="1"/>
    </xf>
    <xf numFmtId="180" fontId="7" fillId="0" borderId="8" xfId="1" applyNumberFormat="1" applyFont="1" applyBorder="1" applyAlignment="1">
      <alignment vertical="center" shrinkToFit="1"/>
    </xf>
    <xf numFmtId="0" fontId="25" fillId="0" borderId="7" xfId="0" applyFont="1" applyBorder="1" applyAlignment="1">
      <alignment vertical="center" wrapText="1" shrinkToFit="1"/>
    </xf>
    <xf numFmtId="41" fontId="1" fillId="0" borderId="0" xfId="1" applyAlignment="1">
      <alignment vertical="center"/>
    </xf>
    <xf numFmtId="41" fontId="1" fillId="0" borderId="0" xfId="1" applyFont="1" applyAlignment="1">
      <alignment vertical="center"/>
    </xf>
    <xf numFmtId="0" fontId="25" fillId="0" borderId="9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 shrinkToFit="1"/>
    </xf>
    <xf numFmtId="0" fontId="25" fillId="0" borderId="11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0" fontId="27" fillId="0" borderId="0" xfId="0" applyFont="1" applyAlignment="1">
      <alignment horizontal="left"/>
    </xf>
    <xf numFmtId="177" fontId="28" fillId="0" borderId="2" xfId="1" applyNumberFormat="1" applyFont="1" applyBorder="1" applyAlignment="1">
      <alignment vertical="center"/>
    </xf>
    <xf numFmtId="177" fontId="28" fillId="0" borderId="2" xfId="1" applyNumberFormat="1" applyFont="1" applyFill="1" applyBorder="1" applyAlignment="1">
      <alignment vertical="center"/>
    </xf>
    <xf numFmtId="177" fontId="17" fillId="0" borderId="2" xfId="1" applyNumberFormat="1" applyFont="1" applyFill="1" applyBorder="1" applyAlignment="1">
      <alignment vertical="center"/>
    </xf>
    <xf numFmtId="177" fontId="30" fillId="0" borderId="2" xfId="0" applyNumberFormat="1" applyFont="1" applyBorder="1" applyAlignment="1">
      <alignment vertical="center"/>
    </xf>
    <xf numFmtId="177" fontId="30" fillId="0" borderId="2" xfId="0" applyNumberFormat="1" applyFont="1" applyFill="1" applyBorder="1" applyAlignment="1">
      <alignment vertical="center"/>
    </xf>
    <xf numFmtId="177" fontId="28" fillId="2" borderId="2" xfId="1" applyNumberFormat="1" applyFont="1" applyFill="1" applyBorder="1" applyAlignment="1">
      <alignment vertical="center"/>
    </xf>
    <xf numFmtId="177" fontId="31" fillId="0" borderId="2" xfId="1" applyNumberFormat="1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center" vertical="center"/>
    </xf>
    <xf numFmtId="182" fontId="24" fillId="0" borderId="7" xfId="0" applyNumberFormat="1" applyFont="1" applyFill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1" applyFill="1" applyAlignment="1">
      <alignment vertical="center"/>
    </xf>
    <xf numFmtId="0" fontId="25" fillId="2" borderId="9" xfId="0" applyFont="1" applyFill="1" applyBorder="1" applyAlignment="1">
      <alignment horizontal="center" vertical="center" shrinkToFit="1"/>
    </xf>
    <xf numFmtId="182" fontId="24" fillId="2" borderId="7" xfId="0" applyNumberFormat="1" applyFont="1" applyFill="1" applyBorder="1" applyAlignment="1">
      <alignment horizontal="center" vertical="center" shrinkToFi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180" fontId="25" fillId="2" borderId="7" xfId="1" applyNumberFormat="1" applyFont="1" applyFill="1" applyBorder="1" applyAlignment="1">
      <alignment vertical="center" shrinkToFit="1"/>
    </xf>
    <xf numFmtId="0" fontId="10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vertical="center"/>
    </xf>
    <xf numFmtId="177" fontId="34" fillId="4" borderId="13" xfId="0" applyNumberFormat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41" fontId="11" fillId="0" borderId="1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41" fontId="34" fillId="0" borderId="13" xfId="1" applyFont="1" applyBorder="1" applyAlignment="1">
      <alignment vertical="center"/>
    </xf>
    <xf numFmtId="181" fontId="25" fillId="0" borderId="15" xfId="1" applyNumberFormat="1" applyFont="1" applyBorder="1" applyAlignment="1">
      <alignment vertical="center" shrinkToFit="1"/>
    </xf>
    <xf numFmtId="181" fontId="25" fillId="0" borderId="16" xfId="1" applyNumberFormat="1" applyFont="1" applyBorder="1" applyAlignment="1">
      <alignment vertical="center" shrinkToFit="1"/>
    </xf>
    <xf numFmtId="0" fontId="32" fillId="6" borderId="7" xfId="0" applyFont="1" applyFill="1" applyBorder="1" applyAlignment="1">
      <alignment horizontal="center" vertical="center"/>
    </xf>
    <xf numFmtId="181" fontId="10" fillId="0" borderId="7" xfId="1" applyNumberFormat="1" applyFont="1" applyFill="1" applyBorder="1" applyAlignment="1">
      <alignment vertical="center" shrinkToFit="1"/>
    </xf>
    <xf numFmtId="0" fontId="33" fillId="0" borderId="7" xfId="0" applyFont="1" applyFill="1" applyBorder="1" applyAlignment="1">
      <alignment horizontal="center" vertical="center" wrapText="1"/>
    </xf>
    <xf numFmtId="181" fontId="33" fillId="0" borderId="7" xfId="1" applyNumberFormat="1" applyFont="1" applyFill="1" applyBorder="1" applyAlignment="1">
      <alignment vertical="center" shrinkToFi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/>
    </xf>
    <xf numFmtId="181" fontId="10" fillId="0" borderId="7" xfId="1" applyNumberFormat="1" applyFont="1" applyBorder="1" applyAlignment="1">
      <alignment horizontal="right" vertical="center"/>
    </xf>
    <xf numFmtId="181" fontId="10" fillId="0" borderId="7" xfId="0" applyNumberFormat="1" applyFont="1" applyBorder="1" applyAlignment="1">
      <alignment vertical="center"/>
    </xf>
    <xf numFmtId="0" fontId="35" fillId="5" borderId="6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right" vertical="center"/>
    </xf>
    <xf numFmtId="41" fontId="7" fillId="0" borderId="2" xfId="1" applyFont="1" applyFill="1" applyBorder="1" applyAlignment="1">
      <alignment vertical="center"/>
    </xf>
    <xf numFmtId="41" fontId="25" fillId="0" borderId="2" xfId="1" applyFont="1" applyFill="1" applyBorder="1" applyAlignment="1">
      <alignment vertical="center"/>
    </xf>
    <xf numFmtId="41" fontId="7" fillId="0" borderId="5" xfId="1" applyFont="1" applyFill="1" applyBorder="1" applyAlignment="1">
      <alignment horizontal="right" vertical="center"/>
    </xf>
    <xf numFmtId="0" fontId="10" fillId="0" borderId="0" xfId="0" applyFont="1" applyFill="1"/>
    <xf numFmtId="0" fontId="25" fillId="0" borderId="1" xfId="0" applyFont="1" applyFill="1" applyBorder="1" applyAlignment="1">
      <alignment horizontal="center" vertical="center"/>
    </xf>
    <xf numFmtId="41" fontId="25" fillId="0" borderId="2" xfId="1" applyFont="1" applyFill="1" applyBorder="1" applyAlignment="1">
      <alignment horizontal="right" vertical="center"/>
    </xf>
    <xf numFmtId="41" fontId="25" fillId="0" borderId="5" xfId="1" applyFont="1" applyFill="1" applyBorder="1" applyAlignment="1">
      <alignment horizontal="right" vertical="center"/>
    </xf>
    <xf numFmtId="0" fontId="33" fillId="0" borderId="0" xfId="0" applyFont="1" applyFill="1"/>
    <xf numFmtId="0" fontId="7" fillId="0" borderId="3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right" vertical="center"/>
    </xf>
    <xf numFmtId="41" fontId="7" fillId="0" borderId="4" xfId="1" applyFont="1" applyFill="1" applyBorder="1" applyAlignment="1">
      <alignment vertical="center"/>
    </xf>
    <xf numFmtId="41" fontId="7" fillId="0" borderId="6" xfId="1" applyFont="1" applyFill="1" applyBorder="1" applyAlignment="1">
      <alignment horizontal="right" vertical="center"/>
    </xf>
    <xf numFmtId="0" fontId="37" fillId="0" borderId="0" xfId="0" applyFont="1" applyAlignment="1">
      <alignment vertical="center"/>
    </xf>
    <xf numFmtId="0" fontId="37" fillId="0" borderId="0" xfId="0" applyFont="1" applyFill="1" applyAlignment="1">
      <alignment vertical="center"/>
    </xf>
    <xf numFmtId="182" fontId="32" fillId="0" borderId="9" xfId="0" applyNumberFormat="1" applyFont="1" applyFill="1" applyBorder="1" applyAlignment="1">
      <alignment horizontal="center" vertical="center" shrinkToFit="1"/>
    </xf>
    <xf numFmtId="181" fontId="32" fillId="0" borderId="7" xfId="1" applyNumberFormat="1" applyFont="1" applyFill="1" applyBorder="1" applyAlignment="1">
      <alignment vertical="center" shrinkToFit="1"/>
    </xf>
    <xf numFmtId="0" fontId="24" fillId="0" borderId="12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vertical="center" wrapText="1"/>
    </xf>
    <xf numFmtId="0" fontId="38" fillId="0" borderId="7" xfId="0" applyFont="1" applyFill="1" applyBorder="1" applyAlignment="1">
      <alignment horizontal="left" vertical="center" wrapText="1"/>
    </xf>
    <xf numFmtId="181" fontId="38" fillId="0" borderId="7" xfId="1" applyNumberFormat="1" applyFont="1" applyFill="1" applyBorder="1" applyAlignment="1">
      <alignment horizontal="right" vertical="center" shrinkToFit="1"/>
    </xf>
    <xf numFmtId="0" fontId="33" fillId="0" borderId="7" xfId="0" applyFont="1" applyFill="1" applyBorder="1" applyAlignment="1">
      <alignment horizontal="left" vertical="center" wrapText="1"/>
    </xf>
    <xf numFmtId="181" fontId="25" fillId="0" borderId="12" xfId="0" applyNumberFormat="1" applyFont="1" applyFill="1" applyBorder="1" applyAlignment="1">
      <alignment horizontal="left" vertical="center" wrapText="1"/>
    </xf>
    <xf numFmtId="180" fontId="37" fillId="0" borderId="0" xfId="0" applyNumberFormat="1" applyFont="1" applyAlignment="1">
      <alignment vertical="center"/>
    </xf>
    <xf numFmtId="41" fontId="25" fillId="0" borderId="2" xfId="1" applyFont="1" applyBorder="1" applyAlignment="1">
      <alignment horizontal="right" vertical="center"/>
    </xf>
    <xf numFmtId="177" fontId="39" fillId="4" borderId="2" xfId="1" applyNumberFormat="1" applyFont="1" applyFill="1" applyBorder="1" applyAlignment="1">
      <alignment horizontal="right" vertical="center" shrinkToFit="1"/>
    </xf>
    <xf numFmtId="0" fontId="38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 wrapText="1"/>
    </xf>
    <xf numFmtId="41" fontId="19" fillId="0" borderId="0" xfId="0" applyNumberFormat="1" applyFont="1"/>
    <xf numFmtId="0" fontId="41" fillId="0" borderId="0" xfId="0" applyFont="1"/>
    <xf numFmtId="0" fontId="10" fillId="0" borderId="17" xfId="0" applyFont="1" applyBorder="1"/>
    <xf numFmtId="0" fontId="6" fillId="0" borderId="7" xfId="0" applyFont="1" applyFill="1" applyBorder="1" applyAlignment="1">
      <alignment horizontal="center" vertical="center" wrapText="1"/>
    </xf>
    <xf numFmtId="177" fontId="42" fillId="0" borderId="0" xfId="0" applyNumberFormat="1" applyFont="1" applyAlignment="1">
      <alignment vertical="center"/>
    </xf>
    <xf numFmtId="177" fontId="43" fillId="0" borderId="0" xfId="0" applyNumberFormat="1" applyFont="1" applyAlignment="1">
      <alignment vertical="center" wrapText="1"/>
    </xf>
    <xf numFmtId="177" fontId="17" fillId="4" borderId="2" xfId="1" applyNumberFormat="1" applyFont="1" applyFill="1" applyBorder="1" applyAlignment="1">
      <alignment horizontal="right" vertical="center"/>
    </xf>
    <xf numFmtId="0" fontId="33" fillId="0" borderId="7" xfId="0" applyFont="1" applyBorder="1" applyAlignment="1">
      <alignment horizontal="left" vertical="center" wrapText="1"/>
    </xf>
    <xf numFmtId="179" fontId="38" fillId="0" borderId="7" xfId="0" applyNumberFormat="1" applyFont="1" applyFill="1" applyBorder="1" applyAlignment="1" applyProtection="1">
      <alignment horizontal="center" vertical="center" shrinkToFit="1"/>
    </xf>
    <xf numFmtId="181" fontId="38" fillId="0" borderId="7" xfId="0" applyNumberFormat="1" applyFont="1" applyFill="1" applyBorder="1" applyAlignment="1" applyProtection="1">
      <alignment horizontal="right" vertical="center" shrinkToFit="1"/>
    </xf>
    <xf numFmtId="0" fontId="7" fillId="0" borderId="12" xfId="1" applyNumberFormat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179" fontId="38" fillId="0" borderId="7" xfId="0" applyNumberFormat="1" applyFont="1" applyFill="1" applyBorder="1" applyAlignment="1" applyProtection="1">
      <alignment horizontal="center" vertical="center" wrapText="1" shrinkToFit="1"/>
    </xf>
    <xf numFmtId="179" fontId="38" fillId="0" borderId="7" xfId="0" applyNumberFormat="1" applyFont="1" applyFill="1" applyBorder="1" applyAlignment="1" applyProtection="1">
      <alignment horizontal="left" vertical="center" wrapText="1"/>
    </xf>
    <xf numFmtId="176" fontId="1" fillId="10" borderId="0" xfId="0" applyNumberFormat="1" applyFont="1" applyFill="1" applyAlignment="1">
      <alignment vertical="center"/>
    </xf>
    <xf numFmtId="0" fontId="1" fillId="10" borderId="0" xfId="0" applyFont="1" applyFill="1" applyAlignment="1">
      <alignment vertical="center"/>
    </xf>
    <xf numFmtId="180" fontId="41" fillId="0" borderId="3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8" xfId="0" applyFont="1" applyBorder="1" applyAlignment="1">
      <alignment horizontal="center" vertical="center"/>
    </xf>
    <xf numFmtId="177" fontId="32" fillId="9" borderId="1" xfId="0" applyNumberFormat="1" applyFont="1" applyFill="1" applyBorder="1" applyAlignment="1">
      <alignment vertical="center"/>
    </xf>
    <xf numFmtId="179" fontId="18" fillId="0" borderId="2" xfId="0" applyNumberFormat="1" applyFont="1" applyBorder="1" applyAlignment="1">
      <alignment horizontal="right" vertical="center" wrapText="1"/>
    </xf>
    <xf numFmtId="181" fontId="33" fillId="0" borderId="7" xfId="1" applyNumberFormat="1" applyFont="1" applyFill="1" applyBorder="1" applyAlignment="1">
      <alignment horizontal="right" vertical="center"/>
    </xf>
    <xf numFmtId="181" fontId="33" fillId="0" borderId="7" xfId="0" applyNumberFormat="1" applyFont="1" applyFill="1" applyBorder="1" applyAlignment="1">
      <alignment vertical="center"/>
    </xf>
    <xf numFmtId="181" fontId="10" fillId="0" borderId="7" xfId="1" applyNumberFormat="1" applyFont="1" applyFill="1" applyBorder="1" applyAlignment="1">
      <alignment horizontal="right" vertical="center"/>
    </xf>
    <xf numFmtId="181" fontId="10" fillId="0" borderId="7" xfId="0" applyNumberFormat="1" applyFont="1" applyFill="1" applyBorder="1" applyAlignment="1">
      <alignment vertical="center"/>
    </xf>
    <xf numFmtId="0" fontId="44" fillId="0" borderId="0" xfId="0" applyFont="1" applyAlignment="1">
      <alignment vertical="center"/>
    </xf>
    <xf numFmtId="0" fontId="2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8" fillId="0" borderId="9" xfId="0" applyFont="1" applyFill="1" applyBorder="1" applyAlignment="1">
      <alignment horizontal="center" vertical="center" shrinkToFit="1"/>
    </xf>
    <xf numFmtId="0" fontId="38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4" fillId="2" borderId="0" xfId="0" applyFont="1" applyFill="1" applyBorder="1" applyAlignment="1">
      <alignment horizontal="center" vertical="center"/>
    </xf>
    <xf numFmtId="180" fontId="37" fillId="0" borderId="0" xfId="0" applyNumberFormat="1" applyFont="1" applyBorder="1" applyAlignment="1">
      <alignment vertical="center"/>
    </xf>
    <xf numFmtId="0" fontId="24" fillId="0" borderId="19" xfId="0" applyFont="1" applyFill="1" applyBorder="1" applyAlignment="1">
      <alignment horizontal="center" vertical="center" shrinkToFit="1"/>
    </xf>
    <xf numFmtId="182" fontId="25" fillId="11" borderId="19" xfId="0" applyNumberFormat="1" applyFont="1" applyFill="1" applyBorder="1" applyAlignment="1">
      <alignment horizontal="center" vertical="center" shrinkToFit="1"/>
    </xf>
    <xf numFmtId="0" fontId="36" fillId="0" borderId="19" xfId="0" applyFont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6" fillId="0" borderId="20" xfId="0" applyFont="1" applyBorder="1" applyAlignment="1">
      <alignment vertical="center"/>
    </xf>
    <xf numFmtId="181" fontId="10" fillId="0" borderId="8" xfId="1" applyNumberFormat="1" applyFont="1" applyFill="1" applyBorder="1" applyAlignment="1">
      <alignment vertical="center" shrinkToFit="1"/>
    </xf>
    <xf numFmtId="181" fontId="10" fillId="0" borderId="8" xfId="1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vertical="center"/>
    </xf>
    <xf numFmtId="0" fontId="24" fillId="0" borderId="21" xfId="0" applyFont="1" applyFill="1" applyBorder="1" applyAlignment="1">
      <alignment horizontal="center" vertical="center" shrinkToFit="1"/>
    </xf>
    <xf numFmtId="0" fontId="25" fillId="11" borderId="21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11" borderId="21" xfId="0" applyFont="1" applyFill="1" applyBorder="1" applyAlignment="1">
      <alignment horizontal="center" vertical="center" shrinkToFit="1"/>
    </xf>
    <xf numFmtId="0" fontId="25" fillId="0" borderId="23" xfId="0" applyFont="1" applyBorder="1" applyAlignment="1">
      <alignment horizontal="center" vertical="center" wrapText="1"/>
    </xf>
    <xf numFmtId="177" fontId="0" fillId="0" borderId="2" xfId="0" applyNumberFormat="1" applyFont="1" applyBorder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177" fontId="47" fillId="0" borderId="0" xfId="0" applyNumberFormat="1" applyFont="1" applyAlignment="1">
      <alignment vertical="center"/>
    </xf>
    <xf numFmtId="177" fontId="48" fillId="0" borderId="2" xfId="1" applyNumberFormat="1" applyFont="1" applyFill="1" applyBorder="1" applyAlignment="1">
      <alignment vertical="center"/>
    </xf>
    <xf numFmtId="177" fontId="50" fillId="0" borderId="2" xfId="1" applyNumberFormat="1" applyFont="1" applyFill="1" applyBorder="1" applyAlignment="1">
      <alignment vertical="center"/>
    </xf>
    <xf numFmtId="177" fontId="51" fillId="0" borderId="2" xfId="0" applyNumberFormat="1" applyFont="1" applyBorder="1" applyAlignment="1">
      <alignment vertical="center"/>
    </xf>
    <xf numFmtId="177" fontId="52" fillId="0" borderId="2" xfId="1" applyNumberFormat="1" applyFont="1" applyFill="1" applyBorder="1" applyAlignment="1">
      <alignment vertical="center"/>
    </xf>
    <xf numFmtId="177" fontId="50" fillId="2" borderId="2" xfId="1" applyNumberFormat="1" applyFont="1" applyFill="1" applyBorder="1" applyAlignment="1">
      <alignment vertical="center"/>
    </xf>
    <xf numFmtId="177" fontId="48" fillId="4" borderId="2" xfId="1" applyNumberFormat="1" applyFont="1" applyFill="1" applyBorder="1" applyAlignment="1">
      <alignment horizontal="right" vertical="center" shrinkToFit="1"/>
    </xf>
    <xf numFmtId="177" fontId="0" fillId="6" borderId="2" xfId="0" applyNumberFormat="1" applyFont="1" applyFill="1" applyBorder="1" applyAlignment="1">
      <alignment vertical="center"/>
    </xf>
    <xf numFmtId="177" fontId="3" fillId="6" borderId="2" xfId="1" applyNumberFormat="1" applyFont="1" applyFill="1" applyBorder="1" applyAlignment="1">
      <alignment vertical="center"/>
    </xf>
    <xf numFmtId="177" fontId="16" fillId="6" borderId="2" xfId="1" applyNumberFormat="1" applyFont="1" applyFill="1" applyBorder="1" applyAlignment="1">
      <alignment vertical="center"/>
    </xf>
    <xf numFmtId="177" fontId="53" fillId="0" borderId="0" xfId="0" applyNumberFormat="1" applyFont="1" applyAlignment="1">
      <alignment vertical="center"/>
    </xf>
    <xf numFmtId="177" fontId="48" fillId="0" borderId="2" xfId="1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81" fontId="13" fillId="0" borderId="5" xfId="1" applyNumberFormat="1" applyFont="1" applyBorder="1" applyAlignment="1">
      <alignment horizontal="right" vertical="center"/>
    </xf>
    <xf numFmtId="181" fontId="7" fillId="0" borderId="5" xfId="1" applyNumberFormat="1" applyFont="1" applyBorder="1" applyAlignment="1">
      <alignment horizontal="right" vertical="center"/>
    </xf>
    <xf numFmtId="181" fontId="7" fillId="0" borderId="6" xfId="1" applyNumberFormat="1" applyFont="1" applyBorder="1" applyAlignment="1">
      <alignment horizontal="right" vertical="center"/>
    </xf>
    <xf numFmtId="181" fontId="13" fillId="0" borderId="2" xfId="1" applyNumberFormat="1" applyFont="1" applyBorder="1" applyAlignment="1">
      <alignment horizontal="right" vertical="center"/>
    </xf>
    <xf numFmtId="181" fontId="7" fillId="0" borderId="13" xfId="0" applyNumberFormat="1" applyFont="1" applyBorder="1" applyAlignment="1">
      <alignment horizontal="right" vertical="center"/>
    </xf>
    <xf numFmtId="181" fontId="7" fillId="0" borderId="2" xfId="1" applyNumberFormat="1" applyFont="1" applyBorder="1" applyAlignment="1">
      <alignment horizontal="right" vertical="center"/>
    </xf>
    <xf numFmtId="181" fontId="7" fillId="0" borderId="2" xfId="1" quotePrefix="1" applyNumberFormat="1" applyFont="1" applyBorder="1" applyAlignment="1">
      <alignment horizontal="right" vertical="center"/>
    </xf>
    <xf numFmtId="181" fontId="7" fillId="0" borderId="24" xfId="0" applyNumberFormat="1" applyFont="1" applyBorder="1" applyAlignment="1">
      <alignment horizontal="right" vertical="center"/>
    </xf>
    <xf numFmtId="181" fontId="7" fillId="0" borderId="4" xfId="1" applyNumberFormat="1" applyFont="1" applyBorder="1" applyAlignment="1">
      <alignment horizontal="right" vertical="center"/>
    </xf>
    <xf numFmtId="181" fontId="7" fillId="0" borderId="13" xfId="0" applyNumberFormat="1" applyFont="1" applyBorder="1" applyAlignment="1">
      <alignment horizontal="right" vertical="center" wrapText="1"/>
    </xf>
    <xf numFmtId="180" fontId="25" fillId="0" borderId="8" xfId="1" applyNumberFormat="1" applyFont="1" applyFill="1" applyBorder="1" applyAlignment="1">
      <alignment vertical="center" shrinkToFit="1"/>
    </xf>
    <xf numFmtId="181" fontId="6" fillId="0" borderId="7" xfId="1" applyNumberFormat="1" applyFont="1" applyFill="1" applyBorder="1" applyAlignment="1">
      <alignment horizontal="right" vertical="center"/>
    </xf>
    <xf numFmtId="182" fontId="32" fillId="9" borderId="9" xfId="0" applyNumberFormat="1" applyFont="1" applyFill="1" applyBorder="1" applyAlignment="1">
      <alignment horizontal="center" vertical="center" shrinkToFit="1"/>
    </xf>
    <xf numFmtId="0" fontId="32" fillId="9" borderId="7" xfId="0" applyFont="1" applyFill="1" applyBorder="1" applyAlignment="1">
      <alignment horizontal="center" vertical="center" wrapText="1"/>
    </xf>
    <xf numFmtId="181" fontId="32" fillId="9" borderId="7" xfId="1" applyNumberFormat="1" applyFont="1" applyFill="1" applyBorder="1" applyAlignment="1">
      <alignment vertical="center" shrinkToFit="1"/>
    </xf>
    <xf numFmtId="0" fontId="24" fillId="9" borderId="12" xfId="0" applyFont="1" applyFill="1" applyBorder="1" applyAlignment="1">
      <alignment horizontal="left" vertical="center" wrapText="1"/>
    </xf>
    <xf numFmtId="182" fontId="29" fillId="9" borderId="9" xfId="0" applyNumberFormat="1" applyFont="1" applyFill="1" applyBorder="1" applyAlignment="1">
      <alignment horizontal="center" vertical="center" shrinkToFit="1"/>
    </xf>
    <xf numFmtId="0" fontId="29" fillId="9" borderId="7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vertical="center" wrapText="1"/>
    </xf>
    <xf numFmtId="0" fontId="33" fillId="0" borderId="9" xfId="0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left" vertical="center" wrapText="1"/>
    </xf>
    <xf numFmtId="181" fontId="6" fillId="0" borderId="7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179" fontId="25" fillId="0" borderId="12" xfId="0" applyNumberFormat="1" applyFont="1" applyFill="1" applyBorder="1" applyAlignment="1" applyProtection="1">
      <alignment horizontal="left" vertical="center" wrapText="1"/>
    </xf>
    <xf numFmtId="179" fontId="7" fillId="0" borderId="12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1" fontId="6" fillId="0" borderId="8" xfId="1" applyNumberFormat="1" applyFont="1" applyFill="1" applyBorder="1" applyAlignment="1">
      <alignment vertical="center" shrinkToFit="1"/>
    </xf>
    <xf numFmtId="181" fontId="10" fillId="0" borderId="8" xfId="1" applyNumberFormat="1" applyFont="1" applyFill="1" applyBorder="1" applyAlignment="1">
      <alignment horizontal="right" vertical="center"/>
    </xf>
    <xf numFmtId="0" fontId="25" fillId="9" borderId="9" xfId="0" applyFont="1" applyFill="1" applyBorder="1" applyAlignment="1">
      <alignment horizontal="center" vertical="center" shrinkToFit="1"/>
    </xf>
    <xf numFmtId="181" fontId="25" fillId="9" borderId="7" xfId="1" applyNumberFormat="1" applyFont="1" applyFill="1" applyBorder="1" applyAlignment="1">
      <alignment vertical="center" shrinkToFit="1"/>
    </xf>
    <xf numFmtId="0" fontId="25" fillId="9" borderId="12" xfId="0" applyFont="1" applyFill="1" applyBorder="1" applyAlignment="1">
      <alignment horizontal="center" vertical="center" wrapText="1"/>
    </xf>
    <xf numFmtId="0" fontId="25" fillId="9" borderId="9" xfId="0" applyFont="1" applyFill="1" applyBorder="1" applyAlignment="1">
      <alignment horizontal="center" vertical="center" wrapText="1"/>
    </xf>
    <xf numFmtId="0" fontId="25" fillId="9" borderId="12" xfId="0" applyFont="1" applyFill="1" applyBorder="1" applyAlignment="1">
      <alignment vertical="center" wrapText="1"/>
    </xf>
    <xf numFmtId="0" fontId="32" fillId="4" borderId="7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 shrinkToFit="1"/>
    </xf>
    <xf numFmtId="0" fontId="32" fillId="0" borderId="7" xfId="0" applyFont="1" applyFill="1" applyBorder="1" applyAlignment="1">
      <alignment horizontal="center" vertical="center" shrinkToFit="1"/>
    </xf>
    <xf numFmtId="181" fontId="32" fillId="0" borderId="7" xfId="0" applyNumberFormat="1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3" fillId="9" borderId="9" xfId="0" applyFont="1" applyFill="1" applyBorder="1" applyAlignment="1">
      <alignment horizontal="center" vertical="center" wrapText="1"/>
    </xf>
    <xf numFmtId="0" fontId="33" fillId="9" borderId="25" xfId="0" applyFont="1" applyFill="1" applyBorder="1" applyAlignment="1">
      <alignment horizontal="center" vertical="center" wrapText="1"/>
    </xf>
    <xf numFmtId="181" fontId="33" fillId="9" borderId="7" xfId="1" applyNumberFormat="1" applyFont="1" applyFill="1" applyBorder="1" applyAlignment="1">
      <alignment vertical="center" shrinkToFit="1"/>
    </xf>
    <xf numFmtId="0" fontId="33" fillId="9" borderId="12" xfId="0" applyFont="1" applyFill="1" applyBorder="1" applyAlignment="1">
      <alignment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vertical="center" wrapText="1"/>
    </xf>
    <xf numFmtId="181" fontId="33" fillId="0" borderId="27" xfId="1" applyNumberFormat="1" applyFont="1" applyBorder="1" applyAlignment="1">
      <alignment vertical="center" shrinkToFit="1"/>
    </xf>
    <xf numFmtId="0" fontId="10" fillId="0" borderId="28" xfId="0" applyFont="1" applyFill="1" applyBorder="1" applyAlignment="1">
      <alignment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7" xfId="0" applyFont="1" applyBorder="1" applyAlignment="1">
      <alignment vertical="center" wrapText="1"/>
    </xf>
    <xf numFmtId="181" fontId="33" fillId="0" borderId="7" xfId="1" applyNumberFormat="1" applyFont="1" applyBorder="1" applyAlignment="1">
      <alignment vertical="center" shrinkToFit="1"/>
    </xf>
    <xf numFmtId="181" fontId="33" fillId="0" borderId="15" xfId="1" applyNumberFormat="1" applyFont="1" applyBorder="1" applyAlignment="1">
      <alignment vertical="center" shrinkToFit="1"/>
    </xf>
    <xf numFmtId="0" fontId="33" fillId="0" borderId="12" xfId="0" applyFont="1" applyBorder="1" applyAlignment="1">
      <alignment vertical="center" wrapText="1"/>
    </xf>
    <xf numFmtId="0" fontId="33" fillId="9" borderId="25" xfId="0" applyFont="1" applyFill="1" applyBorder="1" applyAlignment="1">
      <alignment horizontal="center" vertical="center" shrinkToFit="1"/>
    </xf>
    <xf numFmtId="178" fontId="36" fillId="7" borderId="27" xfId="0" applyNumberFormat="1" applyFont="1" applyFill="1" applyBorder="1" applyAlignment="1">
      <alignment horizontal="right" vertical="center" shrinkToFit="1"/>
    </xf>
    <xf numFmtId="181" fontId="32" fillId="0" borderId="7" xfId="0" applyNumberFormat="1" applyFont="1" applyFill="1" applyBorder="1" applyAlignment="1">
      <alignment horizontal="right" vertical="center" shrinkToFit="1"/>
    </xf>
    <xf numFmtId="0" fontId="33" fillId="9" borderId="9" xfId="0" applyFont="1" applyFill="1" applyBorder="1" applyAlignment="1">
      <alignment horizontal="center" vertical="center" shrinkToFit="1"/>
    </xf>
    <xf numFmtId="182" fontId="33" fillId="9" borderId="7" xfId="0" applyNumberFormat="1" applyFont="1" applyFill="1" applyBorder="1" applyAlignment="1">
      <alignment horizontal="center" vertical="center" shrinkToFit="1"/>
    </xf>
    <xf numFmtId="0" fontId="33" fillId="9" borderId="12" xfId="0" applyFont="1" applyFill="1" applyBorder="1" applyAlignment="1">
      <alignment horizontal="center" vertical="center" wrapText="1"/>
    </xf>
    <xf numFmtId="41" fontId="33" fillId="0" borderId="7" xfId="1" applyFont="1" applyBorder="1" applyAlignment="1">
      <alignment horizontal="left" vertical="center" wrapText="1"/>
    </xf>
    <xf numFmtId="181" fontId="33" fillId="0" borderId="7" xfId="1" applyNumberFormat="1" applyFont="1" applyBorder="1" applyAlignment="1">
      <alignment horizontal="right" vertical="center" shrinkToFit="1"/>
    </xf>
    <xf numFmtId="0" fontId="10" fillId="0" borderId="12" xfId="0" applyFont="1" applyBorder="1" applyAlignment="1">
      <alignment horizontal="left" vertical="center" shrinkToFi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vertical="center" wrapText="1"/>
    </xf>
    <xf numFmtId="0" fontId="40" fillId="0" borderId="0" xfId="0" applyFont="1" applyFill="1" applyAlignment="1">
      <alignment vertical="center"/>
    </xf>
    <xf numFmtId="41" fontId="33" fillId="0" borderId="7" xfId="1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shrinkToFit="1"/>
    </xf>
    <xf numFmtId="177" fontId="34" fillId="4" borderId="31" xfId="0" applyNumberFormat="1" applyFont="1" applyFill="1" applyBorder="1" applyAlignment="1">
      <alignment vertical="center"/>
    </xf>
    <xf numFmtId="41" fontId="11" fillId="0" borderId="31" xfId="0" applyNumberFormat="1" applyFont="1" applyBorder="1" applyAlignment="1">
      <alignment horizontal="center" vertical="center"/>
    </xf>
    <xf numFmtId="180" fontId="41" fillId="0" borderId="0" xfId="0" applyNumberFormat="1" applyFont="1" applyBorder="1" applyAlignment="1">
      <alignment vertical="center"/>
    </xf>
    <xf numFmtId="0" fontId="35" fillId="5" borderId="0" xfId="0" applyFont="1" applyFill="1" applyBorder="1" applyAlignment="1">
      <alignment vertical="center" wrapText="1"/>
    </xf>
    <xf numFmtId="41" fontId="34" fillId="0" borderId="0" xfId="1" applyFont="1" applyBorder="1" applyAlignment="1">
      <alignment vertical="center"/>
    </xf>
    <xf numFmtId="41" fontId="11" fillId="0" borderId="37" xfId="1" applyFont="1" applyBorder="1" applyAlignment="1">
      <alignment vertical="center"/>
    </xf>
    <xf numFmtId="177" fontId="10" fillId="0" borderId="0" xfId="0" applyNumberFormat="1" applyFont="1" applyBorder="1" applyAlignment="1">
      <alignment vertical="center"/>
    </xf>
    <xf numFmtId="0" fontId="25" fillId="0" borderId="9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vertical="center" wrapText="1"/>
    </xf>
    <xf numFmtId="181" fontId="25" fillId="0" borderId="7" xfId="1" applyNumberFormat="1" applyFont="1" applyFill="1" applyBorder="1" applyAlignment="1">
      <alignment vertical="center" shrinkToFit="1"/>
    </xf>
    <xf numFmtId="181" fontId="25" fillId="0" borderId="15" xfId="1" applyNumberFormat="1" applyFont="1" applyFill="1" applyBorder="1" applyAlignment="1">
      <alignment vertical="center" shrinkToFit="1"/>
    </xf>
    <xf numFmtId="0" fontId="26" fillId="0" borderId="12" xfId="0" applyFont="1" applyFill="1" applyBorder="1" applyAlignment="1">
      <alignment vertical="center" wrapText="1"/>
    </xf>
    <xf numFmtId="177" fontId="3" fillId="12" borderId="2" xfId="1" applyNumberFormat="1" applyFont="1" applyFill="1" applyBorder="1" applyAlignment="1">
      <alignment vertical="center"/>
    </xf>
    <xf numFmtId="177" fontId="49" fillId="12" borderId="2" xfId="0" applyNumberFormat="1" applyFont="1" applyFill="1" applyBorder="1" applyAlignment="1">
      <alignment vertical="center"/>
    </xf>
    <xf numFmtId="177" fontId="28" fillId="12" borderId="2" xfId="1" applyNumberFormat="1" applyFont="1" applyFill="1" applyBorder="1" applyAlignment="1">
      <alignment vertical="center"/>
    </xf>
    <xf numFmtId="177" fontId="17" fillId="12" borderId="2" xfId="1" applyNumberFormat="1" applyFont="1" applyFill="1" applyBorder="1" applyAlignment="1">
      <alignment vertical="center"/>
    </xf>
    <xf numFmtId="177" fontId="51" fillId="12" borderId="2" xfId="0" applyNumberFormat="1" applyFont="1" applyFill="1" applyBorder="1" applyAlignment="1">
      <alignment vertical="center"/>
    </xf>
    <xf numFmtId="177" fontId="48" fillId="12" borderId="2" xfId="1" applyNumberFormat="1" applyFont="1" applyFill="1" applyBorder="1" applyAlignment="1">
      <alignment vertical="center"/>
    </xf>
    <xf numFmtId="177" fontId="16" fillId="12" borderId="2" xfId="1" applyNumberFormat="1" applyFont="1" applyFill="1" applyBorder="1" applyAlignment="1">
      <alignment vertical="center"/>
    </xf>
    <xf numFmtId="177" fontId="30" fillId="12" borderId="2" xfId="0" applyNumberFormat="1" applyFont="1" applyFill="1" applyBorder="1" applyAlignment="1">
      <alignment vertical="center"/>
    </xf>
    <xf numFmtId="177" fontId="54" fillId="4" borderId="2" xfId="1" applyNumberFormat="1" applyFont="1" applyFill="1" applyBorder="1" applyAlignment="1">
      <alignment horizontal="right" vertical="center"/>
    </xf>
    <xf numFmtId="0" fontId="38" fillId="0" borderId="9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41" fontId="10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81" fontId="10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41" fontId="33" fillId="0" borderId="0" xfId="1" applyFont="1" applyAlignment="1">
      <alignment vertical="center"/>
    </xf>
    <xf numFmtId="0" fontId="32" fillId="0" borderId="7" xfId="0" applyFont="1" applyFill="1" applyBorder="1" applyAlignment="1">
      <alignment horizontal="left" vertical="center" shrinkToFit="1"/>
    </xf>
    <xf numFmtId="182" fontId="32" fillId="0" borderId="7" xfId="0" applyNumberFormat="1" applyFont="1" applyFill="1" applyBorder="1" applyAlignment="1">
      <alignment horizontal="center" vertical="center" shrinkToFit="1"/>
    </xf>
    <xf numFmtId="181" fontId="33" fillId="0" borderId="0" xfId="0" applyNumberFormat="1" applyFont="1" applyBorder="1" applyAlignment="1">
      <alignment vertical="center"/>
    </xf>
    <xf numFmtId="0" fontId="32" fillId="9" borderId="7" xfId="0" applyFont="1" applyFill="1" applyBorder="1" applyAlignment="1">
      <alignment horizontal="center" vertical="center"/>
    </xf>
    <xf numFmtId="182" fontId="32" fillId="9" borderId="7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1" fontId="32" fillId="0" borderId="0" xfId="1" applyFont="1" applyAlignment="1">
      <alignment vertical="center"/>
    </xf>
    <xf numFmtId="181" fontId="32" fillId="0" borderId="0" xfId="0" applyNumberFormat="1" applyFont="1" applyBorder="1" applyAlignment="1">
      <alignment vertical="center"/>
    </xf>
    <xf numFmtId="0" fontId="33" fillId="0" borderId="9" xfId="0" applyFont="1" applyBorder="1" applyAlignment="1">
      <alignment horizontal="center" vertical="center" shrinkToFit="1"/>
    </xf>
    <xf numFmtId="0" fontId="33" fillId="0" borderId="7" xfId="0" applyFont="1" applyFill="1" applyBorder="1" applyAlignment="1">
      <alignment horizontal="center" vertical="center"/>
    </xf>
    <xf numFmtId="182" fontId="33" fillId="0" borderId="7" xfId="0" applyNumberFormat="1" applyFont="1" applyFill="1" applyBorder="1" applyAlignment="1">
      <alignment horizontal="left" vertical="center" wrapText="1"/>
    </xf>
    <xf numFmtId="181" fontId="33" fillId="0" borderId="7" xfId="1" applyNumberFormat="1" applyFont="1" applyBorder="1" applyAlignment="1">
      <alignment horizontal="right" vertical="center"/>
    </xf>
    <xf numFmtId="181" fontId="33" fillId="0" borderId="7" xfId="0" applyNumberFormat="1" applyFont="1" applyBorder="1" applyAlignment="1">
      <alignment vertical="center"/>
    </xf>
    <xf numFmtId="181" fontId="33" fillId="0" borderId="0" xfId="0" applyNumberFormat="1" applyFont="1" applyAlignment="1">
      <alignment vertical="center"/>
    </xf>
    <xf numFmtId="181" fontId="32" fillId="0" borderId="0" xfId="0" applyNumberFormat="1" applyFont="1" applyAlignment="1">
      <alignment vertical="center"/>
    </xf>
    <xf numFmtId="0" fontId="33" fillId="0" borderId="9" xfId="0" applyFont="1" applyFill="1" applyBorder="1" applyAlignment="1">
      <alignment horizontal="center" vertical="center" shrinkToFit="1"/>
    </xf>
    <xf numFmtId="0" fontId="33" fillId="0" borderId="7" xfId="0" applyFont="1" applyFill="1" applyBorder="1" applyAlignment="1">
      <alignment vertical="center" wrapText="1"/>
    </xf>
    <xf numFmtId="0" fontId="33" fillId="0" borderId="7" xfId="0" applyFont="1" applyBorder="1" applyAlignment="1">
      <alignment horizontal="center" vertical="center"/>
    </xf>
    <xf numFmtId="176" fontId="32" fillId="0" borderId="0" xfId="0" applyNumberFormat="1" applyFont="1" applyAlignment="1">
      <alignment vertical="center"/>
    </xf>
    <xf numFmtId="179" fontId="33" fillId="0" borderId="7" xfId="0" applyNumberFormat="1" applyFont="1" applyFill="1" applyBorder="1" applyAlignment="1" applyProtection="1">
      <alignment horizontal="center" vertical="center"/>
    </xf>
    <xf numFmtId="179" fontId="33" fillId="0" borderId="7" xfId="0" applyNumberFormat="1" applyFont="1" applyFill="1" applyBorder="1" applyAlignment="1" applyProtection="1">
      <alignment horizontal="left" vertical="center" wrapText="1"/>
    </xf>
    <xf numFmtId="181" fontId="33" fillId="0" borderId="7" xfId="0" applyNumberFormat="1" applyFont="1" applyFill="1" applyBorder="1" applyAlignment="1" applyProtection="1">
      <alignment horizontal="right" vertical="center" shrinkToFit="1"/>
    </xf>
    <xf numFmtId="179" fontId="25" fillId="0" borderId="12" xfId="0" applyNumberFormat="1" applyFont="1" applyFill="1" applyBorder="1" applyAlignment="1" applyProtection="1">
      <alignment horizontal="left" vertical="center" wrapText="1" shrinkToFit="1"/>
    </xf>
    <xf numFmtId="176" fontId="33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vertical="center"/>
    </xf>
    <xf numFmtId="41" fontId="33" fillId="0" borderId="0" xfId="1" applyFont="1" applyFill="1" applyAlignment="1">
      <alignment vertical="center"/>
    </xf>
    <xf numFmtId="179" fontId="33" fillId="0" borderId="7" xfId="0" applyNumberFormat="1" applyFont="1" applyFill="1" applyBorder="1" applyAlignment="1" applyProtection="1">
      <alignment horizontal="center" vertical="center" wrapText="1"/>
    </xf>
    <xf numFmtId="176" fontId="33" fillId="8" borderId="0" xfId="0" applyNumberFormat="1" applyFont="1" applyFill="1" applyAlignment="1">
      <alignment vertical="center"/>
    </xf>
    <xf numFmtId="0" fontId="33" fillId="8" borderId="0" xfId="0" applyFont="1" applyFill="1" applyAlignment="1">
      <alignment vertical="center"/>
    </xf>
    <xf numFmtId="41" fontId="33" fillId="8" borderId="0" xfId="1" applyFont="1" applyFill="1" applyAlignmen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179" fontId="7" fillId="0" borderId="12" xfId="1" applyNumberFormat="1" applyFont="1" applyFill="1" applyBorder="1" applyAlignment="1">
      <alignment vertical="center" wrapText="1" shrinkToFit="1"/>
    </xf>
    <xf numFmtId="176" fontId="33" fillId="0" borderId="0" xfId="0" applyNumberFormat="1" applyFont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181" fontId="33" fillId="0" borderId="7" xfId="1" applyNumberFormat="1" applyFont="1" applyFill="1" applyBorder="1" applyAlignment="1">
      <alignment horizontal="right" vertical="center" shrinkToFit="1"/>
    </xf>
    <xf numFmtId="0" fontId="25" fillId="7" borderId="12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shrinkToFi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181" fontId="37" fillId="0" borderId="0" xfId="0" applyNumberFormat="1" applyFont="1" applyFill="1" applyAlignment="1">
      <alignment vertical="center"/>
    </xf>
    <xf numFmtId="181" fontId="32" fillId="0" borderId="7" xfId="1" applyNumberFormat="1" applyFont="1" applyFill="1" applyBorder="1" applyAlignment="1">
      <alignment horizontal="right" vertical="center" shrinkToFit="1"/>
    </xf>
    <xf numFmtId="181" fontId="32" fillId="9" borderId="7" xfId="1" applyNumberFormat="1" applyFont="1" applyFill="1" applyBorder="1" applyAlignment="1">
      <alignment horizontal="right" vertical="center" shrinkToFit="1"/>
    </xf>
    <xf numFmtId="181" fontId="33" fillId="0" borderId="7" xfId="0" applyNumberFormat="1" applyFont="1" applyFill="1" applyBorder="1" applyAlignment="1">
      <alignment horizontal="right" vertical="center"/>
    </xf>
    <xf numFmtId="181" fontId="29" fillId="9" borderId="7" xfId="1" applyNumberFormat="1" applyFont="1" applyFill="1" applyBorder="1" applyAlignment="1">
      <alignment horizontal="right" vertical="center" shrinkToFit="1"/>
    </xf>
    <xf numFmtId="181" fontId="10" fillId="0" borderId="7" xfId="0" applyNumberFormat="1" applyFont="1" applyFill="1" applyBorder="1" applyAlignment="1">
      <alignment horizontal="right" vertical="center"/>
    </xf>
    <xf numFmtId="0" fontId="25" fillId="0" borderId="44" xfId="0" applyFont="1" applyFill="1" applyBorder="1" applyAlignment="1">
      <alignment horizontal="left" vertical="center" wrapText="1"/>
    </xf>
    <xf numFmtId="3" fontId="25" fillId="0" borderId="12" xfId="0" applyNumberFormat="1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horizontal="center" vertical="center"/>
    </xf>
    <xf numFmtId="0" fontId="38" fillId="0" borderId="7" xfId="0" applyFont="1" applyFill="1" applyBorder="1" applyAlignment="1">
      <alignment vertical="center" wrapText="1"/>
    </xf>
    <xf numFmtId="181" fontId="38" fillId="0" borderId="7" xfId="1" applyNumberFormat="1" applyFont="1" applyFill="1" applyBorder="1" applyAlignment="1">
      <alignment horizontal="right" vertical="center"/>
    </xf>
    <xf numFmtId="177" fontId="55" fillId="0" borderId="0" xfId="0" applyNumberFormat="1" applyFont="1" applyAlignment="1">
      <alignment vertical="center"/>
    </xf>
    <xf numFmtId="177" fontId="17" fillId="13" borderId="2" xfId="1" applyNumberFormat="1" applyFont="1" applyFill="1" applyBorder="1" applyAlignment="1">
      <alignment vertical="center"/>
    </xf>
    <xf numFmtId="177" fontId="28" fillId="13" borderId="2" xfId="1" applyNumberFormat="1" applyFont="1" applyFill="1" applyBorder="1" applyAlignment="1">
      <alignment vertical="center"/>
    </xf>
    <xf numFmtId="177" fontId="30" fillId="13" borderId="2" xfId="0" applyNumberFormat="1" applyFont="1" applyFill="1" applyBorder="1" applyAlignment="1">
      <alignment vertical="center"/>
    </xf>
    <xf numFmtId="177" fontId="54" fillId="4" borderId="2" xfId="1" applyNumberFormat="1" applyFont="1" applyFill="1" applyBorder="1" applyAlignment="1">
      <alignment horizontal="right" vertical="center" shrinkToFit="1"/>
    </xf>
    <xf numFmtId="0" fontId="9" fillId="0" borderId="0" xfId="0" applyFont="1" applyAlignment="1">
      <alignment vertical="center" wrapText="1"/>
    </xf>
    <xf numFmtId="179" fontId="25" fillId="0" borderId="12" xfId="0" applyNumberFormat="1" applyFont="1" applyFill="1" applyBorder="1" applyAlignment="1" applyProtection="1">
      <alignment vertical="center" wrapText="1" shrinkToFit="1"/>
    </xf>
    <xf numFmtId="181" fontId="10" fillId="0" borderId="7" xfId="1" applyNumberFormat="1" applyFont="1" applyFill="1" applyBorder="1" applyAlignment="1">
      <alignment horizontal="right" vertical="center" shrinkToFit="1"/>
    </xf>
    <xf numFmtId="181" fontId="10" fillId="0" borderId="8" xfId="1" applyNumberFormat="1" applyFont="1" applyFill="1" applyBorder="1" applyAlignment="1">
      <alignment horizontal="right" vertical="center" shrinkToFit="1"/>
    </xf>
    <xf numFmtId="181" fontId="10" fillId="0" borderId="0" xfId="0" applyNumberFormat="1" applyFont="1" applyAlignment="1">
      <alignment vertical="center"/>
    </xf>
    <xf numFmtId="179" fontId="25" fillId="0" borderId="12" xfId="0" applyNumberFormat="1" applyFont="1" applyFill="1" applyBorder="1" applyAlignment="1" applyProtection="1">
      <alignment vertical="center" wrapText="1"/>
    </xf>
    <xf numFmtId="184" fontId="37" fillId="0" borderId="2" xfId="0" applyNumberFormat="1" applyFont="1" applyFill="1" applyBorder="1" applyAlignment="1">
      <alignment vertical="center"/>
    </xf>
    <xf numFmtId="184" fontId="37" fillId="0" borderId="2" xfId="0" applyNumberFormat="1" applyFont="1" applyBorder="1" applyAlignment="1">
      <alignment vertical="center"/>
    </xf>
    <xf numFmtId="184" fontId="44" fillId="0" borderId="2" xfId="0" applyNumberFormat="1" applyFont="1" applyBorder="1" applyAlignment="1">
      <alignment vertical="center"/>
    </xf>
    <xf numFmtId="184" fontId="40" fillId="0" borderId="2" xfId="0" applyNumberFormat="1" applyFont="1" applyFill="1" applyBorder="1" applyAlignment="1">
      <alignment vertical="center"/>
    </xf>
    <xf numFmtId="0" fontId="33" fillId="14" borderId="9" xfId="0" applyFont="1" applyFill="1" applyBorder="1" applyAlignment="1">
      <alignment horizontal="center" vertical="center" shrinkToFit="1"/>
    </xf>
    <xf numFmtId="0" fontId="33" fillId="14" borderId="7" xfId="0" applyFont="1" applyFill="1" applyBorder="1" applyAlignment="1">
      <alignment horizontal="center" vertical="center" wrapText="1"/>
    </xf>
    <xf numFmtId="182" fontId="33" fillId="14" borderId="7" xfId="0" applyNumberFormat="1" applyFont="1" applyFill="1" applyBorder="1" applyAlignment="1">
      <alignment horizontal="left" vertical="center" wrapText="1"/>
    </xf>
    <xf numFmtId="181" fontId="33" fillId="14" borderId="7" xfId="1" applyNumberFormat="1" applyFont="1" applyFill="1" applyBorder="1" applyAlignment="1">
      <alignment vertical="center" shrinkToFit="1"/>
    </xf>
    <xf numFmtId="181" fontId="33" fillId="14" borderId="7" xfId="1" applyNumberFormat="1" applyFont="1" applyFill="1" applyBorder="1" applyAlignment="1">
      <alignment horizontal="right" vertical="center"/>
    </xf>
    <xf numFmtId="181" fontId="33" fillId="14" borderId="7" xfId="0" applyNumberFormat="1" applyFont="1" applyFill="1" applyBorder="1" applyAlignment="1">
      <alignment vertical="center"/>
    </xf>
    <xf numFmtId="0" fontId="25" fillId="14" borderId="12" xfId="0" applyFont="1" applyFill="1" applyBorder="1" applyAlignment="1">
      <alignment vertical="center" wrapText="1"/>
    </xf>
    <xf numFmtId="0" fontId="33" fillId="14" borderId="7" xfId="0" applyFont="1" applyFill="1" applyBorder="1" applyAlignment="1">
      <alignment horizontal="center" vertical="center"/>
    </xf>
    <xf numFmtId="0" fontId="33" fillId="14" borderId="7" xfId="0" applyFont="1" applyFill="1" applyBorder="1" applyAlignment="1">
      <alignment vertical="center" wrapText="1"/>
    </xf>
    <xf numFmtId="0" fontId="33" fillId="14" borderId="7" xfId="0" applyFont="1" applyFill="1" applyBorder="1" applyAlignment="1">
      <alignment horizontal="left" vertical="center" wrapText="1"/>
    </xf>
    <xf numFmtId="181" fontId="33" fillId="14" borderId="7" xfId="1" applyNumberFormat="1" applyFont="1" applyFill="1" applyBorder="1" applyAlignment="1">
      <alignment horizontal="right" vertical="center" shrinkToFit="1"/>
    </xf>
    <xf numFmtId="0" fontId="25" fillId="14" borderId="12" xfId="0" applyFont="1" applyFill="1" applyBorder="1" applyAlignment="1">
      <alignment horizontal="left" vertical="center" wrapText="1"/>
    </xf>
    <xf numFmtId="0" fontId="25" fillId="14" borderId="44" xfId="0" applyFont="1" applyFill="1" applyBorder="1" applyAlignment="1">
      <alignment horizontal="left" vertical="center" wrapText="1"/>
    </xf>
    <xf numFmtId="0" fontId="10" fillId="14" borderId="7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left" vertical="center" wrapText="1"/>
    </xf>
    <xf numFmtId="181" fontId="10" fillId="14" borderId="7" xfId="1" applyNumberFormat="1" applyFont="1" applyFill="1" applyBorder="1" applyAlignment="1">
      <alignment horizontal="right" vertical="center" shrinkToFit="1"/>
    </xf>
    <xf numFmtId="0" fontId="7" fillId="14" borderId="12" xfId="0" applyFont="1" applyFill="1" applyBorder="1" applyAlignment="1">
      <alignment horizontal="left" vertical="center" wrapText="1"/>
    </xf>
    <xf numFmtId="0" fontId="33" fillId="15" borderId="9" xfId="0" applyFont="1" applyFill="1" applyBorder="1" applyAlignment="1">
      <alignment horizontal="center" vertical="center"/>
    </xf>
    <xf numFmtId="0" fontId="33" fillId="15" borderId="7" xfId="0" applyFont="1" applyFill="1" applyBorder="1" applyAlignment="1">
      <alignment horizontal="center" vertical="center" wrapText="1"/>
    </xf>
    <xf numFmtId="0" fontId="33" fillId="15" borderId="7" xfId="0" applyFont="1" applyFill="1" applyBorder="1" applyAlignment="1">
      <alignment horizontal="left" vertical="center" wrapText="1"/>
    </xf>
    <xf numFmtId="181" fontId="33" fillId="15" borderId="7" xfId="1" applyNumberFormat="1" applyFont="1" applyFill="1" applyBorder="1" applyAlignment="1">
      <alignment horizontal="right" vertical="center" shrinkToFit="1"/>
    </xf>
    <xf numFmtId="181" fontId="33" fillId="15" borderId="7" xfId="1" applyNumberFormat="1" applyFont="1" applyFill="1" applyBorder="1" applyAlignment="1">
      <alignment horizontal="right" vertical="center"/>
    </xf>
    <xf numFmtId="181" fontId="33" fillId="15" borderId="7" xfId="0" applyNumberFormat="1" applyFont="1" applyFill="1" applyBorder="1" applyAlignment="1">
      <alignment horizontal="right" vertical="center"/>
    </xf>
    <xf numFmtId="0" fontId="25" fillId="15" borderId="12" xfId="0" applyFont="1" applyFill="1" applyBorder="1" applyAlignment="1">
      <alignment horizontal="left" vertical="center" wrapText="1"/>
    </xf>
    <xf numFmtId="0" fontId="38" fillId="15" borderId="9" xfId="0" applyFont="1" applyFill="1" applyBorder="1" applyAlignment="1">
      <alignment horizontal="center" vertical="center" shrinkToFit="1"/>
    </xf>
    <xf numFmtId="0" fontId="6" fillId="15" borderId="7" xfId="0" applyFont="1" applyFill="1" applyBorder="1" applyAlignment="1">
      <alignment horizontal="center" vertical="center" wrapText="1"/>
    </xf>
    <xf numFmtId="0" fontId="6" fillId="15" borderId="7" xfId="1" applyNumberFormat="1" applyFont="1" applyFill="1" applyBorder="1" applyAlignment="1">
      <alignment horizontal="left" vertical="center" wrapText="1"/>
    </xf>
    <xf numFmtId="181" fontId="38" fillId="15" borderId="7" xfId="1" applyNumberFormat="1" applyFont="1" applyFill="1" applyBorder="1" applyAlignment="1">
      <alignment horizontal="right" vertical="center" shrinkToFit="1"/>
    </xf>
    <xf numFmtId="0" fontId="6" fillId="15" borderId="7" xfId="0" applyFont="1" applyFill="1" applyBorder="1" applyAlignment="1">
      <alignment horizontal="center" vertical="center"/>
    </xf>
    <xf numFmtId="0" fontId="38" fillId="15" borderId="9" xfId="0" applyFont="1" applyFill="1" applyBorder="1" applyAlignment="1">
      <alignment horizontal="center" vertical="center"/>
    </xf>
    <xf numFmtId="0" fontId="38" fillId="15" borderId="7" xfId="0" applyFont="1" applyFill="1" applyBorder="1" applyAlignment="1">
      <alignment horizontal="center" vertical="center"/>
    </xf>
    <xf numFmtId="0" fontId="38" fillId="15" borderId="7" xfId="0" applyFont="1" applyFill="1" applyBorder="1" applyAlignment="1">
      <alignment vertical="center" wrapText="1"/>
    </xf>
    <xf numFmtId="181" fontId="38" fillId="15" borderId="7" xfId="1" applyNumberFormat="1" applyFont="1" applyFill="1" applyBorder="1" applyAlignment="1">
      <alignment horizontal="right" vertical="center"/>
    </xf>
    <xf numFmtId="0" fontId="7" fillId="15" borderId="12" xfId="1" applyNumberFormat="1" applyFont="1" applyFill="1" applyBorder="1" applyAlignment="1">
      <alignment horizontal="left" vertical="center" wrapText="1"/>
    </xf>
    <xf numFmtId="179" fontId="6" fillId="15" borderId="7" xfId="1" applyNumberFormat="1" applyFont="1" applyFill="1" applyBorder="1" applyAlignment="1">
      <alignment horizontal="left" vertical="center" wrapText="1"/>
    </xf>
    <xf numFmtId="181" fontId="6" fillId="15" borderId="7" xfId="1" applyNumberFormat="1" applyFont="1" applyFill="1" applyBorder="1" applyAlignment="1">
      <alignment horizontal="right" vertical="center" shrinkToFit="1"/>
    </xf>
    <xf numFmtId="0" fontId="7" fillId="15" borderId="12" xfId="0" applyFont="1" applyFill="1" applyBorder="1" applyAlignment="1">
      <alignment horizontal="left" vertical="center" wrapText="1"/>
    </xf>
    <xf numFmtId="0" fontId="38" fillId="15" borderId="7" xfId="0" applyFont="1" applyFill="1" applyBorder="1" applyAlignment="1">
      <alignment horizontal="center" vertical="center" wrapText="1"/>
    </xf>
    <xf numFmtId="0" fontId="38" fillId="15" borderId="7" xfId="0" applyFont="1" applyFill="1" applyBorder="1" applyAlignment="1">
      <alignment horizontal="left" vertical="center" wrapText="1"/>
    </xf>
    <xf numFmtId="0" fontId="6" fillId="15" borderId="9" xfId="0" applyFont="1" applyFill="1" applyBorder="1" applyAlignment="1">
      <alignment horizontal="center" vertical="center" shrinkToFit="1"/>
    </xf>
    <xf numFmtId="0" fontId="6" fillId="15" borderId="7" xfId="0" applyFont="1" applyFill="1" applyBorder="1" applyAlignment="1">
      <alignment horizontal="left" vertical="center" wrapText="1"/>
    </xf>
    <xf numFmtId="179" fontId="7" fillId="15" borderId="12" xfId="1" applyNumberFormat="1" applyFont="1" applyFill="1" applyBorder="1" applyAlignment="1">
      <alignment vertical="center" wrapText="1"/>
    </xf>
    <xf numFmtId="0" fontId="6" fillId="15" borderId="7" xfId="0" applyFont="1" applyFill="1" applyBorder="1" applyAlignment="1">
      <alignment vertical="center" wrapText="1"/>
    </xf>
    <xf numFmtId="181" fontId="10" fillId="15" borderId="7" xfId="1" applyNumberFormat="1" applyFont="1" applyFill="1" applyBorder="1" applyAlignment="1">
      <alignment horizontal="right" vertical="center"/>
    </xf>
    <xf numFmtId="181" fontId="10" fillId="15" borderId="7" xfId="0" applyNumberFormat="1" applyFont="1" applyFill="1" applyBorder="1" applyAlignment="1">
      <alignment horizontal="right" vertical="center"/>
    </xf>
    <xf numFmtId="0" fontId="38" fillId="14" borderId="9" xfId="0" applyFont="1" applyFill="1" applyBorder="1" applyAlignment="1">
      <alignment horizontal="center" vertical="center" shrinkToFit="1"/>
    </xf>
    <xf numFmtId="0" fontId="6" fillId="14" borderId="7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vertical="center" wrapText="1"/>
    </xf>
    <xf numFmtId="181" fontId="6" fillId="14" borderId="7" xfId="1" applyNumberFormat="1" applyFont="1" applyFill="1" applyBorder="1" applyAlignment="1">
      <alignment horizontal="right" vertical="center"/>
    </xf>
    <xf numFmtId="181" fontId="33" fillId="14" borderId="7" xfId="0" applyNumberFormat="1" applyFont="1" applyFill="1" applyBorder="1" applyAlignment="1">
      <alignment horizontal="right" vertical="center"/>
    </xf>
    <xf numFmtId="0" fontId="38" fillId="14" borderId="9" xfId="0" applyFont="1" applyFill="1" applyBorder="1" applyAlignment="1">
      <alignment horizontal="center" vertical="center"/>
    </xf>
    <xf numFmtId="0" fontId="38" fillId="14" borderId="7" xfId="0" applyFont="1" applyFill="1" applyBorder="1" applyAlignment="1">
      <alignment horizontal="center" vertical="center" wrapText="1"/>
    </xf>
    <xf numFmtId="0" fontId="38" fillId="14" borderId="7" xfId="0" applyFont="1" applyFill="1" applyBorder="1" applyAlignment="1">
      <alignment horizontal="left" vertical="center" wrapText="1"/>
    </xf>
    <xf numFmtId="181" fontId="38" fillId="14" borderId="7" xfId="1" applyNumberFormat="1" applyFont="1" applyFill="1" applyBorder="1" applyAlignment="1">
      <alignment horizontal="right" vertical="center" shrinkToFit="1"/>
    </xf>
    <xf numFmtId="0" fontId="6" fillId="14" borderId="9" xfId="0" applyFont="1" applyFill="1" applyBorder="1" applyAlignment="1">
      <alignment horizontal="center" vertical="center" shrinkToFit="1"/>
    </xf>
    <xf numFmtId="0" fontId="6" fillId="14" borderId="7" xfId="0" applyFont="1" applyFill="1" applyBorder="1" applyAlignment="1">
      <alignment horizontal="left" vertical="center" wrapText="1"/>
    </xf>
    <xf numFmtId="181" fontId="6" fillId="14" borderId="7" xfId="1" applyNumberFormat="1" applyFont="1" applyFill="1" applyBorder="1" applyAlignment="1">
      <alignment horizontal="right" vertical="center" shrinkToFit="1"/>
    </xf>
    <xf numFmtId="179" fontId="7" fillId="14" borderId="12" xfId="1" applyNumberFormat="1" applyFont="1" applyFill="1" applyBorder="1" applyAlignment="1">
      <alignment vertical="center" wrapText="1"/>
    </xf>
    <xf numFmtId="0" fontId="6" fillId="14" borderId="9" xfId="0" applyFont="1" applyFill="1" applyBorder="1" applyAlignment="1">
      <alignment horizontal="center" vertical="center" wrapText="1" shrinkToFit="1"/>
    </xf>
    <xf numFmtId="0" fontId="6" fillId="14" borderId="7" xfId="0" applyFont="1" applyFill="1" applyBorder="1" applyAlignment="1">
      <alignment horizontal="center" vertical="center" wrapText="1"/>
    </xf>
    <xf numFmtId="181" fontId="10" fillId="14" borderId="7" xfId="1" applyNumberFormat="1" applyFont="1" applyFill="1" applyBorder="1" applyAlignment="1">
      <alignment horizontal="right" vertical="center"/>
    </xf>
    <xf numFmtId="181" fontId="10" fillId="14" borderId="7" xfId="0" applyNumberFormat="1" applyFont="1" applyFill="1" applyBorder="1" applyAlignment="1">
      <alignment horizontal="right" vertical="center"/>
    </xf>
    <xf numFmtId="0" fontId="33" fillId="15" borderId="7" xfId="0" applyFont="1" applyFill="1" applyBorder="1" applyAlignment="1">
      <alignment horizontal="center" vertical="center"/>
    </xf>
    <xf numFmtId="181" fontId="33" fillId="15" borderId="7" xfId="1" applyNumberFormat="1" applyFont="1" applyFill="1" applyBorder="1" applyAlignment="1">
      <alignment vertical="center" shrinkToFit="1"/>
    </xf>
    <xf numFmtId="181" fontId="33" fillId="15" borderId="7" xfId="0" applyNumberFormat="1" applyFont="1" applyFill="1" applyBorder="1" applyAlignment="1">
      <alignment vertical="center"/>
    </xf>
    <xf numFmtId="0" fontId="33" fillId="15" borderId="7" xfId="0" applyFont="1" applyFill="1" applyBorder="1" applyAlignment="1">
      <alignment vertical="center" wrapText="1"/>
    </xf>
    <xf numFmtId="0" fontId="25" fillId="15" borderId="12" xfId="0" applyFont="1" applyFill="1" applyBorder="1" applyAlignment="1">
      <alignment vertical="center" wrapText="1"/>
    </xf>
    <xf numFmtId="0" fontId="7" fillId="9" borderId="12" xfId="0" applyFont="1" applyFill="1" applyBorder="1" applyAlignment="1">
      <alignment vertical="center" wrapText="1"/>
    </xf>
    <xf numFmtId="0" fontId="11" fillId="4" borderId="4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 wrapText="1" shrinkToFit="1"/>
    </xf>
    <xf numFmtId="0" fontId="11" fillId="4" borderId="43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4" borderId="41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center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32" fillId="6" borderId="45" xfId="0" applyFont="1" applyFill="1" applyBorder="1" applyAlignment="1">
      <alignment horizontal="center" vertical="center" shrinkToFit="1"/>
    </xf>
    <xf numFmtId="0" fontId="32" fillId="6" borderId="9" xfId="0" applyFont="1" applyFill="1" applyBorder="1" applyAlignment="1">
      <alignment horizontal="center" vertical="center" shrinkToFit="1"/>
    </xf>
    <xf numFmtId="0" fontId="24" fillId="2" borderId="0" xfId="0" applyFont="1" applyFill="1" applyBorder="1" applyAlignment="1">
      <alignment horizontal="center" vertical="center" wrapText="1"/>
    </xf>
    <xf numFmtId="0" fontId="32" fillId="6" borderId="46" xfId="0" applyFont="1" applyFill="1" applyBorder="1" applyAlignment="1">
      <alignment horizontal="center" vertical="center" wrapText="1" shrinkToFit="1"/>
    </xf>
    <xf numFmtId="0" fontId="32" fillId="6" borderId="7" xfId="0" applyFont="1" applyFill="1" applyBorder="1" applyAlignment="1">
      <alignment horizontal="center" vertical="center" shrinkToFit="1"/>
    </xf>
    <xf numFmtId="0" fontId="32" fillId="6" borderId="46" xfId="0" applyFont="1" applyFill="1" applyBorder="1" applyAlignment="1">
      <alignment horizontal="center" vertical="center" wrapText="1"/>
    </xf>
    <xf numFmtId="0" fontId="32" fillId="6" borderId="7" xfId="0" applyFont="1" applyFill="1" applyBorder="1" applyAlignment="1">
      <alignment horizontal="center" vertical="center"/>
    </xf>
    <xf numFmtId="0" fontId="32" fillId="6" borderId="47" xfId="0" applyFont="1" applyFill="1" applyBorder="1" applyAlignment="1">
      <alignment horizontal="center" vertical="center" wrapText="1"/>
    </xf>
    <xf numFmtId="0" fontId="32" fillId="6" borderId="12" xfId="0" applyFont="1" applyFill="1" applyBorder="1" applyAlignment="1">
      <alignment horizontal="center" vertical="center"/>
    </xf>
    <xf numFmtId="0" fontId="32" fillId="6" borderId="46" xfId="0" applyFont="1" applyFill="1" applyBorder="1" applyAlignment="1">
      <alignment horizontal="center" vertical="center" shrinkToFit="1"/>
    </xf>
    <xf numFmtId="0" fontId="33" fillId="6" borderId="7" xfId="0" applyFont="1" applyFill="1" applyBorder="1" applyAlignment="1">
      <alignment horizontal="center" vertical="center" shrinkToFit="1"/>
    </xf>
    <xf numFmtId="0" fontId="11" fillId="6" borderId="48" xfId="0" applyFont="1" applyFill="1" applyBorder="1" applyAlignment="1">
      <alignment horizontal="center" vertical="center" wrapText="1" shrinkToFit="1"/>
    </xf>
    <xf numFmtId="0" fontId="0" fillId="0" borderId="49" xfId="0" applyBorder="1"/>
    <xf numFmtId="0" fontId="11" fillId="6" borderId="50" xfId="0" applyFont="1" applyFill="1" applyBorder="1" applyAlignment="1">
      <alignment horizontal="center" vertical="center" wrapText="1" shrinkToFit="1"/>
    </xf>
    <xf numFmtId="0" fontId="0" fillId="0" borderId="51" xfId="0" applyBorder="1"/>
    <xf numFmtId="0" fontId="11" fillId="6" borderId="48" xfId="0" applyFont="1" applyFill="1" applyBorder="1" applyAlignment="1">
      <alignment horizontal="center" vertical="center" wrapText="1"/>
    </xf>
    <xf numFmtId="0" fontId="11" fillId="6" borderId="52" xfId="0" applyFont="1" applyFill="1" applyBorder="1" applyAlignment="1">
      <alignment horizontal="center" vertical="center" wrapText="1"/>
    </xf>
    <xf numFmtId="0" fontId="11" fillId="6" borderId="53" xfId="0" applyFont="1" applyFill="1" applyBorder="1" applyAlignment="1">
      <alignment horizontal="center" vertical="center" wrapText="1"/>
    </xf>
    <xf numFmtId="0" fontId="11" fillId="6" borderId="54" xfId="0" applyFont="1" applyFill="1" applyBorder="1" applyAlignment="1">
      <alignment horizontal="center" vertical="center" wrapText="1"/>
    </xf>
    <xf numFmtId="0" fontId="13" fillId="6" borderId="55" xfId="0" applyFont="1" applyFill="1" applyBorder="1" applyAlignment="1">
      <alignment horizontal="center" vertical="center"/>
    </xf>
    <xf numFmtId="0" fontId="0" fillId="0" borderId="44" xfId="0" applyBorder="1" applyAlignment="1"/>
    <xf numFmtId="0" fontId="24" fillId="4" borderId="56" xfId="0" applyFont="1" applyFill="1" applyBorder="1" applyAlignment="1">
      <alignment horizontal="center" vertical="center" wrapText="1" shrinkToFit="1"/>
    </xf>
    <xf numFmtId="0" fontId="24" fillId="4" borderId="57" xfId="0" applyFont="1" applyFill="1" applyBorder="1" applyAlignment="1">
      <alignment horizontal="center" vertical="center" wrapText="1" shrinkToFit="1"/>
    </xf>
    <xf numFmtId="0" fontId="32" fillId="4" borderId="45" xfId="0" applyFont="1" applyFill="1" applyBorder="1" applyAlignment="1">
      <alignment horizontal="center" vertical="center" wrapText="1" shrinkToFit="1"/>
    </xf>
    <xf numFmtId="0" fontId="32" fillId="4" borderId="9" xfId="0" applyFont="1" applyFill="1" applyBorder="1" applyAlignment="1">
      <alignment horizontal="center" vertical="center" shrinkToFit="1"/>
    </xf>
    <xf numFmtId="0" fontId="32" fillId="4" borderId="46" xfId="0" applyFont="1" applyFill="1" applyBorder="1" applyAlignment="1">
      <alignment horizontal="center" vertical="center" shrinkToFit="1"/>
    </xf>
    <xf numFmtId="0" fontId="32" fillId="4" borderId="7" xfId="0" applyFont="1" applyFill="1" applyBorder="1" applyAlignment="1">
      <alignment horizontal="center" vertical="center" shrinkToFit="1"/>
    </xf>
    <xf numFmtId="0" fontId="32" fillId="4" borderId="46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center" vertical="center"/>
    </xf>
    <xf numFmtId="0" fontId="32" fillId="4" borderId="47" xfId="0" applyFont="1" applyFill="1" applyBorder="1" applyAlignment="1">
      <alignment horizontal="center" vertical="center" wrapText="1"/>
    </xf>
    <xf numFmtId="0" fontId="32" fillId="4" borderId="12" xfId="0" applyFont="1" applyFill="1" applyBorder="1" applyAlignment="1">
      <alignment horizontal="center" vertical="center"/>
    </xf>
    <xf numFmtId="0" fontId="32" fillId="4" borderId="52" xfId="0" applyFont="1" applyFill="1" applyBorder="1" applyAlignment="1">
      <alignment horizontal="center" vertical="center" wrapText="1"/>
    </xf>
    <xf numFmtId="0" fontId="32" fillId="4" borderId="53" xfId="0" applyFont="1" applyFill="1" applyBorder="1" applyAlignment="1">
      <alignment horizontal="center" vertical="center" wrapText="1"/>
    </xf>
    <xf numFmtId="0" fontId="32" fillId="4" borderId="54" xfId="0" applyFont="1" applyFill="1" applyBorder="1" applyAlignment="1">
      <alignment horizontal="center" vertical="center" wrapText="1"/>
    </xf>
    <xf numFmtId="0" fontId="32" fillId="6" borderId="52" xfId="0" applyFont="1" applyFill="1" applyBorder="1" applyAlignment="1">
      <alignment horizontal="center" vertical="center" wrapText="1"/>
    </xf>
    <xf numFmtId="0" fontId="32" fillId="6" borderId="53" xfId="0" applyFont="1" applyFill="1" applyBorder="1" applyAlignment="1">
      <alignment horizontal="center" vertical="center" wrapText="1"/>
    </xf>
    <xf numFmtId="0" fontId="32" fillId="6" borderId="54" xfId="0" applyFont="1" applyFill="1" applyBorder="1" applyAlignment="1">
      <alignment horizontal="center" vertical="center" wrapText="1"/>
    </xf>
    <xf numFmtId="0" fontId="4" fillId="6" borderId="5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32" fillId="6" borderId="45" xfId="0" applyFont="1" applyFill="1" applyBorder="1" applyAlignment="1">
      <alignment horizontal="center" vertical="center" wrapText="1" shrinkToFi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/>
    </xf>
    <xf numFmtId="0" fontId="11" fillId="6" borderId="40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1" fillId="6" borderId="42" xfId="0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center" vertical="center"/>
    </xf>
    <xf numFmtId="0" fontId="24" fillId="4" borderId="50" xfId="0" applyFont="1" applyFill="1" applyBorder="1" applyAlignment="1">
      <alignment horizontal="center" vertical="center" wrapText="1" shrinkToFit="1"/>
    </xf>
    <xf numFmtId="0" fontId="24" fillId="4" borderId="51" xfId="0" applyFont="1" applyFill="1" applyBorder="1" applyAlignment="1">
      <alignment horizontal="center" vertical="center" wrapText="1" shrinkToFit="1"/>
    </xf>
    <xf numFmtId="0" fontId="24" fillId="4" borderId="46" xfId="0" applyFont="1" applyFill="1" applyBorder="1" applyAlignment="1">
      <alignment horizontal="center" vertical="center" shrinkToFit="1"/>
    </xf>
    <xf numFmtId="0" fontId="24" fillId="4" borderId="7" xfId="0" applyFont="1" applyFill="1" applyBorder="1" applyAlignment="1">
      <alignment horizontal="center" vertical="center" shrinkToFit="1"/>
    </xf>
    <xf numFmtId="0" fontId="24" fillId="4" borderId="46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 wrapText="1"/>
    </xf>
    <xf numFmtId="0" fontId="24" fillId="4" borderId="53" xfId="0" applyFont="1" applyFill="1" applyBorder="1" applyAlignment="1">
      <alignment horizontal="center" vertical="center" wrapText="1"/>
    </xf>
    <xf numFmtId="0" fontId="24" fillId="4" borderId="54" xfId="0" applyFont="1" applyFill="1" applyBorder="1" applyAlignment="1">
      <alignment horizontal="center" vertical="center" wrapText="1"/>
    </xf>
    <xf numFmtId="0" fontId="24" fillId="4" borderId="45" xfId="0" applyFont="1" applyFill="1" applyBorder="1" applyAlignment="1">
      <alignment horizontal="center" vertical="center" wrapText="1" shrinkToFit="1"/>
    </xf>
    <xf numFmtId="0" fontId="24" fillId="4" borderId="9" xfId="0" applyFont="1" applyFill="1" applyBorder="1" applyAlignment="1">
      <alignment horizontal="center" vertical="center" shrinkToFit="1"/>
    </xf>
  </cellXfs>
  <cellStyles count="4">
    <cellStyle name="백분율 2" xfId="3"/>
    <cellStyle name="쉼표 [0]" xfId="1" builtinId="6"/>
    <cellStyle name="표준" xfId="0" builtinId="0"/>
    <cellStyle name="Comma [0]_ SG&amp;A Bridge " xfId="2"/>
  </cellStyles>
  <dxfs count="0"/>
  <tableStyles count="0" defaultTableStyle="TableStyleMedium9" defaultPivotStyle="PivotStyleLight16"/>
  <colors>
    <mruColors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4"/>
  <sheetViews>
    <sheetView view="pageBreakPreview" zoomScale="85" workbookViewId="0">
      <pane xSplit="1" ySplit="5" topLeftCell="B6" activePane="bottomRight" state="frozen"/>
      <selection activeCell="B3" sqref="B3"/>
      <selection pane="topRight" activeCell="B3" sqref="B3"/>
      <selection pane="bottomLeft" activeCell="B3" sqref="B3"/>
      <selection pane="bottomRight" activeCell="B3" sqref="B3"/>
    </sheetView>
  </sheetViews>
  <sheetFormatPr defaultRowHeight="13.5"/>
  <cols>
    <col min="1" max="1" width="0.6640625" style="6" customWidth="1"/>
    <col min="2" max="2" width="11.5546875" style="6" customWidth="1"/>
    <col min="3" max="3" width="15.33203125" style="6" customWidth="1"/>
    <col min="4" max="7" width="12.6640625" style="6" customWidth="1"/>
    <col min="8" max="8" width="15.33203125" style="6" customWidth="1"/>
    <col min="9" max="10" width="12.77734375" style="6" hidden="1" customWidth="1"/>
    <col min="11" max="11" width="10.88671875" style="6" hidden="1" customWidth="1"/>
    <col min="12" max="12" width="18.109375" style="6" hidden="1" customWidth="1"/>
    <col min="13" max="14" width="13.109375" style="6" hidden="1" customWidth="1"/>
    <col min="15" max="15" width="10.88671875" style="6" hidden="1" customWidth="1"/>
    <col min="16" max="16" width="9.88671875" style="6" hidden="1" customWidth="1"/>
    <col min="17" max="16384" width="8.88671875" style="6"/>
  </cols>
  <sheetData>
    <row r="1" spans="2:16" ht="36.75" customHeight="1">
      <c r="B1" s="477" t="s">
        <v>248</v>
      </c>
      <c r="C1" s="478"/>
      <c r="D1" s="478"/>
      <c r="E1" s="478"/>
      <c r="F1" s="478"/>
      <c r="G1" s="478"/>
      <c r="H1" s="478"/>
    </row>
    <row r="2" spans="2:16" ht="23.25" customHeight="1">
      <c r="B2" s="8" t="s">
        <v>70</v>
      </c>
      <c r="C2" s="9"/>
      <c r="D2" s="10"/>
      <c r="E2" s="10"/>
      <c r="F2" s="11"/>
      <c r="G2" s="11"/>
      <c r="H2" s="11"/>
    </row>
    <row r="3" spans="2:16" s="7" customFormat="1" ht="24" customHeight="1" thickBot="1">
      <c r="B3" s="12"/>
      <c r="F3" s="13"/>
      <c r="H3" s="15" t="s">
        <v>21</v>
      </c>
      <c r="I3" s="14"/>
      <c r="N3" s="483" t="s">
        <v>101</v>
      </c>
      <c r="O3" s="483"/>
      <c r="P3" s="483"/>
    </row>
    <row r="4" spans="2:16" ht="24" customHeight="1">
      <c r="B4" s="470" t="s">
        <v>228</v>
      </c>
      <c r="C4" s="479" t="s">
        <v>26</v>
      </c>
      <c r="D4" s="472" t="s">
        <v>27</v>
      </c>
      <c r="E4" s="472"/>
      <c r="F4" s="472" t="s">
        <v>28</v>
      </c>
      <c r="G4" s="472"/>
      <c r="H4" s="473" t="s">
        <v>29</v>
      </c>
      <c r="I4" s="484" t="s">
        <v>130</v>
      </c>
      <c r="J4" s="485"/>
      <c r="K4" s="486" t="s">
        <v>96</v>
      </c>
      <c r="L4" s="488" t="s">
        <v>97</v>
      </c>
      <c r="M4" s="485" t="s">
        <v>133</v>
      </c>
      <c r="N4" s="490"/>
      <c r="O4" s="491" t="s">
        <v>100</v>
      </c>
      <c r="P4" s="492"/>
    </row>
    <row r="5" spans="2:16" ht="24" customHeight="1">
      <c r="B5" s="471"/>
      <c r="C5" s="480"/>
      <c r="D5" s="114" t="s">
        <v>60</v>
      </c>
      <c r="E5" s="114" t="s">
        <v>61</v>
      </c>
      <c r="F5" s="114" t="s">
        <v>60</v>
      </c>
      <c r="G5" s="114" t="s">
        <v>61</v>
      </c>
      <c r="H5" s="474"/>
      <c r="I5" s="116" t="s">
        <v>98</v>
      </c>
      <c r="J5" s="121" t="s">
        <v>99</v>
      </c>
      <c r="K5" s="487"/>
      <c r="L5" s="489"/>
      <c r="M5" s="123" t="s">
        <v>98</v>
      </c>
      <c r="N5" s="117" t="s">
        <v>99</v>
      </c>
      <c r="O5" s="493"/>
      <c r="P5" s="494"/>
    </row>
    <row r="6" spans="2:16" ht="37.5" customHeight="1" thickBot="1">
      <c r="B6" s="16" t="s">
        <v>229</v>
      </c>
      <c r="C6" s="38">
        <f>SUM(C7:C17)</f>
        <v>15369830928</v>
      </c>
      <c r="D6" s="38">
        <f t="shared" ref="D6:G6" si="0">SUM(D7:D17)</f>
        <v>132806283</v>
      </c>
      <c r="E6" s="38">
        <f t="shared" si="0"/>
        <v>32214410</v>
      </c>
      <c r="F6" s="38">
        <f t="shared" si="0"/>
        <v>142897751</v>
      </c>
      <c r="G6" s="38">
        <f t="shared" si="0"/>
        <v>42305878</v>
      </c>
      <c r="H6" s="41">
        <f>SUM(H7:H17)</f>
        <v>15269239055</v>
      </c>
      <c r="I6" s="119">
        <f>E24-D24</f>
        <v>-100590628</v>
      </c>
      <c r="J6" s="122">
        <f>+G24-F24</f>
        <v>-100590628</v>
      </c>
      <c r="K6" s="185">
        <f>+I6-J6</f>
        <v>0</v>
      </c>
      <c r="L6" s="137" t="s">
        <v>121</v>
      </c>
      <c r="M6" s="124">
        <f>(세입_일반!H6-세입_일반!G6)+(세입_특별!G6-세입_특별!F6)+(세입_기금!F6-세입_기금!E6)</f>
        <v>-100591873</v>
      </c>
      <c r="N6" s="120">
        <f>+(세출_일반!H6-세출_일반!G6)+(세출_특별!G6-세출_특별!F6)+(세출_기금!F6-세출_기금!E6)</f>
        <v>-100591873</v>
      </c>
      <c r="O6" s="118">
        <f>+M6-I6</f>
        <v>-1245</v>
      </c>
      <c r="P6" s="118">
        <f>+N6-J6</f>
        <v>-1245</v>
      </c>
    </row>
    <row r="7" spans="2:16" ht="37.5" hidden="1" customHeight="1">
      <c r="B7" s="234" t="s">
        <v>230</v>
      </c>
      <c r="C7" s="39"/>
      <c r="D7" s="18"/>
      <c r="E7" s="18"/>
      <c r="F7" s="18"/>
      <c r="G7" s="18"/>
      <c r="H7" s="236">
        <f>C7-F7+G7</f>
        <v>0</v>
      </c>
      <c r="I7" s="301"/>
      <c r="J7" s="302"/>
      <c r="K7" s="303"/>
      <c r="L7" s="304"/>
      <c r="M7" s="305"/>
      <c r="N7" s="306"/>
      <c r="O7" s="307"/>
      <c r="P7" s="307"/>
    </row>
    <row r="8" spans="2:16" ht="37.5" customHeight="1">
      <c r="B8" s="17" t="s">
        <v>238</v>
      </c>
      <c r="C8" s="163">
        <f>위원회총괄!B5</f>
        <v>28429811</v>
      </c>
      <c r="D8" s="18">
        <f>SUMIF(세입_일반!A7:A78,"=의회운영위원회",세입_일반!G7:G78)</f>
        <v>0</v>
      </c>
      <c r="E8" s="18">
        <f>SUMIF(세입_일반!A7:A78,"=의회운영위원회",세입_일반!H7:H78)</f>
        <v>0</v>
      </c>
      <c r="F8" s="18">
        <f>SUMIF(세출_일반!A9:A151,"=의회운영위원회",세출_일반!G9:G151)</f>
        <v>2000000</v>
      </c>
      <c r="G8" s="18">
        <f>SUMIF(세출_일반!A9:A151,"=의회운영위원회",세출_일반!H9:H151)</f>
        <v>20000</v>
      </c>
      <c r="H8" s="42">
        <f>C8-F8+G8</f>
        <v>26449811</v>
      </c>
      <c r="I8" s="481" t="s">
        <v>132</v>
      </c>
      <c r="J8" s="482"/>
      <c r="K8" s="7"/>
      <c r="N8" s="188" t="s">
        <v>131</v>
      </c>
    </row>
    <row r="9" spans="2:16" ht="37.5" customHeight="1">
      <c r="B9" s="17" t="s">
        <v>239</v>
      </c>
      <c r="C9" s="39">
        <f>위원회총괄!B6</f>
        <v>4599975685</v>
      </c>
      <c r="D9" s="18">
        <f>SUMIF(세입_일반!A7:A78,"=기획위원회",세입_일반!G7:G78)+세입_특별!F25</f>
        <v>0</v>
      </c>
      <c r="E9" s="18">
        <f>SUMIF(세입_일반!A7:A78,"=기획위원회",세입_일반!H7:H78)+세입_특별!G25</f>
        <v>0</v>
      </c>
      <c r="F9" s="19">
        <f>SUMIF(세출_일반!A9:A151,"=기획위원회",세출_일반!G9:G151)+세출_특별!F25</f>
        <v>1877790</v>
      </c>
      <c r="G9" s="19">
        <f>SUMIF(세출_일반!A9:A151,"=기획위원회",세출_일반!H9:H151)+세출_특별!G25</f>
        <v>0</v>
      </c>
      <c r="H9" s="42">
        <f t="shared" ref="H9:H17" si="1">C9-F9+G9</f>
        <v>4598097895</v>
      </c>
      <c r="I9" s="190">
        <f>세입_일반!F6</f>
        <v>-100590628</v>
      </c>
      <c r="J9" s="190">
        <f>세출_일반!F6</f>
        <v>-100590628</v>
      </c>
      <c r="K9" s="7"/>
      <c r="N9" s="189">
        <f>+H6-C6</f>
        <v>-100591873</v>
      </c>
    </row>
    <row r="10" spans="2:16" ht="37.5" customHeight="1">
      <c r="B10" s="17" t="s">
        <v>240</v>
      </c>
      <c r="C10" s="39">
        <f>위원회총괄!B7</f>
        <v>614815906</v>
      </c>
      <c r="D10" s="18">
        <f>SUMIF(세입_일반!A7:A78,"=경제투자위원회",세입_일반!G7:G78)+세입_특별!F28</f>
        <v>0</v>
      </c>
      <c r="E10" s="18">
        <f>SUMIF(세입_일반!A7:A78,"=경제투자위원회",세입_일반!H7:H78)+세입_특별!G28</f>
        <v>0</v>
      </c>
      <c r="F10" s="18">
        <f>SUMIF(세출_일반!A9:A151,"=경제투자위원회",세출_일반!G9:G151)+세출_특별!F28</f>
        <v>0</v>
      </c>
      <c r="G10" s="18">
        <f>SUMIF(세출_일반!A9:A151,"=경제투자위원회",세출_일반!H9:H151)+세출_특별!G28</f>
        <v>1510000</v>
      </c>
      <c r="H10" s="42">
        <f t="shared" si="1"/>
        <v>616325906</v>
      </c>
      <c r="I10" s="29"/>
      <c r="J10" s="30"/>
      <c r="K10" s="32"/>
    </row>
    <row r="11" spans="2:16" ht="37.5" customHeight="1">
      <c r="B11" s="17" t="s">
        <v>241</v>
      </c>
      <c r="C11" s="39">
        <f>위원회총괄!B8</f>
        <v>1008395391</v>
      </c>
      <c r="D11" s="18">
        <f>SUMIF(세입_일반!A7:A78,"=행정자치위원회",세입_일반!G7:G78)</f>
        <v>114418</v>
      </c>
      <c r="E11" s="18">
        <f>SUMIF(세입_일반!A7:A78,"=행정자치위원회",세입_일반!H7:H78)</f>
        <v>33250</v>
      </c>
      <c r="F11" s="18">
        <f>SUMIF(세출_일반!A9:A151,"=행정자치위원회",세출_일반!G9:G151)</f>
        <v>114418</v>
      </c>
      <c r="G11" s="18">
        <f>SUMIF(세출_일반!A9:A151,"=행정자치위원회",세출_일반!H9:H151)</f>
        <v>33250</v>
      </c>
      <c r="H11" s="42">
        <f t="shared" si="1"/>
        <v>1008314223</v>
      </c>
      <c r="I11" s="29"/>
      <c r="J11" s="169"/>
      <c r="L11" s="33"/>
      <c r="M11" s="33"/>
    </row>
    <row r="12" spans="2:16" ht="37.5" customHeight="1">
      <c r="B12" s="17" t="s">
        <v>242</v>
      </c>
      <c r="C12" s="39">
        <f>위원회총괄!B9</f>
        <v>367556380</v>
      </c>
      <c r="D12" s="18">
        <f>SUMIF(세입_일반!A7:A78,"=문화체육관광위원회",세입_일반!G7:G78)+세입_특별!F31</f>
        <v>559185</v>
      </c>
      <c r="E12" s="18">
        <f>SUMIF(세입_일반!A7:A78,"=문화체육관광위원회",세입_일반!H7:H78)+세입_특별!G31</f>
        <v>100000</v>
      </c>
      <c r="F12" s="18">
        <f>SUMIF(세출_일반!A9:A151,"=문화체육관광위원회",세출_일반!G9:G151)+세출_특별!F31</f>
        <v>559185</v>
      </c>
      <c r="G12" s="19">
        <f>SUMIF(세출_일반!A9:A151,"=문화체육관광위원회",세출_일반!H9:H151)+세출_특별!G31</f>
        <v>400000</v>
      </c>
      <c r="H12" s="42">
        <f t="shared" si="1"/>
        <v>367397195</v>
      </c>
    </row>
    <row r="13" spans="2:16" s="143" customFormat="1" ht="37.5" customHeight="1">
      <c r="B13" s="138" t="s">
        <v>243</v>
      </c>
      <c r="C13" s="139">
        <f>위원회총괄!B10</f>
        <v>576482968</v>
      </c>
      <c r="D13" s="140">
        <f>SUMIF(세입_일반!A7:A78,"=농림수산위원회",세입_일반!G7:G78)</f>
        <v>8345913</v>
      </c>
      <c r="E13" s="140">
        <f>SUMIF(세입_일반!A7:A78,"=농림수산위원회",세입_일반!H7:H78)</f>
        <v>7659735</v>
      </c>
      <c r="F13" s="140">
        <f>SUMIF(세출_일반!A9:A151,"=농림수산위원회",세출_일반!G9:G151)</f>
        <v>9185058</v>
      </c>
      <c r="G13" s="141">
        <f>SUMIF(세출_일반!A9:A151,"=농림수산위원회",세출_일반!H9:H151)</f>
        <v>8664928</v>
      </c>
      <c r="H13" s="142">
        <f t="shared" si="1"/>
        <v>575962838</v>
      </c>
    </row>
    <row r="14" spans="2:16" s="143" customFormat="1" ht="37.5" customHeight="1">
      <c r="B14" s="138" t="s">
        <v>244</v>
      </c>
      <c r="C14" s="139">
        <f>위원회총괄!B11</f>
        <v>2517632445</v>
      </c>
      <c r="D14" s="140">
        <f>SUMIF(세입_일반!A7:A78,"=보건복지공보위원회",세입_일반!G7:G78)+세입_특별!F7</f>
        <v>2208094</v>
      </c>
      <c r="E14" s="140">
        <f>SUMIF(세입_일반!A7:A78,"=보건복지공보위원회",세입_일반!H7:H78)+세입_특별!G7</f>
        <v>23772496</v>
      </c>
      <c r="F14" s="140">
        <f>SUMIF(세출_일반!A9:A151,"=보건복지공보위원회",세출_일반!G9:G151)+세출_특별!F7</f>
        <v>6300434</v>
      </c>
      <c r="G14" s="140">
        <f>SUMIF(세출_일반!A9:A151,"=보건복지공보위원회",세출_일반!H9:H151)+세출_특별!G7</f>
        <v>28022494</v>
      </c>
      <c r="H14" s="142">
        <f t="shared" si="1"/>
        <v>2539354505</v>
      </c>
    </row>
    <row r="15" spans="2:16" s="143" customFormat="1" ht="37.5" customHeight="1">
      <c r="B15" s="138" t="s">
        <v>245</v>
      </c>
      <c r="C15" s="139">
        <f>위원회총괄!B12</f>
        <v>1558358074</v>
      </c>
      <c r="D15" s="140">
        <f>SUMIF(세입_일반!A7:A78,"=건설교통위원회",세입_일반!G7:G78)+세입_특별!F13+세입_특별!F19+세입_특별!F22</f>
        <v>120687179</v>
      </c>
      <c r="E15" s="140">
        <f>SUMIF(세입_일반!A7:A78,"=건설교통위원회",세입_일반!H7:H78)+세입_특별!G13+세입_특별!G19+세입_특별!G22</f>
        <v>0</v>
      </c>
      <c r="F15" s="140">
        <f>SUMIF(세출_일반!A9:A151,"=건설교통위원회",세출_일반!G9:G151)+세출_특별!F13+세출_특별!F19+세출_특별!F22</f>
        <v>120987179</v>
      </c>
      <c r="G15" s="140">
        <f>SUMIF(세출_일반!A9:A151,"=건설교통위원회",세출_일반!H9:H151)+세출_특별!G13+세출_특별!G19+세출_특별!G22</f>
        <v>1043209</v>
      </c>
      <c r="H15" s="142">
        <f t="shared" si="1"/>
        <v>1438414104</v>
      </c>
    </row>
    <row r="16" spans="2:16" s="147" customFormat="1" ht="37.5" customHeight="1">
      <c r="B16" s="144" t="s">
        <v>246</v>
      </c>
      <c r="C16" s="145">
        <f>위원회총괄!B13</f>
        <v>981780166</v>
      </c>
      <c r="D16" s="141">
        <f>SUMIF(세입_일반!A7:A78,"=도시환경위원회",세입_일반!G7:G78)+세입_특별!F10+세입_특별!F34</f>
        <v>6600</v>
      </c>
      <c r="E16" s="141">
        <f>SUMIF(세입_일반!A7:A78,"=도시환경위원회",세입_일반!H7:H78)+세입_특별!G10+세입_특별!G34</f>
        <v>148154</v>
      </c>
      <c r="F16" s="141">
        <f>SUMIF(세출_일반!A9:A151,"=도시환경위원회",세출_일반!G9:G151)+세출_특별!F10+세출_특별!F34</f>
        <v>6600</v>
      </c>
      <c r="G16" s="141">
        <f>SUMIF(세출_일반!A9:A151,"=도시환경위원회",세출_일반!H9:H151)+세출_특별!G10+세출_특별!G34</f>
        <v>250848</v>
      </c>
      <c r="H16" s="146">
        <f t="shared" si="1"/>
        <v>982024414</v>
      </c>
    </row>
    <row r="17" spans="2:11" s="143" customFormat="1" ht="37.5" customHeight="1" thickBot="1">
      <c r="B17" s="148" t="s">
        <v>247</v>
      </c>
      <c r="C17" s="149">
        <f>위원회총괄!B14</f>
        <v>3116404102</v>
      </c>
      <c r="D17" s="150">
        <f>SUMIF(세입_일반!A7:A78,"=여성가족평생교육위원회",세입_일반!G7:G78)+세입_특별!F16</f>
        <v>884894</v>
      </c>
      <c r="E17" s="150">
        <f>SUMIF(세입_일반!A7:A78,"=여성가족평생교육위원회",세입_일반!H7:H78)+세입_특별!G16</f>
        <v>500775</v>
      </c>
      <c r="F17" s="150">
        <f>SUMIF(세출_일반!A9:A151,"=여성가족평생교육위원회",세출_일반!G9:G151)+세출_특별!F16</f>
        <v>1867087</v>
      </c>
      <c r="G17" s="150">
        <f>SUMIF(세출_일반!A9:A151,"=여성가족평생교육위원회",세출_일반!H9:H151)+세출_특별!G16</f>
        <v>2361149</v>
      </c>
      <c r="H17" s="151">
        <f t="shared" si="1"/>
        <v>3116898164</v>
      </c>
    </row>
    <row r="18" spans="2:11" ht="30.75" customHeight="1">
      <c r="B18" s="7"/>
      <c r="C18" s="7"/>
      <c r="D18" s="7"/>
      <c r="E18" s="7"/>
      <c r="F18" s="7"/>
      <c r="G18" s="7"/>
      <c r="H18" s="7"/>
    </row>
    <row r="19" spans="2:11" ht="20.25">
      <c r="B19" s="21" t="s">
        <v>31</v>
      </c>
      <c r="C19" s="8"/>
      <c r="D19" s="8"/>
      <c r="E19" s="8"/>
      <c r="F19" s="8"/>
      <c r="G19" s="8"/>
      <c r="H19" s="22"/>
    </row>
    <row r="20" spans="2:11" ht="19.5" thickBot="1">
      <c r="B20" s="12"/>
      <c r="C20" s="7"/>
      <c r="D20" s="7"/>
      <c r="E20" s="7"/>
      <c r="F20" s="7"/>
      <c r="G20" s="7"/>
      <c r="H20" s="15" t="s">
        <v>32</v>
      </c>
    </row>
    <row r="21" spans="2:11" ht="24.75" customHeight="1">
      <c r="B21" s="470" t="s">
        <v>33</v>
      </c>
      <c r="C21" s="475" t="s">
        <v>95</v>
      </c>
      <c r="D21" s="472" t="s">
        <v>27</v>
      </c>
      <c r="E21" s="472"/>
      <c r="F21" s="472" t="s">
        <v>28</v>
      </c>
      <c r="G21" s="472"/>
      <c r="H21" s="473" t="s">
        <v>29</v>
      </c>
    </row>
    <row r="22" spans="2:11" ht="24.75" customHeight="1">
      <c r="B22" s="471"/>
      <c r="C22" s="476"/>
      <c r="D22" s="114" t="s">
        <v>30</v>
      </c>
      <c r="E22" s="114" t="s">
        <v>62</v>
      </c>
      <c r="F22" s="114" t="s">
        <v>30</v>
      </c>
      <c r="G22" s="114" t="s">
        <v>63</v>
      </c>
      <c r="H22" s="474"/>
      <c r="I22" s="6" t="s">
        <v>126</v>
      </c>
    </row>
    <row r="23" spans="2:11" ht="37.5" customHeight="1">
      <c r="B23" s="16" t="s">
        <v>34</v>
      </c>
      <c r="C23" s="38">
        <f t="shared" ref="C23:H23" si="2">SUM(C24:C25)</f>
        <v>15369830928</v>
      </c>
      <c r="D23" s="38">
        <f t="shared" si="2"/>
        <v>132806283</v>
      </c>
      <c r="E23" s="38">
        <f t="shared" si="2"/>
        <v>32214410</v>
      </c>
      <c r="F23" s="38">
        <f t="shared" si="2"/>
        <v>142897751</v>
      </c>
      <c r="G23" s="38">
        <f t="shared" si="2"/>
        <v>42305878</v>
      </c>
      <c r="H23" s="38">
        <f t="shared" si="2"/>
        <v>15269239055</v>
      </c>
      <c r="I23" s="14">
        <f>+C23+E23-D23</f>
        <v>15269239055</v>
      </c>
      <c r="J23" s="186">
        <f>I23-H23</f>
        <v>0</v>
      </c>
      <c r="K23" s="187" t="s">
        <v>127</v>
      </c>
    </row>
    <row r="24" spans="2:11" ht="37.5" customHeight="1">
      <c r="B24" s="17" t="s">
        <v>35</v>
      </c>
      <c r="C24" s="39">
        <f>위원회총괄!C4</f>
        <v>12328878281</v>
      </c>
      <c r="D24" s="39">
        <f>+세입_일반!G6</f>
        <v>132805038</v>
      </c>
      <c r="E24" s="39">
        <f>+세입_일반!H6</f>
        <v>32214410</v>
      </c>
      <c r="F24" s="39">
        <f>+세출_일반!G6</f>
        <v>142896506</v>
      </c>
      <c r="G24" s="39">
        <f>+세출_일반!H6</f>
        <v>42305878</v>
      </c>
      <c r="H24" s="42">
        <f>+C24+G24-F24</f>
        <v>12228287653</v>
      </c>
      <c r="I24" s="14">
        <f>+C24+E24-D24</f>
        <v>12228287653</v>
      </c>
      <c r="J24" s="186">
        <f>I24-H24</f>
        <v>0</v>
      </c>
      <c r="K24" s="187" t="s">
        <v>128</v>
      </c>
    </row>
    <row r="25" spans="2:11" ht="37.5" customHeight="1" thickBot="1">
      <c r="B25" s="20" t="s">
        <v>36</v>
      </c>
      <c r="C25" s="40">
        <f>위원회총괄!O4</f>
        <v>3040952647</v>
      </c>
      <c r="D25" s="40">
        <f>세입_특별!F6</f>
        <v>1245</v>
      </c>
      <c r="E25" s="40">
        <f>세입_특별!G6</f>
        <v>0</v>
      </c>
      <c r="F25" s="40">
        <f>세출_특별!F6</f>
        <v>1245</v>
      </c>
      <c r="G25" s="40">
        <f>세출_특별!G6</f>
        <v>0</v>
      </c>
      <c r="H25" s="43">
        <f>+C25+G25-F25</f>
        <v>3040951402</v>
      </c>
      <c r="I25" s="14">
        <f>+C25+E25-D25</f>
        <v>3040951402</v>
      </c>
      <c r="J25" s="186">
        <f>I25-H25</f>
        <v>0</v>
      </c>
      <c r="K25" s="187" t="s">
        <v>128</v>
      </c>
    </row>
    <row r="26" spans="2:11">
      <c r="B26" s="7"/>
      <c r="C26" s="7"/>
      <c r="D26" s="7"/>
      <c r="E26" s="7"/>
      <c r="F26" s="7"/>
      <c r="G26" s="7"/>
      <c r="H26" s="7"/>
    </row>
    <row r="27" spans="2:11">
      <c r="B27" s="7"/>
      <c r="C27" s="7"/>
      <c r="D27" s="7"/>
      <c r="E27" s="7"/>
      <c r="F27" s="7"/>
      <c r="G27" s="7"/>
      <c r="H27" s="7"/>
    </row>
    <row r="28" spans="2:11">
      <c r="B28" s="7"/>
      <c r="C28" s="7"/>
      <c r="D28" s="7"/>
      <c r="E28" s="7"/>
      <c r="F28" s="7"/>
      <c r="G28" s="7"/>
      <c r="H28" s="7"/>
    </row>
    <row r="29" spans="2:11">
      <c r="B29" s="7"/>
      <c r="C29" s="7"/>
      <c r="D29" s="7"/>
      <c r="E29" s="7"/>
      <c r="F29" s="7"/>
      <c r="G29" s="7"/>
      <c r="H29" s="7"/>
    </row>
    <row r="76" spans="1:6">
      <c r="A76" s="170" t="s">
        <v>120</v>
      </c>
    </row>
    <row r="78" spans="1:6">
      <c r="F78" s="6">
        <v>0</v>
      </c>
    </row>
    <row r="94" spans="1:16">
      <c r="A94" s="171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71"/>
      <c r="O94" s="171"/>
      <c r="P94" s="171"/>
    </row>
  </sheetData>
  <mergeCells count="18">
    <mergeCell ref="I8:J8"/>
    <mergeCell ref="H4:H5"/>
    <mergeCell ref="N3:P3"/>
    <mergeCell ref="I4:J4"/>
    <mergeCell ref="K4:K5"/>
    <mergeCell ref="L4:L5"/>
    <mergeCell ref="M4:N4"/>
    <mergeCell ref="O4:P5"/>
    <mergeCell ref="B1:H1"/>
    <mergeCell ref="B4:B5"/>
    <mergeCell ref="C4:C5"/>
    <mergeCell ref="D4:E4"/>
    <mergeCell ref="F4:G4"/>
    <mergeCell ref="B21:B22"/>
    <mergeCell ref="D21:E21"/>
    <mergeCell ref="F21:G21"/>
    <mergeCell ref="H21:H22"/>
    <mergeCell ref="C21:C22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N127"/>
  <sheetViews>
    <sheetView showGridLines="0" showZeros="0" tabSelected="1" view="pageBreakPreview" zoomScale="85" zoomScaleSheetLayoutView="85" workbookViewId="0">
      <pane xSplit="1" ySplit="5" topLeftCell="B6" activePane="bottomRight" state="frozen"/>
      <selection activeCell="B3" sqref="B3"/>
      <selection pane="topRight" activeCell="B3" sqref="B3"/>
      <selection pane="bottomLeft" activeCell="B3" sqref="B3"/>
      <selection pane="bottomRight" activeCell="G19" sqref="G19"/>
    </sheetView>
  </sheetViews>
  <sheetFormatPr defaultRowHeight="13.5"/>
  <cols>
    <col min="1" max="1" width="15.21875" style="327" hidden="1" customWidth="1"/>
    <col min="2" max="2" width="7.5546875" style="7" customWidth="1"/>
    <col min="3" max="3" width="31.33203125" style="7" customWidth="1"/>
    <col min="4" max="4" width="11.77734375" style="7" customWidth="1"/>
    <col min="5" max="5" width="11.77734375" style="7" hidden="1" customWidth="1"/>
    <col min="6" max="6" width="14.109375" style="7" hidden="1" customWidth="1"/>
    <col min="7" max="8" width="11.77734375" style="7" customWidth="1"/>
    <col min="9" max="9" width="23.21875" style="7" customWidth="1"/>
    <col min="10" max="10" width="9.77734375" style="7" customWidth="1"/>
    <col min="11" max="11" width="8.33203125" style="7" customWidth="1"/>
    <col min="12" max="12" width="8.33203125" style="325" customWidth="1"/>
    <col min="13" max="14" width="12.109375" style="7" customWidth="1"/>
    <col min="15" max="16" width="8.88671875" style="7" customWidth="1"/>
    <col min="17" max="16384" width="8.88671875" style="7"/>
  </cols>
  <sheetData>
    <row r="1" spans="1:14" ht="44.25" customHeight="1">
      <c r="A1" s="477" t="s">
        <v>250</v>
      </c>
      <c r="B1" s="477"/>
      <c r="C1" s="477"/>
      <c r="D1" s="477"/>
      <c r="E1" s="477"/>
      <c r="F1" s="477"/>
      <c r="G1" s="477"/>
      <c r="H1" s="477"/>
      <c r="I1" s="477"/>
      <c r="J1" s="392"/>
    </row>
    <row r="2" spans="1:14" ht="20.25" customHeight="1">
      <c r="A2" s="196"/>
      <c r="B2" s="90" t="s">
        <v>71</v>
      </c>
      <c r="C2" s="90"/>
      <c r="D2" s="323"/>
      <c r="E2" s="323"/>
      <c r="F2" s="323"/>
      <c r="G2" s="323"/>
      <c r="H2" s="323"/>
      <c r="I2" s="323"/>
      <c r="M2" s="326"/>
      <c r="N2" s="326"/>
    </row>
    <row r="3" spans="1:14">
      <c r="I3" s="328" t="s">
        <v>32</v>
      </c>
      <c r="M3" s="326"/>
      <c r="N3" s="326"/>
    </row>
    <row r="4" spans="1:14" s="329" customFormat="1" ht="24.95" customHeight="1">
      <c r="A4" s="495" t="s">
        <v>155</v>
      </c>
      <c r="B4" s="498" t="s">
        <v>1</v>
      </c>
      <c r="C4" s="504" t="s">
        <v>157</v>
      </c>
      <c r="D4" s="500" t="s">
        <v>80</v>
      </c>
      <c r="E4" s="500" t="s">
        <v>154</v>
      </c>
      <c r="F4" s="500" t="s">
        <v>2</v>
      </c>
      <c r="G4" s="500"/>
      <c r="H4" s="500"/>
      <c r="I4" s="502" t="s">
        <v>158</v>
      </c>
      <c r="L4" s="330"/>
      <c r="M4" s="497"/>
      <c r="N4" s="497"/>
    </row>
    <row r="5" spans="1:14" s="329" customFormat="1" ht="24.95" customHeight="1">
      <c r="A5" s="496"/>
      <c r="B5" s="499"/>
      <c r="C5" s="505"/>
      <c r="D5" s="501"/>
      <c r="E5" s="501"/>
      <c r="F5" s="324" t="s">
        <v>25</v>
      </c>
      <c r="G5" s="324" t="s">
        <v>4</v>
      </c>
      <c r="H5" s="324" t="s">
        <v>5</v>
      </c>
      <c r="I5" s="503"/>
      <c r="L5" s="330"/>
      <c r="M5" s="203"/>
      <c r="N5" s="203"/>
    </row>
    <row r="6" spans="1:14" s="329" customFormat="1" ht="35.1" customHeight="1">
      <c r="A6" s="154" t="s">
        <v>25</v>
      </c>
      <c r="B6" s="331"/>
      <c r="C6" s="332"/>
      <c r="D6" s="155">
        <f>SUM(D7:D76)/2</f>
        <v>1079576850</v>
      </c>
      <c r="E6" s="155">
        <f>SUM(E7:E76)/2</f>
        <v>978986222</v>
      </c>
      <c r="F6" s="155">
        <f>SUM(F7:F76)/2</f>
        <v>-100590628</v>
      </c>
      <c r="G6" s="155">
        <f>SUM(G7:G76)/2</f>
        <v>132805038</v>
      </c>
      <c r="H6" s="155">
        <f>SUM(H7:H76)/2</f>
        <v>32214410</v>
      </c>
      <c r="I6" s="156"/>
      <c r="L6" s="330"/>
      <c r="M6" s="333"/>
      <c r="N6" s="333"/>
    </row>
    <row r="7" spans="1:14" s="336" customFormat="1" ht="37.5" hidden="1" customHeight="1">
      <c r="A7" s="247" t="s">
        <v>89</v>
      </c>
      <c r="B7" s="334"/>
      <c r="C7" s="335" t="s">
        <v>89</v>
      </c>
      <c r="D7" s="249">
        <f>SUM(D8:D9)</f>
        <v>0</v>
      </c>
      <c r="E7" s="249">
        <f t="shared" ref="E7:H7" si="0">SUM(E8:E9)</f>
        <v>0</v>
      </c>
      <c r="F7" s="249">
        <f t="shared" si="0"/>
        <v>0</v>
      </c>
      <c r="G7" s="249">
        <f t="shared" si="0"/>
        <v>0</v>
      </c>
      <c r="H7" s="249">
        <f t="shared" si="0"/>
        <v>0</v>
      </c>
      <c r="I7" s="253"/>
      <c r="L7" s="337"/>
      <c r="M7" s="338"/>
      <c r="N7" s="338"/>
    </row>
    <row r="8" spans="1:14" s="329" customFormat="1" ht="42.75" hidden="1" customHeight="1">
      <c r="A8" s="339"/>
      <c r="B8" s="340"/>
      <c r="C8" s="341"/>
      <c r="D8" s="130"/>
      <c r="E8" s="130">
        <f>D8+F8</f>
        <v>0</v>
      </c>
      <c r="F8" s="130">
        <f>H8-G8</f>
        <v>0</v>
      </c>
      <c r="G8" s="342"/>
      <c r="H8" s="343"/>
      <c r="I8" s="157"/>
      <c r="L8" s="330"/>
      <c r="M8" s="344"/>
      <c r="N8" s="344"/>
    </row>
    <row r="9" spans="1:14" s="329" customFormat="1" ht="42.75" hidden="1" customHeight="1">
      <c r="A9" s="339"/>
      <c r="B9" s="129"/>
      <c r="C9" s="341"/>
      <c r="D9" s="130"/>
      <c r="E9" s="130">
        <f t="shared" ref="E9:E76" si="1">D9+F9</f>
        <v>0</v>
      </c>
      <c r="F9" s="130">
        <f t="shared" ref="F9:F76" si="2">H9-G9</f>
        <v>0</v>
      </c>
      <c r="G9" s="342"/>
      <c r="H9" s="343"/>
      <c r="I9" s="103"/>
      <c r="L9" s="330"/>
    </row>
    <row r="10" spans="1:14" s="336" customFormat="1" ht="37.5" hidden="1" customHeight="1">
      <c r="A10" s="247" t="s">
        <v>103</v>
      </c>
      <c r="B10" s="334"/>
      <c r="C10" s="335" t="s">
        <v>103</v>
      </c>
      <c r="D10" s="249">
        <f>SUM(D11:D12)</f>
        <v>0</v>
      </c>
      <c r="E10" s="249">
        <f t="shared" ref="E10:H10" si="3">SUM(E11:E12)</f>
        <v>0</v>
      </c>
      <c r="F10" s="249">
        <f t="shared" si="3"/>
        <v>0</v>
      </c>
      <c r="G10" s="249">
        <f t="shared" si="3"/>
        <v>0</v>
      </c>
      <c r="H10" s="249">
        <f t="shared" si="3"/>
        <v>0</v>
      </c>
      <c r="I10" s="253"/>
      <c r="L10" s="337"/>
      <c r="M10" s="345"/>
      <c r="N10" s="345"/>
    </row>
    <row r="11" spans="1:14" s="329" customFormat="1" ht="42.75" hidden="1" customHeight="1">
      <c r="A11" s="339"/>
      <c r="B11" s="340"/>
      <c r="C11" s="341"/>
      <c r="D11" s="130"/>
      <c r="E11" s="130">
        <f t="shared" si="1"/>
        <v>0</v>
      </c>
      <c r="F11" s="130">
        <f t="shared" si="2"/>
        <v>0</v>
      </c>
      <c r="G11" s="342"/>
      <c r="H11" s="343"/>
      <c r="I11" s="157"/>
      <c r="L11" s="330"/>
      <c r="M11" s="344"/>
      <c r="N11" s="344"/>
    </row>
    <row r="12" spans="1:14" s="329" customFormat="1" ht="42.75" hidden="1" customHeight="1">
      <c r="A12" s="346"/>
      <c r="B12" s="129"/>
      <c r="C12" s="341"/>
      <c r="D12" s="130"/>
      <c r="E12" s="130">
        <f t="shared" si="1"/>
        <v>0</v>
      </c>
      <c r="F12" s="130">
        <f t="shared" si="2"/>
        <v>0</v>
      </c>
      <c r="G12" s="191"/>
      <c r="H12" s="192"/>
      <c r="I12" s="103"/>
      <c r="L12" s="330"/>
    </row>
    <row r="13" spans="1:14" s="336" customFormat="1" ht="37.5" hidden="1" customHeight="1">
      <c r="A13" s="247" t="s">
        <v>104</v>
      </c>
      <c r="B13" s="334"/>
      <c r="C13" s="335" t="s">
        <v>104</v>
      </c>
      <c r="D13" s="249">
        <f>SUM(D14:D16)</f>
        <v>0</v>
      </c>
      <c r="E13" s="249">
        <f>SUM(E14:E16)</f>
        <v>0</v>
      </c>
      <c r="F13" s="249">
        <f>SUM(F14:F16)</f>
        <v>0</v>
      </c>
      <c r="G13" s="249">
        <f>SUM(G14:G16)</f>
        <v>0</v>
      </c>
      <c r="H13" s="249">
        <f>SUM(H14:H16)</f>
        <v>0</v>
      </c>
      <c r="I13" s="253"/>
      <c r="L13" s="337"/>
      <c r="M13" s="345"/>
      <c r="N13" s="345"/>
    </row>
    <row r="14" spans="1:14" s="329" customFormat="1" ht="42.75" hidden="1" customHeight="1">
      <c r="A14" s="346"/>
      <c r="B14" s="129"/>
      <c r="C14" s="347"/>
      <c r="D14" s="130"/>
      <c r="E14" s="130">
        <f t="shared" si="1"/>
        <v>0</v>
      </c>
      <c r="F14" s="130">
        <f t="shared" si="2"/>
        <v>0</v>
      </c>
      <c r="G14" s="191"/>
      <c r="H14" s="192"/>
      <c r="I14" s="157"/>
      <c r="L14" s="330"/>
      <c r="M14" s="344"/>
      <c r="N14" s="344"/>
    </row>
    <row r="15" spans="1:14" s="329" customFormat="1" ht="42.75" hidden="1" customHeight="1">
      <c r="A15" s="346"/>
      <c r="B15" s="129"/>
      <c r="C15" s="341"/>
      <c r="D15" s="130"/>
      <c r="E15" s="130">
        <f t="shared" si="1"/>
        <v>0</v>
      </c>
      <c r="F15" s="130">
        <f t="shared" si="2"/>
        <v>0</v>
      </c>
      <c r="G15" s="191"/>
      <c r="H15" s="192"/>
      <c r="I15" s="157"/>
      <c r="L15" s="330"/>
    </row>
    <row r="16" spans="1:14" s="329" customFormat="1" ht="42.75" hidden="1" customHeight="1">
      <c r="A16" s="346"/>
      <c r="B16" s="129"/>
      <c r="C16" s="341"/>
      <c r="D16" s="130"/>
      <c r="E16" s="130">
        <f t="shared" ref="E16" si="4">D16+F16</f>
        <v>0</v>
      </c>
      <c r="F16" s="130">
        <f t="shared" ref="F16" si="5">H16-G16</f>
        <v>0</v>
      </c>
      <c r="G16" s="191"/>
      <c r="H16" s="192"/>
      <c r="I16" s="103"/>
      <c r="L16" s="330"/>
    </row>
    <row r="17" spans="1:14" s="336" customFormat="1" ht="37.5" customHeight="1">
      <c r="A17" s="247" t="s">
        <v>86</v>
      </c>
      <c r="B17" s="334"/>
      <c r="C17" s="335" t="s">
        <v>86</v>
      </c>
      <c r="D17" s="249">
        <f>SUM(D18:D21)</f>
        <v>114418</v>
      </c>
      <c r="E17" s="249">
        <f>SUM(E18:E21)</f>
        <v>33250</v>
      </c>
      <c r="F17" s="249">
        <f>SUM(F18:F21)</f>
        <v>-81168</v>
      </c>
      <c r="G17" s="249">
        <f>SUM(G18:G21)</f>
        <v>114418</v>
      </c>
      <c r="H17" s="249">
        <f>SUM(H18:H21)</f>
        <v>33250</v>
      </c>
      <c r="I17" s="253"/>
      <c r="L17" s="337"/>
      <c r="M17" s="345"/>
      <c r="N17" s="345"/>
    </row>
    <row r="18" spans="1:14" s="329" customFormat="1" ht="42.75" customHeight="1">
      <c r="A18" s="402" t="s">
        <v>414</v>
      </c>
      <c r="B18" s="403">
        <v>318</v>
      </c>
      <c r="C18" s="404" t="s">
        <v>415</v>
      </c>
      <c r="D18" s="405">
        <v>88000</v>
      </c>
      <c r="E18" s="405">
        <f t="shared" si="1"/>
        <v>0</v>
      </c>
      <c r="F18" s="405">
        <f t="shared" si="2"/>
        <v>-88000</v>
      </c>
      <c r="G18" s="406">
        <v>88000</v>
      </c>
      <c r="H18" s="407"/>
      <c r="I18" s="408" t="s">
        <v>416</v>
      </c>
      <c r="L18" s="330"/>
      <c r="M18" s="344"/>
      <c r="N18" s="344"/>
    </row>
    <row r="19" spans="1:14" s="329" customFormat="1" ht="42.75" customHeight="1">
      <c r="A19" s="402" t="s">
        <v>414</v>
      </c>
      <c r="B19" s="403" t="s">
        <v>417</v>
      </c>
      <c r="C19" s="404" t="s">
        <v>418</v>
      </c>
      <c r="D19" s="405">
        <v>0</v>
      </c>
      <c r="E19" s="405">
        <f t="shared" si="1"/>
        <v>33250</v>
      </c>
      <c r="F19" s="405">
        <f t="shared" si="2"/>
        <v>33250</v>
      </c>
      <c r="G19" s="406"/>
      <c r="H19" s="407">
        <v>33250</v>
      </c>
      <c r="I19" s="408" t="s">
        <v>419</v>
      </c>
      <c r="L19" s="330"/>
      <c r="M19" s="344"/>
      <c r="N19" s="344"/>
    </row>
    <row r="20" spans="1:14" s="329" customFormat="1" ht="42.75" customHeight="1">
      <c r="A20" s="402" t="s">
        <v>420</v>
      </c>
      <c r="B20" s="403">
        <v>270</v>
      </c>
      <c r="C20" s="404" t="s">
        <v>421</v>
      </c>
      <c r="D20" s="405">
        <v>26418</v>
      </c>
      <c r="E20" s="405">
        <f t="shared" si="1"/>
        <v>0</v>
      </c>
      <c r="F20" s="405">
        <f t="shared" si="2"/>
        <v>-26418</v>
      </c>
      <c r="G20" s="406">
        <v>26418</v>
      </c>
      <c r="H20" s="407"/>
      <c r="I20" s="408" t="s">
        <v>416</v>
      </c>
      <c r="L20" s="330"/>
      <c r="M20" s="344"/>
      <c r="N20" s="344"/>
    </row>
    <row r="21" spans="1:14" s="329" customFormat="1" ht="42.75" hidden="1" customHeight="1">
      <c r="A21" s="346"/>
      <c r="B21" s="129"/>
      <c r="C21" s="341"/>
      <c r="D21" s="130"/>
      <c r="E21" s="130">
        <f t="shared" si="1"/>
        <v>0</v>
      </c>
      <c r="F21" s="130">
        <f t="shared" si="2"/>
        <v>0</v>
      </c>
      <c r="G21" s="191"/>
      <c r="H21" s="192"/>
      <c r="I21" s="157"/>
      <c r="L21" s="330"/>
      <c r="M21" s="344"/>
      <c r="N21" s="344"/>
    </row>
    <row r="22" spans="1:14" s="336" customFormat="1" ht="37.5" customHeight="1">
      <c r="A22" s="247" t="s">
        <v>249</v>
      </c>
      <c r="B22" s="334"/>
      <c r="C22" s="335" t="s">
        <v>249</v>
      </c>
      <c r="D22" s="249">
        <f>SUM(D23:D26)</f>
        <v>559185</v>
      </c>
      <c r="E22" s="249">
        <f>SUM(E23:E26)</f>
        <v>100000</v>
      </c>
      <c r="F22" s="249">
        <f>SUM(F23:F26)</f>
        <v>-459185</v>
      </c>
      <c r="G22" s="249">
        <f>SUM(G23:G26)</f>
        <v>559185</v>
      </c>
      <c r="H22" s="249">
        <f>SUM(H23:H26)</f>
        <v>100000</v>
      </c>
      <c r="I22" s="469" t="s">
        <v>561</v>
      </c>
      <c r="L22" s="337"/>
      <c r="M22" s="345"/>
      <c r="N22" s="345"/>
    </row>
    <row r="23" spans="1:14" s="329" customFormat="1" ht="42.75" customHeight="1">
      <c r="A23" s="402" t="s">
        <v>422</v>
      </c>
      <c r="B23" s="464">
        <v>332</v>
      </c>
      <c r="C23" s="467" t="s">
        <v>553</v>
      </c>
      <c r="D23" s="423">
        <v>500000</v>
      </c>
      <c r="E23" s="465">
        <f t="shared" si="1"/>
        <v>0</v>
      </c>
      <c r="F23" s="465">
        <f t="shared" si="2"/>
        <v>-500000</v>
      </c>
      <c r="G23" s="423">
        <v>500000</v>
      </c>
      <c r="H23" s="466"/>
      <c r="I23" s="468" t="s">
        <v>554</v>
      </c>
      <c r="L23" s="330"/>
      <c r="M23" s="344"/>
      <c r="N23" s="344"/>
    </row>
    <row r="24" spans="1:14" s="329" customFormat="1" ht="42.75" customHeight="1">
      <c r="A24" s="402" t="s">
        <v>422</v>
      </c>
      <c r="B24" s="409">
        <v>333</v>
      </c>
      <c r="C24" s="410" t="s">
        <v>423</v>
      </c>
      <c r="D24" s="406">
        <v>59185</v>
      </c>
      <c r="E24" s="405">
        <f t="shared" ref="E24" si="6">D24+F24</f>
        <v>0</v>
      </c>
      <c r="F24" s="405">
        <f t="shared" ref="F24" si="7">H24-G24</f>
        <v>-59185</v>
      </c>
      <c r="G24" s="406">
        <v>59185</v>
      </c>
      <c r="H24" s="407"/>
      <c r="I24" s="408" t="s">
        <v>416</v>
      </c>
      <c r="L24" s="330"/>
      <c r="M24" s="344"/>
      <c r="N24" s="344"/>
    </row>
    <row r="25" spans="1:14" s="329" customFormat="1" ht="42.75" customHeight="1">
      <c r="A25" s="402" t="s">
        <v>422</v>
      </c>
      <c r="B25" s="409" t="s">
        <v>417</v>
      </c>
      <c r="C25" s="410" t="s">
        <v>424</v>
      </c>
      <c r="D25" s="406">
        <v>0</v>
      </c>
      <c r="E25" s="405">
        <f t="shared" si="1"/>
        <v>100000</v>
      </c>
      <c r="F25" s="405">
        <f t="shared" si="2"/>
        <v>100000</v>
      </c>
      <c r="G25" s="406"/>
      <c r="H25" s="407">
        <v>100000</v>
      </c>
      <c r="I25" s="408" t="s">
        <v>425</v>
      </c>
      <c r="L25" s="330"/>
      <c r="M25" s="344"/>
      <c r="N25" s="344"/>
    </row>
    <row r="26" spans="1:14" s="329" customFormat="1" ht="42.75" hidden="1" customHeight="1">
      <c r="A26" s="339"/>
      <c r="B26" s="348"/>
      <c r="C26" s="283"/>
      <c r="D26" s="342"/>
      <c r="E26" s="130">
        <f t="shared" si="1"/>
        <v>0</v>
      </c>
      <c r="F26" s="130">
        <f t="shared" si="2"/>
        <v>0</v>
      </c>
      <c r="G26" s="342"/>
      <c r="H26" s="343"/>
      <c r="I26" s="157"/>
      <c r="L26" s="330"/>
      <c r="M26" s="344"/>
      <c r="N26" s="344"/>
    </row>
    <row r="27" spans="1:14" s="336" customFormat="1" ht="37.5" customHeight="1">
      <c r="A27" s="247" t="s">
        <v>105</v>
      </c>
      <c r="B27" s="334"/>
      <c r="C27" s="335" t="s">
        <v>105</v>
      </c>
      <c r="D27" s="249">
        <f>SUM(D28:D33)</f>
        <v>20993953</v>
      </c>
      <c r="E27" s="249">
        <f>SUM(E28:E33)</f>
        <v>20307775</v>
      </c>
      <c r="F27" s="249">
        <f>SUM(F28:F33)</f>
        <v>-686178</v>
      </c>
      <c r="G27" s="249">
        <f>SUM(G28:G33)</f>
        <v>8345913</v>
      </c>
      <c r="H27" s="249">
        <f>SUM(H28:H33)</f>
        <v>7659735</v>
      </c>
      <c r="I27" s="253"/>
      <c r="J27" s="349"/>
      <c r="L27" s="337"/>
    </row>
    <row r="28" spans="1:14" s="355" customFormat="1" ht="42.75" customHeight="1">
      <c r="A28" s="346" t="s">
        <v>255</v>
      </c>
      <c r="B28" s="350" t="s">
        <v>256</v>
      </c>
      <c r="C28" s="351" t="s">
        <v>257</v>
      </c>
      <c r="D28" s="352"/>
      <c r="E28" s="130">
        <f t="shared" si="1"/>
        <v>5314286</v>
      </c>
      <c r="F28" s="130">
        <f t="shared" si="2"/>
        <v>5314286</v>
      </c>
      <c r="G28" s="191"/>
      <c r="H28" s="192">
        <v>5314286</v>
      </c>
      <c r="I28" s="353" t="s">
        <v>290</v>
      </c>
      <c r="J28" s="354"/>
      <c r="L28" s="356"/>
    </row>
    <row r="29" spans="1:14" s="359" customFormat="1" ht="42.75" customHeight="1">
      <c r="A29" s="346" t="s">
        <v>255</v>
      </c>
      <c r="B29" s="357" t="s">
        <v>261</v>
      </c>
      <c r="C29" s="351" t="s">
        <v>258</v>
      </c>
      <c r="D29" s="352">
        <v>19993953</v>
      </c>
      <c r="E29" s="130">
        <f t="shared" si="1"/>
        <v>11648040</v>
      </c>
      <c r="F29" s="130">
        <f t="shared" si="2"/>
        <v>-8345913</v>
      </c>
      <c r="G29" s="191">
        <v>8345913</v>
      </c>
      <c r="H29" s="192"/>
      <c r="I29" s="353" t="s">
        <v>290</v>
      </c>
      <c r="J29" s="358"/>
      <c r="L29" s="360"/>
    </row>
    <row r="30" spans="1:14" s="359" customFormat="1" ht="42.75" customHeight="1">
      <c r="A30" s="346" t="s">
        <v>255</v>
      </c>
      <c r="B30" s="357" t="s">
        <v>256</v>
      </c>
      <c r="C30" s="351" t="s">
        <v>259</v>
      </c>
      <c r="D30" s="352"/>
      <c r="E30" s="130">
        <f t="shared" ref="E30:E31" si="8">D30+F30</f>
        <v>208457</v>
      </c>
      <c r="F30" s="130">
        <f t="shared" ref="F30:F31" si="9">H30-G30</f>
        <v>208457</v>
      </c>
      <c r="G30" s="191"/>
      <c r="H30" s="192">
        <v>208457</v>
      </c>
      <c r="I30" s="393" t="s">
        <v>290</v>
      </c>
      <c r="J30" s="358"/>
      <c r="L30" s="360"/>
    </row>
    <row r="31" spans="1:14" s="359" customFormat="1" ht="42.75" customHeight="1">
      <c r="A31" s="346" t="s">
        <v>255</v>
      </c>
      <c r="B31" s="357">
        <v>354</v>
      </c>
      <c r="C31" s="351" t="s">
        <v>260</v>
      </c>
      <c r="D31" s="352">
        <v>1000000</v>
      </c>
      <c r="E31" s="130">
        <f t="shared" si="8"/>
        <v>3136992</v>
      </c>
      <c r="F31" s="130">
        <f t="shared" si="9"/>
        <v>2136992</v>
      </c>
      <c r="G31" s="191"/>
      <c r="H31" s="192">
        <v>2136992</v>
      </c>
      <c r="I31" s="393" t="s">
        <v>290</v>
      </c>
      <c r="J31" s="358"/>
      <c r="L31" s="360"/>
    </row>
    <row r="32" spans="1:14" s="359" customFormat="1" ht="42.75" hidden="1" customHeight="1">
      <c r="A32" s="346"/>
      <c r="B32" s="357"/>
      <c r="C32" s="351"/>
      <c r="D32" s="352"/>
      <c r="E32" s="130">
        <f t="shared" ref="E32" si="10">D32+F32</f>
        <v>0</v>
      </c>
      <c r="F32" s="130">
        <f t="shared" ref="F32" si="11">H32-G32</f>
        <v>0</v>
      </c>
      <c r="G32" s="191"/>
      <c r="H32" s="192"/>
      <c r="I32" s="393"/>
      <c r="J32" s="358"/>
      <c r="L32" s="360"/>
    </row>
    <row r="33" spans="1:12" s="359" customFormat="1" ht="42.75" hidden="1" customHeight="1">
      <c r="A33" s="346"/>
      <c r="B33" s="357"/>
      <c r="C33" s="351"/>
      <c r="D33" s="352"/>
      <c r="E33" s="130">
        <f t="shared" si="1"/>
        <v>0</v>
      </c>
      <c r="F33" s="130">
        <f t="shared" si="2"/>
        <v>0</v>
      </c>
      <c r="G33" s="191"/>
      <c r="H33" s="192"/>
      <c r="I33" s="353"/>
      <c r="J33" s="358"/>
      <c r="L33" s="360"/>
    </row>
    <row r="34" spans="1:12" s="336" customFormat="1" ht="37.5" customHeight="1">
      <c r="A34" s="247" t="s">
        <v>332</v>
      </c>
      <c r="B34" s="334"/>
      <c r="C34" s="335" t="s">
        <v>332</v>
      </c>
      <c r="D34" s="249">
        <f>SUM(D35:D52)</f>
        <v>925339266</v>
      </c>
      <c r="E34" s="249">
        <f>SUM(E35:E52)</f>
        <v>946904913</v>
      </c>
      <c r="F34" s="249">
        <f>SUM(F35:F52)</f>
        <v>21565647</v>
      </c>
      <c r="G34" s="249">
        <f>SUM(G35:G52)</f>
        <v>2206849</v>
      </c>
      <c r="H34" s="249">
        <f>SUM(H35:H52)</f>
        <v>23772496</v>
      </c>
      <c r="I34" s="253"/>
      <c r="J34" s="349"/>
      <c r="L34" s="337"/>
    </row>
    <row r="35" spans="1:12" s="329" customFormat="1" ht="42.75" customHeight="1">
      <c r="A35" s="346" t="s">
        <v>262</v>
      </c>
      <c r="B35" s="361" t="s">
        <v>263</v>
      </c>
      <c r="C35" s="362" t="s">
        <v>265</v>
      </c>
      <c r="D35" s="128">
        <v>353240168</v>
      </c>
      <c r="E35" s="130">
        <f t="shared" si="1"/>
        <v>370740168</v>
      </c>
      <c r="F35" s="130">
        <f t="shared" si="2"/>
        <v>17500000</v>
      </c>
      <c r="G35" s="191"/>
      <c r="H35" s="192">
        <v>17500000</v>
      </c>
      <c r="I35" s="363" t="s">
        <v>290</v>
      </c>
      <c r="J35" s="364"/>
    </row>
    <row r="36" spans="1:12" s="329" customFormat="1" ht="42.75" customHeight="1">
      <c r="A36" s="346" t="s">
        <v>262</v>
      </c>
      <c r="B36" s="361" t="s">
        <v>263</v>
      </c>
      <c r="C36" s="362" t="s">
        <v>266</v>
      </c>
      <c r="D36" s="128">
        <v>84470971</v>
      </c>
      <c r="E36" s="130">
        <f t="shared" si="1"/>
        <v>84320971</v>
      </c>
      <c r="F36" s="130">
        <f t="shared" si="2"/>
        <v>-150000</v>
      </c>
      <c r="G36" s="191">
        <v>150000</v>
      </c>
      <c r="H36" s="192"/>
      <c r="I36" s="363" t="s">
        <v>290</v>
      </c>
      <c r="J36" s="364"/>
    </row>
    <row r="37" spans="1:12" s="329" customFormat="1" ht="42.75" customHeight="1">
      <c r="A37" s="346" t="s">
        <v>262</v>
      </c>
      <c r="B37" s="129" t="s">
        <v>263</v>
      </c>
      <c r="C37" s="160" t="s">
        <v>267</v>
      </c>
      <c r="D37" s="366">
        <v>1972728</v>
      </c>
      <c r="E37" s="130">
        <f t="shared" si="1"/>
        <v>2290178</v>
      </c>
      <c r="F37" s="130">
        <f t="shared" si="2"/>
        <v>317450</v>
      </c>
      <c r="G37" s="191"/>
      <c r="H37" s="192">
        <v>317450</v>
      </c>
      <c r="I37" s="103" t="s">
        <v>290</v>
      </c>
      <c r="J37" s="364"/>
      <c r="L37" s="330"/>
    </row>
    <row r="38" spans="1:12" s="329" customFormat="1" ht="42.75" customHeight="1">
      <c r="A38" s="346" t="s">
        <v>262</v>
      </c>
      <c r="B38" s="129" t="s">
        <v>263</v>
      </c>
      <c r="C38" s="160" t="s">
        <v>268</v>
      </c>
      <c r="D38" s="366">
        <v>11808961</v>
      </c>
      <c r="E38" s="130">
        <f>D38+F38</f>
        <v>11685294</v>
      </c>
      <c r="F38" s="130">
        <f>H38-G38</f>
        <v>-123667</v>
      </c>
      <c r="G38" s="191">
        <v>123667</v>
      </c>
      <c r="H38" s="192"/>
      <c r="I38" s="103" t="s">
        <v>290</v>
      </c>
      <c r="J38" s="364"/>
      <c r="L38" s="330"/>
    </row>
    <row r="39" spans="1:12" s="329" customFormat="1" ht="42.75" customHeight="1">
      <c r="A39" s="346" t="s">
        <v>262</v>
      </c>
      <c r="B39" s="361" t="s">
        <v>263</v>
      </c>
      <c r="C39" s="362" t="s">
        <v>269</v>
      </c>
      <c r="D39" s="128">
        <v>2226073</v>
      </c>
      <c r="E39" s="130">
        <f t="shared" ref="E39:E41" si="12">D39+F39</f>
        <v>2349740</v>
      </c>
      <c r="F39" s="130">
        <f t="shared" ref="F39:F41" si="13">H39-G39</f>
        <v>123667</v>
      </c>
      <c r="G39" s="191"/>
      <c r="H39" s="192">
        <v>123667</v>
      </c>
      <c r="I39" s="363" t="s">
        <v>290</v>
      </c>
      <c r="J39" s="364"/>
    </row>
    <row r="40" spans="1:12" s="329" customFormat="1" ht="42.75" customHeight="1">
      <c r="A40" s="346" t="s">
        <v>262</v>
      </c>
      <c r="B40" s="361" t="s">
        <v>263</v>
      </c>
      <c r="C40" s="362" t="s">
        <v>270</v>
      </c>
      <c r="D40" s="128">
        <v>45610745</v>
      </c>
      <c r="E40" s="130">
        <f t="shared" si="12"/>
        <v>44854745</v>
      </c>
      <c r="F40" s="130">
        <f t="shared" si="13"/>
        <v>-756000</v>
      </c>
      <c r="G40" s="191">
        <v>756000</v>
      </c>
      <c r="H40" s="192"/>
      <c r="I40" s="363" t="s">
        <v>290</v>
      </c>
      <c r="J40" s="364"/>
    </row>
    <row r="41" spans="1:12" s="329" customFormat="1" ht="42.75" customHeight="1">
      <c r="A41" s="346" t="s">
        <v>262</v>
      </c>
      <c r="B41" s="129">
        <v>411</v>
      </c>
      <c r="C41" s="160" t="s">
        <v>271</v>
      </c>
      <c r="D41" s="366">
        <v>221215</v>
      </c>
      <c r="E41" s="130">
        <f t="shared" si="12"/>
        <v>179062</v>
      </c>
      <c r="F41" s="130">
        <f t="shared" si="13"/>
        <v>-42153</v>
      </c>
      <c r="G41" s="191">
        <v>42153</v>
      </c>
      <c r="H41" s="192"/>
      <c r="I41" s="103" t="s">
        <v>377</v>
      </c>
      <c r="J41" s="364"/>
      <c r="L41" s="330"/>
    </row>
    <row r="42" spans="1:12" s="329" customFormat="1" ht="42.75" customHeight="1">
      <c r="A42" s="346" t="s">
        <v>262</v>
      </c>
      <c r="B42" s="129">
        <v>411</v>
      </c>
      <c r="C42" s="160" t="s">
        <v>272</v>
      </c>
      <c r="D42" s="366">
        <v>301955</v>
      </c>
      <c r="E42" s="130">
        <f>D42+F42</f>
        <v>0</v>
      </c>
      <c r="F42" s="130">
        <f>H42-G42</f>
        <v>-301955</v>
      </c>
      <c r="G42" s="191">
        <v>301955</v>
      </c>
      <c r="H42" s="192"/>
      <c r="I42" s="103" t="s">
        <v>377</v>
      </c>
      <c r="J42" s="364"/>
      <c r="L42" s="330"/>
    </row>
    <row r="43" spans="1:12" s="329" customFormat="1" ht="42.75" customHeight="1">
      <c r="A43" s="346" t="s">
        <v>262</v>
      </c>
      <c r="B43" s="361" t="s">
        <v>264</v>
      </c>
      <c r="C43" s="362" t="s">
        <v>273</v>
      </c>
      <c r="D43" s="128">
        <v>30100</v>
      </c>
      <c r="E43" s="130">
        <f t="shared" ref="E43" si="14">D43+F43</f>
        <v>50100</v>
      </c>
      <c r="F43" s="130">
        <f t="shared" ref="F43" si="15">H43-G43</f>
        <v>20000</v>
      </c>
      <c r="G43" s="191"/>
      <c r="H43" s="192">
        <v>20000</v>
      </c>
      <c r="I43" s="363" t="s">
        <v>290</v>
      </c>
      <c r="J43" s="364"/>
    </row>
    <row r="44" spans="1:12" s="329" customFormat="1" ht="42.75" customHeight="1">
      <c r="A44" s="346" t="s">
        <v>274</v>
      </c>
      <c r="B44" s="365">
        <v>412</v>
      </c>
      <c r="C44" s="362" t="s">
        <v>276</v>
      </c>
      <c r="D44" s="128">
        <v>1040000</v>
      </c>
      <c r="E44" s="130">
        <f t="shared" ref="E44:E45" si="16">D44+F44</f>
        <v>1047080</v>
      </c>
      <c r="F44" s="130">
        <f t="shared" ref="F44:F45" si="17">H44-G44</f>
        <v>7080</v>
      </c>
      <c r="G44" s="191"/>
      <c r="H44" s="192">
        <v>7080</v>
      </c>
      <c r="I44" s="363" t="s">
        <v>290</v>
      </c>
      <c r="J44" s="364"/>
    </row>
    <row r="45" spans="1:12" s="329" customFormat="1" ht="42.75" customHeight="1">
      <c r="A45" s="346" t="s">
        <v>275</v>
      </c>
      <c r="B45" s="340">
        <v>412</v>
      </c>
      <c r="C45" s="160" t="s">
        <v>277</v>
      </c>
      <c r="D45" s="366">
        <v>5690826</v>
      </c>
      <c r="E45" s="130">
        <f t="shared" si="16"/>
        <v>5730326</v>
      </c>
      <c r="F45" s="130">
        <f t="shared" si="17"/>
        <v>39500</v>
      </c>
      <c r="G45" s="191"/>
      <c r="H45" s="192">
        <v>39500</v>
      </c>
      <c r="I45" s="103" t="s">
        <v>290</v>
      </c>
      <c r="J45" s="364"/>
      <c r="L45" s="330"/>
    </row>
    <row r="46" spans="1:12" s="329" customFormat="1" ht="42.75" customHeight="1">
      <c r="A46" s="402" t="s">
        <v>426</v>
      </c>
      <c r="B46" s="403" t="s">
        <v>543</v>
      </c>
      <c r="C46" s="411" t="s">
        <v>544</v>
      </c>
      <c r="D46" s="412">
        <v>2604058</v>
      </c>
      <c r="E46" s="405">
        <f t="shared" ref="E46:E51" si="18">D46+F46</f>
        <v>2915823</v>
      </c>
      <c r="F46" s="405">
        <f t="shared" ref="F46" si="19">H46-G46</f>
        <v>311765</v>
      </c>
      <c r="G46" s="406"/>
      <c r="H46" s="407">
        <v>311765</v>
      </c>
      <c r="I46" s="413" t="s">
        <v>545</v>
      </c>
      <c r="J46" s="364"/>
      <c r="L46" s="330"/>
    </row>
    <row r="47" spans="1:12" s="329" customFormat="1" ht="42.75" customHeight="1">
      <c r="A47" s="402" t="s">
        <v>426</v>
      </c>
      <c r="B47" s="409">
        <v>411</v>
      </c>
      <c r="C47" s="411" t="s">
        <v>427</v>
      </c>
      <c r="D47" s="412">
        <v>3643621</v>
      </c>
      <c r="E47" s="405">
        <f t="shared" si="18"/>
        <v>2854547</v>
      </c>
      <c r="F47" s="405">
        <f t="shared" ref="F47:F51" si="20">H47-G47</f>
        <v>-789074</v>
      </c>
      <c r="G47" s="406">
        <v>789074</v>
      </c>
      <c r="H47" s="407"/>
      <c r="I47" s="413" t="s">
        <v>428</v>
      </c>
      <c r="J47" s="364"/>
      <c r="L47" s="330"/>
    </row>
    <row r="48" spans="1:12" s="329" customFormat="1" ht="42.75" customHeight="1">
      <c r="A48" s="402" t="s">
        <v>426</v>
      </c>
      <c r="B48" s="403" t="s">
        <v>434</v>
      </c>
      <c r="C48" s="411" t="s">
        <v>429</v>
      </c>
      <c r="D48" s="412">
        <v>301515</v>
      </c>
      <c r="E48" s="405">
        <f t="shared" si="18"/>
        <v>312515</v>
      </c>
      <c r="F48" s="405">
        <f t="shared" si="20"/>
        <v>11000</v>
      </c>
      <c r="G48" s="406"/>
      <c r="H48" s="407">
        <v>11000</v>
      </c>
      <c r="I48" s="413" t="s">
        <v>430</v>
      </c>
      <c r="J48" s="364"/>
      <c r="L48" s="330"/>
    </row>
    <row r="49" spans="1:12" s="329" customFormat="1" ht="42.75" customHeight="1">
      <c r="A49" s="402" t="s">
        <v>426</v>
      </c>
      <c r="B49" s="403" t="s">
        <v>434</v>
      </c>
      <c r="C49" s="411" t="s">
        <v>431</v>
      </c>
      <c r="D49" s="412">
        <v>1809471</v>
      </c>
      <c r="E49" s="405">
        <f t="shared" si="18"/>
        <v>1765471</v>
      </c>
      <c r="F49" s="405">
        <f t="shared" si="20"/>
        <v>-44000</v>
      </c>
      <c r="G49" s="406">
        <v>44000</v>
      </c>
      <c r="H49" s="407"/>
      <c r="I49" s="413" t="s">
        <v>430</v>
      </c>
      <c r="J49" s="364"/>
      <c r="L49" s="330"/>
    </row>
    <row r="50" spans="1:12" s="329" customFormat="1" ht="42.75" customHeight="1">
      <c r="A50" s="402" t="s">
        <v>426</v>
      </c>
      <c r="B50" s="403" t="s">
        <v>435</v>
      </c>
      <c r="C50" s="411" t="s">
        <v>432</v>
      </c>
      <c r="D50" s="412">
        <v>410366859</v>
      </c>
      <c r="E50" s="405">
        <f t="shared" si="18"/>
        <v>415808893</v>
      </c>
      <c r="F50" s="405">
        <f t="shared" si="20"/>
        <v>5442034</v>
      </c>
      <c r="G50" s="406"/>
      <c r="H50" s="407">
        <v>5442034</v>
      </c>
      <c r="I50" s="413" t="s">
        <v>433</v>
      </c>
      <c r="J50" s="364"/>
      <c r="L50" s="330"/>
    </row>
    <row r="51" spans="1:12" s="329" customFormat="1" ht="42.75" hidden="1" customHeight="1">
      <c r="A51" s="346"/>
      <c r="B51" s="340"/>
      <c r="C51" s="160"/>
      <c r="D51" s="366"/>
      <c r="E51" s="130">
        <f t="shared" si="18"/>
        <v>0</v>
      </c>
      <c r="F51" s="130">
        <f t="shared" si="20"/>
        <v>0</v>
      </c>
      <c r="G51" s="191"/>
      <c r="H51" s="192"/>
      <c r="I51" s="103"/>
      <c r="J51" s="364"/>
      <c r="L51" s="330"/>
    </row>
    <row r="52" spans="1:12" s="329" customFormat="1" ht="42.75" hidden="1" customHeight="1">
      <c r="A52" s="346"/>
      <c r="B52" s="361"/>
      <c r="C52" s="362"/>
      <c r="D52" s="128"/>
      <c r="E52" s="130">
        <f t="shared" si="1"/>
        <v>0</v>
      </c>
      <c r="F52" s="130">
        <f t="shared" si="2"/>
        <v>0</v>
      </c>
      <c r="G52" s="191"/>
      <c r="H52" s="192"/>
      <c r="I52" s="363"/>
      <c r="J52" s="364"/>
    </row>
    <row r="53" spans="1:12" s="336" customFormat="1" ht="37.5" customHeight="1">
      <c r="A53" s="247" t="s">
        <v>106</v>
      </c>
      <c r="B53" s="334"/>
      <c r="C53" s="335" t="s">
        <v>106</v>
      </c>
      <c r="D53" s="249">
        <f>SUM(D54:D59)</f>
        <v>120687179</v>
      </c>
      <c r="E53" s="249">
        <f t="shared" ref="E53:H53" si="21">SUM(E54:E59)</f>
        <v>0</v>
      </c>
      <c r="F53" s="249">
        <f t="shared" si="21"/>
        <v>-120687179</v>
      </c>
      <c r="G53" s="249">
        <f t="shared" si="21"/>
        <v>120687179</v>
      </c>
      <c r="H53" s="249">
        <f t="shared" si="21"/>
        <v>0</v>
      </c>
      <c r="I53" s="253"/>
      <c r="J53" s="349"/>
      <c r="L53" s="337"/>
    </row>
    <row r="54" spans="1:12" s="329" customFormat="1" ht="42.75" customHeight="1">
      <c r="A54" s="346" t="s">
        <v>278</v>
      </c>
      <c r="B54" s="340">
        <v>476</v>
      </c>
      <c r="C54" s="160" t="s">
        <v>279</v>
      </c>
      <c r="D54" s="366">
        <v>60150390</v>
      </c>
      <c r="E54" s="130">
        <f t="shared" si="1"/>
        <v>0</v>
      </c>
      <c r="F54" s="130">
        <f t="shared" si="2"/>
        <v>-60150390</v>
      </c>
      <c r="G54" s="342">
        <v>60150390</v>
      </c>
      <c r="H54" s="343"/>
      <c r="I54" s="367" t="s">
        <v>377</v>
      </c>
      <c r="J54" s="364"/>
      <c r="L54" s="330"/>
    </row>
    <row r="55" spans="1:12" s="329" customFormat="1" ht="42.75" customHeight="1">
      <c r="A55" s="402" t="s">
        <v>436</v>
      </c>
      <c r="B55" s="464">
        <v>458</v>
      </c>
      <c r="C55" s="421" t="s">
        <v>556</v>
      </c>
      <c r="D55" s="422">
        <v>750000</v>
      </c>
      <c r="E55" s="465">
        <f t="shared" ref="E55" si="22">D55+F55</f>
        <v>0</v>
      </c>
      <c r="F55" s="465">
        <f t="shared" ref="F55" si="23">H55-G55</f>
        <v>-750000</v>
      </c>
      <c r="G55" s="423">
        <v>750000</v>
      </c>
      <c r="H55" s="466"/>
      <c r="I55" s="425" t="s">
        <v>557</v>
      </c>
      <c r="J55" s="364"/>
      <c r="L55" s="330"/>
    </row>
    <row r="56" spans="1:12" s="329" customFormat="1" ht="42.75" customHeight="1">
      <c r="A56" s="402" t="s">
        <v>436</v>
      </c>
      <c r="B56" s="409">
        <v>465</v>
      </c>
      <c r="C56" s="411" t="s">
        <v>437</v>
      </c>
      <c r="D56" s="412">
        <v>16672003</v>
      </c>
      <c r="E56" s="405">
        <f t="shared" si="1"/>
        <v>0</v>
      </c>
      <c r="F56" s="405">
        <f t="shared" si="2"/>
        <v>-16672003</v>
      </c>
      <c r="G56" s="406">
        <v>16672003</v>
      </c>
      <c r="H56" s="407"/>
      <c r="I56" s="413" t="s">
        <v>438</v>
      </c>
      <c r="J56" s="364"/>
      <c r="L56" s="330"/>
    </row>
    <row r="57" spans="1:12" s="329" customFormat="1" ht="42.75" customHeight="1">
      <c r="A57" s="402" t="s">
        <v>439</v>
      </c>
      <c r="B57" s="409">
        <v>476</v>
      </c>
      <c r="C57" s="411" t="s">
        <v>440</v>
      </c>
      <c r="D57" s="412">
        <v>43114786</v>
      </c>
      <c r="E57" s="405">
        <f t="shared" si="1"/>
        <v>0</v>
      </c>
      <c r="F57" s="405">
        <f t="shared" si="2"/>
        <v>-43114786</v>
      </c>
      <c r="G57" s="406">
        <v>43114786</v>
      </c>
      <c r="H57" s="407"/>
      <c r="I57" s="413" t="s">
        <v>441</v>
      </c>
      <c r="J57" s="364"/>
      <c r="L57" s="330"/>
    </row>
    <row r="58" spans="1:12" s="329" customFormat="1" ht="42.75" hidden="1" customHeight="1">
      <c r="A58" s="346"/>
      <c r="B58" s="340"/>
      <c r="C58" s="160"/>
      <c r="D58" s="366"/>
      <c r="E58" s="130">
        <f t="shared" si="1"/>
        <v>0</v>
      </c>
      <c r="F58" s="130">
        <f t="shared" si="2"/>
        <v>0</v>
      </c>
      <c r="G58" s="342"/>
      <c r="H58" s="343"/>
      <c r="I58" s="367"/>
      <c r="J58" s="364"/>
      <c r="L58" s="330"/>
    </row>
    <row r="59" spans="1:12" s="329" customFormat="1" ht="42.75" hidden="1" customHeight="1">
      <c r="A59" s="346"/>
      <c r="B59" s="340"/>
      <c r="C59" s="160"/>
      <c r="D59" s="366"/>
      <c r="E59" s="130">
        <f t="shared" si="1"/>
        <v>0</v>
      </c>
      <c r="F59" s="130">
        <f t="shared" si="2"/>
        <v>0</v>
      </c>
      <c r="G59" s="342"/>
      <c r="H59" s="343"/>
      <c r="I59" s="103"/>
      <c r="J59" s="364"/>
      <c r="L59" s="330"/>
    </row>
    <row r="60" spans="1:12" s="336" customFormat="1" ht="37.5" customHeight="1">
      <c r="A60" s="247" t="s">
        <v>85</v>
      </c>
      <c r="B60" s="334"/>
      <c r="C60" s="335" t="s">
        <v>85</v>
      </c>
      <c r="D60" s="249">
        <f>SUM(D61:D65)</f>
        <v>4869338</v>
      </c>
      <c r="E60" s="249">
        <f>SUM(E61:E65)</f>
        <v>5010892</v>
      </c>
      <c r="F60" s="249">
        <f>SUM(F61:F65)</f>
        <v>141554</v>
      </c>
      <c r="G60" s="249">
        <f>SUM(G61:G65)</f>
        <v>6600</v>
      </c>
      <c r="H60" s="249">
        <f>SUM(H61:H65)</f>
        <v>148154</v>
      </c>
      <c r="I60" s="253"/>
      <c r="J60" s="349"/>
      <c r="L60" s="337"/>
    </row>
    <row r="61" spans="1:12" s="329" customFormat="1" ht="42.75" customHeight="1">
      <c r="A61" s="346" t="s">
        <v>280</v>
      </c>
      <c r="B61" s="340">
        <v>505</v>
      </c>
      <c r="C61" s="160" t="s">
        <v>282</v>
      </c>
      <c r="D61" s="366">
        <v>477260</v>
      </c>
      <c r="E61" s="130">
        <f t="shared" ref="E61:E63" si="24">D61+F61</f>
        <v>470660</v>
      </c>
      <c r="F61" s="130">
        <f t="shared" ref="F61:F63" si="25">H61-G61</f>
        <v>-6600</v>
      </c>
      <c r="G61" s="191">
        <v>6600</v>
      </c>
      <c r="H61" s="192"/>
      <c r="I61" s="103" t="s">
        <v>283</v>
      </c>
      <c r="J61" s="364"/>
      <c r="L61" s="330"/>
    </row>
    <row r="62" spans="1:12" s="329" customFormat="1" ht="42.75" customHeight="1">
      <c r="A62" s="346" t="s">
        <v>281</v>
      </c>
      <c r="B62" s="340">
        <v>505</v>
      </c>
      <c r="C62" s="160" t="s">
        <v>293</v>
      </c>
      <c r="D62" s="366">
        <v>3564818</v>
      </c>
      <c r="E62" s="130">
        <f t="shared" si="24"/>
        <v>3577232</v>
      </c>
      <c r="F62" s="130">
        <f t="shared" si="25"/>
        <v>12414</v>
      </c>
      <c r="G62" s="191"/>
      <c r="H62" s="192">
        <v>12414</v>
      </c>
      <c r="I62" s="103" t="s">
        <v>284</v>
      </c>
      <c r="J62" s="364"/>
      <c r="L62" s="330"/>
    </row>
    <row r="63" spans="1:12" s="329" customFormat="1" ht="42.75" customHeight="1">
      <c r="A63" s="402" t="s">
        <v>442</v>
      </c>
      <c r="B63" s="409">
        <v>505</v>
      </c>
      <c r="C63" s="411" t="s">
        <v>443</v>
      </c>
      <c r="D63" s="412">
        <v>827260</v>
      </c>
      <c r="E63" s="405">
        <f t="shared" si="24"/>
        <v>963000</v>
      </c>
      <c r="F63" s="405">
        <f t="shared" si="25"/>
        <v>135740</v>
      </c>
      <c r="G63" s="406"/>
      <c r="H63" s="407">
        <v>135740</v>
      </c>
      <c r="I63" s="414" t="s">
        <v>444</v>
      </c>
      <c r="J63" s="364"/>
      <c r="L63" s="330"/>
    </row>
    <row r="64" spans="1:12" s="329" customFormat="1" ht="42.75" hidden="1" customHeight="1">
      <c r="A64" s="346"/>
      <c r="B64" s="340"/>
      <c r="C64" s="160"/>
      <c r="D64" s="366"/>
      <c r="E64" s="130">
        <f t="shared" ref="E64" si="26">D64+F64</f>
        <v>0</v>
      </c>
      <c r="F64" s="130">
        <f t="shared" ref="F64" si="27">H64-G64</f>
        <v>0</v>
      </c>
      <c r="G64" s="191"/>
      <c r="H64" s="192"/>
      <c r="I64" s="382"/>
      <c r="J64" s="364"/>
      <c r="L64" s="330"/>
    </row>
    <row r="65" spans="1:12" s="329" customFormat="1" ht="42.75" hidden="1" customHeight="1">
      <c r="A65" s="346"/>
      <c r="B65" s="340"/>
      <c r="C65" s="160"/>
      <c r="D65" s="366"/>
      <c r="E65" s="130">
        <f t="shared" si="1"/>
        <v>0</v>
      </c>
      <c r="F65" s="130">
        <f t="shared" si="2"/>
        <v>0</v>
      </c>
      <c r="G65" s="191"/>
      <c r="H65" s="192"/>
      <c r="I65" s="382"/>
      <c r="J65" s="364"/>
      <c r="L65" s="330"/>
    </row>
    <row r="66" spans="1:12" s="336" customFormat="1" ht="37.5" customHeight="1">
      <c r="A66" s="247" t="s">
        <v>231</v>
      </c>
      <c r="B66" s="334"/>
      <c r="C66" s="335" t="s">
        <v>231</v>
      </c>
      <c r="D66" s="249">
        <f>SUM(D67:D76)</f>
        <v>7013511</v>
      </c>
      <c r="E66" s="249">
        <f>SUM(E67:E76)</f>
        <v>6629392</v>
      </c>
      <c r="F66" s="249">
        <f>SUM(F67:F76)</f>
        <v>-384119</v>
      </c>
      <c r="G66" s="249">
        <f>SUM(G67:G76)</f>
        <v>884894</v>
      </c>
      <c r="H66" s="249">
        <f>SUM(H67:H76)</f>
        <v>500775</v>
      </c>
      <c r="I66" s="253"/>
      <c r="J66" s="349"/>
      <c r="L66" s="337"/>
    </row>
    <row r="67" spans="1:12" s="329" customFormat="1" ht="42.75" customHeight="1">
      <c r="A67" s="402" t="s">
        <v>445</v>
      </c>
      <c r="B67" s="415" t="s">
        <v>446</v>
      </c>
      <c r="C67" s="416" t="s">
        <v>447</v>
      </c>
      <c r="D67" s="417">
        <v>115200</v>
      </c>
      <c r="E67" s="405">
        <f t="shared" si="1"/>
        <v>115650</v>
      </c>
      <c r="F67" s="405">
        <f t="shared" si="2"/>
        <v>450</v>
      </c>
      <c r="G67" s="406"/>
      <c r="H67" s="407">
        <v>450</v>
      </c>
      <c r="I67" s="418" t="s">
        <v>448</v>
      </c>
      <c r="J67" s="364"/>
      <c r="L67" s="330"/>
    </row>
    <row r="68" spans="1:12" s="329" customFormat="1" ht="42.75" customHeight="1">
      <c r="A68" s="402" t="s">
        <v>445</v>
      </c>
      <c r="B68" s="415" t="s">
        <v>449</v>
      </c>
      <c r="C68" s="416" t="s">
        <v>450</v>
      </c>
      <c r="D68" s="417">
        <v>615863</v>
      </c>
      <c r="E68" s="405">
        <f t="shared" si="1"/>
        <v>623033</v>
      </c>
      <c r="F68" s="405">
        <f t="shared" si="2"/>
        <v>7170</v>
      </c>
      <c r="G68" s="406"/>
      <c r="H68" s="407">
        <v>7170</v>
      </c>
      <c r="I68" s="418" t="s">
        <v>451</v>
      </c>
      <c r="J68" s="364"/>
      <c r="L68" s="330"/>
    </row>
    <row r="69" spans="1:12" s="329" customFormat="1" ht="42.75" customHeight="1">
      <c r="A69" s="402" t="s">
        <v>445</v>
      </c>
      <c r="B69" s="415">
        <v>552</v>
      </c>
      <c r="C69" s="416" t="s">
        <v>452</v>
      </c>
      <c r="D69" s="417">
        <v>60129</v>
      </c>
      <c r="E69" s="405">
        <f t="shared" si="1"/>
        <v>0</v>
      </c>
      <c r="F69" s="405">
        <f t="shared" si="2"/>
        <v>-60129</v>
      </c>
      <c r="G69" s="406">
        <v>60129</v>
      </c>
      <c r="H69" s="407"/>
      <c r="I69" s="418" t="s">
        <v>416</v>
      </c>
      <c r="J69" s="364"/>
      <c r="L69" s="330"/>
    </row>
    <row r="70" spans="1:12" s="329" customFormat="1" ht="42.75" customHeight="1">
      <c r="A70" s="402" t="s">
        <v>445</v>
      </c>
      <c r="B70" s="415" t="s">
        <v>449</v>
      </c>
      <c r="C70" s="416" t="s">
        <v>453</v>
      </c>
      <c r="D70" s="417">
        <v>1662000</v>
      </c>
      <c r="E70" s="405">
        <f t="shared" si="1"/>
        <v>1616947</v>
      </c>
      <c r="F70" s="405">
        <f t="shared" si="2"/>
        <v>-45053</v>
      </c>
      <c r="G70" s="406">
        <v>45053</v>
      </c>
      <c r="H70" s="407"/>
      <c r="I70" s="418" t="s">
        <v>454</v>
      </c>
      <c r="J70" s="364"/>
      <c r="L70" s="330"/>
    </row>
    <row r="71" spans="1:12" s="329" customFormat="1" ht="42.75" customHeight="1">
      <c r="A71" s="402" t="s">
        <v>445</v>
      </c>
      <c r="B71" s="415" t="s">
        <v>455</v>
      </c>
      <c r="C71" s="416" t="s">
        <v>456</v>
      </c>
      <c r="D71" s="417">
        <v>1257199</v>
      </c>
      <c r="E71" s="405">
        <f t="shared" si="1"/>
        <v>1744354</v>
      </c>
      <c r="F71" s="405">
        <f t="shared" si="2"/>
        <v>487155</v>
      </c>
      <c r="G71" s="406"/>
      <c r="H71" s="407">
        <v>487155</v>
      </c>
      <c r="I71" s="418" t="s">
        <v>457</v>
      </c>
      <c r="J71" s="364"/>
      <c r="L71" s="330"/>
    </row>
    <row r="72" spans="1:12" s="329" customFormat="1" ht="42.75" customHeight="1">
      <c r="A72" s="402" t="s">
        <v>445</v>
      </c>
      <c r="B72" s="415" t="s">
        <v>455</v>
      </c>
      <c r="C72" s="416" t="s">
        <v>458</v>
      </c>
      <c r="D72" s="417">
        <v>3145611</v>
      </c>
      <c r="E72" s="405">
        <f t="shared" si="1"/>
        <v>2365899</v>
      </c>
      <c r="F72" s="405">
        <f t="shared" si="2"/>
        <v>-779712</v>
      </c>
      <c r="G72" s="406">
        <v>779712</v>
      </c>
      <c r="H72" s="407"/>
      <c r="I72" s="418" t="s">
        <v>457</v>
      </c>
      <c r="J72" s="364"/>
      <c r="L72" s="330"/>
    </row>
    <row r="73" spans="1:12" s="359" customFormat="1" ht="42.75" customHeight="1">
      <c r="A73" s="402" t="s">
        <v>445</v>
      </c>
      <c r="B73" s="415" t="s">
        <v>552</v>
      </c>
      <c r="C73" s="416" t="s">
        <v>459</v>
      </c>
      <c r="D73" s="417">
        <v>157509</v>
      </c>
      <c r="E73" s="405">
        <f t="shared" si="1"/>
        <v>163509</v>
      </c>
      <c r="F73" s="405">
        <f t="shared" si="2"/>
        <v>6000</v>
      </c>
      <c r="G73" s="406"/>
      <c r="H73" s="407">
        <v>6000</v>
      </c>
      <c r="I73" s="418" t="s">
        <v>460</v>
      </c>
      <c r="J73" s="358"/>
      <c r="L73" s="360"/>
    </row>
    <row r="74" spans="1:12" s="329" customFormat="1" ht="42.75" hidden="1" customHeight="1">
      <c r="A74" s="346"/>
      <c r="B74" s="361"/>
      <c r="C74" s="368"/>
      <c r="D74" s="394"/>
      <c r="E74" s="130">
        <f t="shared" si="1"/>
        <v>0</v>
      </c>
      <c r="F74" s="130">
        <f t="shared" si="2"/>
        <v>0</v>
      </c>
      <c r="G74" s="191"/>
      <c r="H74" s="192"/>
      <c r="I74" s="180"/>
      <c r="J74" s="364"/>
      <c r="L74" s="330"/>
    </row>
    <row r="75" spans="1:12" s="359" customFormat="1" ht="42.75" hidden="1" customHeight="1">
      <c r="A75" s="346"/>
      <c r="B75" s="365"/>
      <c r="C75" s="368"/>
      <c r="D75" s="394"/>
      <c r="E75" s="130">
        <f t="shared" si="1"/>
        <v>0</v>
      </c>
      <c r="F75" s="130">
        <f t="shared" si="2"/>
        <v>0</v>
      </c>
      <c r="G75" s="191"/>
      <c r="H75" s="192"/>
      <c r="I75" s="180"/>
      <c r="J75" s="358"/>
      <c r="L75" s="360"/>
    </row>
    <row r="76" spans="1:12" s="329" customFormat="1" ht="42.75" hidden="1" customHeight="1">
      <c r="A76" s="369"/>
      <c r="B76" s="370"/>
      <c r="C76" s="371"/>
      <c r="D76" s="395"/>
      <c r="E76" s="130">
        <f t="shared" si="1"/>
        <v>0</v>
      </c>
      <c r="F76" s="130">
        <f t="shared" si="2"/>
        <v>0</v>
      </c>
      <c r="G76" s="191"/>
      <c r="H76" s="192"/>
      <c r="I76" s="372"/>
      <c r="J76" s="364"/>
      <c r="L76" s="330"/>
    </row>
    <row r="77" spans="1:12">
      <c r="A77" s="373"/>
      <c r="D77" s="396"/>
      <c r="E77" s="396"/>
      <c r="F77" s="396"/>
      <c r="G77" s="396"/>
      <c r="H77" s="396"/>
    </row>
    <row r="78" spans="1:12">
      <c r="F78" s="7">
        <v>0</v>
      </c>
    </row>
    <row r="94" spans="1:10">
      <c r="A94" s="374"/>
      <c r="B94" s="375"/>
      <c r="C94" s="375"/>
      <c r="D94" s="375"/>
      <c r="E94" s="375"/>
      <c r="F94" s="375"/>
      <c r="G94" s="375"/>
      <c r="H94" s="375"/>
      <c r="I94" s="375"/>
      <c r="J94" s="375"/>
    </row>
    <row r="127" spans="8:8">
      <c r="H127" s="7">
        <v>45743</v>
      </c>
    </row>
  </sheetData>
  <mergeCells count="9">
    <mergeCell ref="A1:I1"/>
    <mergeCell ref="A4:A5"/>
    <mergeCell ref="M4:N4"/>
    <mergeCell ref="B4:B5"/>
    <mergeCell ref="D4:D5"/>
    <mergeCell ref="I4:I5"/>
    <mergeCell ref="C4:C5"/>
    <mergeCell ref="F4:H4"/>
    <mergeCell ref="E4:E5"/>
  </mergeCells>
  <phoneticPr fontId="2" type="noConversion"/>
  <printOptions horizontalCentered="1"/>
  <pageMargins left="0.23622047244094491" right="0.27559055118110237" top="0.74803149606299213" bottom="0.78740157480314965" header="0.51181102362204722" footer="0.43307086614173229"/>
  <pageSetup paperSize="9" scale="80" firstPageNumber="2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M219"/>
  <sheetViews>
    <sheetView showGridLines="0" showZeros="0" view="pageBreakPreview" zoomScale="85" zoomScaleNormal="70" zoomScaleSheetLayoutView="85" workbookViewId="0">
      <pane xSplit="1" ySplit="5" topLeftCell="B6" activePane="bottomRight" state="frozen"/>
      <selection activeCell="B3" sqref="B3"/>
      <selection pane="topRight" activeCell="B3" sqref="B3"/>
      <selection pane="bottomLeft" activeCell="B3" sqref="B3"/>
      <selection pane="bottomRight" activeCell="B6" sqref="B6"/>
    </sheetView>
  </sheetViews>
  <sheetFormatPr defaultRowHeight="13.5"/>
  <cols>
    <col min="1" max="1" width="15.21875" style="197" hidden="1" customWidth="1"/>
    <col min="2" max="2" width="7.5546875" style="1" customWidth="1"/>
    <col min="3" max="3" width="31.33203125" style="1" customWidth="1"/>
    <col min="4" max="4" width="11.77734375" style="1" customWidth="1"/>
    <col min="5" max="6" width="11.77734375" style="1" hidden="1" customWidth="1"/>
    <col min="7" max="8" width="11.77734375" style="1" customWidth="1"/>
    <col min="9" max="9" width="23.21875" style="261" customWidth="1"/>
    <col min="10" max="10" width="13.5546875" style="107" hidden="1" customWidth="1"/>
    <col min="11" max="11" width="15.6640625" style="1" hidden="1" customWidth="1"/>
    <col min="12" max="12" width="13.44140625" style="1" hidden="1" customWidth="1"/>
    <col min="13" max="13" width="11.33203125" style="1" customWidth="1"/>
    <col min="14" max="16" width="8.88671875" style="1" customWidth="1"/>
    <col min="17" max="16384" width="8.88671875" style="1"/>
  </cols>
  <sheetData>
    <row r="1" spans="1:13" ht="44.25" customHeight="1">
      <c r="A1" s="477" t="s">
        <v>251</v>
      </c>
      <c r="B1" s="477"/>
      <c r="C1" s="477"/>
      <c r="D1" s="477"/>
      <c r="E1" s="477"/>
      <c r="F1" s="477"/>
      <c r="G1" s="477"/>
      <c r="H1" s="477"/>
      <c r="I1" s="477"/>
    </row>
    <row r="2" spans="1:13" ht="20.25" customHeight="1">
      <c r="A2" s="196"/>
      <c r="B2" s="90" t="s">
        <v>81</v>
      </c>
      <c r="C2" s="90"/>
      <c r="D2" s="4"/>
      <c r="E2" s="4"/>
      <c r="F2" s="4"/>
      <c r="G2" s="4"/>
      <c r="H2" s="4"/>
      <c r="I2" s="257"/>
      <c r="K2" s="202"/>
      <c r="L2" s="202"/>
    </row>
    <row r="3" spans="1:13">
      <c r="I3" s="72" t="s">
        <v>32</v>
      </c>
      <c r="K3" s="202"/>
      <c r="L3" s="202"/>
    </row>
    <row r="4" spans="1:13" s="2" customFormat="1" ht="24.95" customHeight="1">
      <c r="A4" s="508" t="s">
        <v>156</v>
      </c>
      <c r="B4" s="506" t="s">
        <v>78</v>
      </c>
      <c r="C4" s="506" t="s">
        <v>157</v>
      </c>
      <c r="D4" s="510" t="s">
        <v>90</v>
      </c>
      <c r="E4" s="510" t="s">
        <v>154</v>
      </c>
      <c r="F4" s="511" t="s">
        <v>22</v>
      </c>
      <c r="G4" s="512"/>
      <c r="H4" s="513"/>
      <c r="I4" s="514" t="s">
        <v>47</v>
      </c>
      <c r="J4" s="76"/>
      <c r="K4" s="497"/>
      <c r="L4" s="497"/>
    </row>
    <row r="5" spans="1:13" s="2" customFormat="1" ht="24.95" customHeight="1">
      <c r="A5" s="509"/>
      <c r="B5" s="507"/>
      <c r="C5" s="507"/>
      <c r="D5" s="507"/>
      <c r="E5" s="507"/>
      <c r="F5" s="133" t="s">
        <v>25</v>
      </c>
      <c r="G5" s="134" t="s">
        <v>24</v>
      </c>
      <c r="H5" s="134" t="s">
        <v>23</v>
      </c>
      <c r="I5" s="515"/>
      <c r="J5" s="107" t="s">
        <v>234</v>
      </c>
      <c r="K5" s="203" t="s">
        <v>233</v>
      </c>
      <c r="L5" s="203" t="s">
        <v>235</v>
      </c>
    </row>
    <row r="6" spans="1:13" s="152" customFormat="1" ht="34.5" customHeight="1">
      <c r="A6" s="154" t="s">
        <v>25</v>
      </c>
      <c r="B6" s="160"/>
      <c r="C6" s="160"/>
      <c r="D6" s="377">
        <f>SUM(D7:D149)/2</f>
        <v>1436002350</v>
      </c>
      <c r="E6" s="377">
        <f>SUM(E7:E149)/2</f>
        <v>1335411722</v>
      </c>
      <c r="F6" s="377">
        <f>SUM(F7:F149)/2</f>
        <v>-100590628</v>
      </c>
      <c r="G6" s="377">
        <f>SUM(G7:G149)/2</f>
        <v>142896506</v>
      </c>
      <c r="H6" s="377">
        <f>SUM(H7:H149)/2</f>
        <v>42305878</v>
      </c>
      <c r="I6" s="161"/>
      <c r="J6" s="398">
        <f>F6</f>
        <v>-100590628</v>
      </c>
      <c r="K6" s="399">
        <f>SUM(K9:K148)/2</f>
        <v>-100603042</v>
      </c>
      <c r="L6" s="399">
        <f>J6-K6</f>
        <v>12414</v>
      </c>
      <c r="M6" s="162"/>
    </row>
    <row r="7" spans="1:13" s="195" customFormat="1" ht="38.25" hidden="1" customHeight="1">
      <c r="A7" s="247" t="s">
        <v>221</v>
      </c>
      <c r="B7" s="248"/>
      <c r="C7" s="248" t="s">
        <v>221</v>
      </c>
      <c r="D7" s="378">
        <f>SUM(D8:D8)</f>
        <v>0</v>
      </c>
      <c r="E7" s="378">
        <f t="shared" ref="E7:H7" si="0">SUM(E8:E8)</f>
        <v>0</v>
      </c>
      <c r="F7" s="378">
        <f t="shared" si="0"/>
        <v>0</v>
      </c>
      <c r="G7" s="378">
        <f t="shared" si="0"/>
        <v>0</v>
      </c>
      <c r="H7" s="378">
        <f t="shared" si="0"/>
        <v>0</v>
      </c>
      <c r="I7" s="250"/>
      <c r="J7" s="398">
        <f t="shared" ref="J7:J149" si="1">F7</f>
        <v>0</v>
      </c>
      <c r="K7" s="400"/>
      <c r="L7" s="399">
        <f t="shared" ref="L7:L149" si="2">J7-K7</f>
        <v>0</v>
      </c>
    </row>
    <row r="8" spans="1:13" s="152" customFormat="1" ht="42.75" hidden="1" customHeight="1">
      <c r="A8" s="254"/>
      <c r="B8" s="129"/>
      <c r="C8" s="160"/>
      <c r="D8" s="366"/>
      <c r="E8" s="366">
        <f t="shared" ref="E8:E149" si="3">D8+F8</f>
        <v>0</v>
      </c>
      <c r="F8" s="366">
        <f t="shared" ref="F8:F149" si="4">H8-G8</f>
        <v>0</v>
      </c>
      <c r="G8" s="191"/>
      <c r="H8" s="379"/>
      <c r="I8" s="103"/>
      <c r="J8" s="398">
        <f t="shared" si="1"/>
        <v>0</v>
      </c>
      <c r="K8" s="399"/>
      <c r="L8" s="399">
        <f t="shared" si="2"/>
        <v>0</v>
      </c>
    </row>
    <row r="9" spans="1:13" s="195" customFormat="1" ht="38.25" customHeight="1">
      <c r="A9" s="247" t="s">
        <v>89</v>
      </c>
      <c r="B9" s="248"/>
      <c r="C9" s="248" t="s">
        <v>159</v>
      </c>
      <c r="D9" s="378">
        <f>SUM(D10:D13)</f>
        <v>2000000</v>
      </c>
      <c r="E9" s="378">
        <f>SUM(E10:E13)</f>
        <v>20000</v>
      </c>
      <c r="F9" s="378">
        <f>SUM(F10:F13)</f>
        <v>-1980000</v>
      </c>
      <c r="G9" s="378">
        <f>SUM(G10:G13)</f>
        <v>2000000</v>
      </c>
      <c r="H9" s="378">
        <f>SUM(H10:H13)</f>
        <v>20000</v>
      </c>
      <c r="I9" s="250"/>
      <c r="J9" s="398">
        <f t="shared" si="1"/>
        <v>-1980000</v>
      </c>
      <c r="K9" s="400">
        <f>SUM(K10:K13)</f>
        <v>0</v>
      </c>
      <c r="L9" s="399">
        <f t="shared" si="2"/>
        <v>-1980000</v>
      </c>
    </row>
    <row r="10" spans="1:13" s="152" customFormat="1" ht="42.75" customHeight="1">
      <c r="A10" s="419" t="s">
        <v>461</v>
      </c>
      <c r="B10" s="420" t="s">
        <v>462</v>
      </c>
      <c r="C10" s="421" t="s">
        <v>463</v>
      </c>
      <c r="D10" s="422">
        <v>2000000</v>
      </c>
      <c r="E10" s="422">
        <f t="shared" si="3"/>
        <v>0</v>
      </c>
      <c r="F10" s="422">
        <f t="shared" si="4"/>
        <v>-2000000</v>
      </c>
      <c r="G10" s="423">
        <v>2000000</v>
      </c>
      <c r="H10" s="424"/>
      <c r="I10" s="425"/>
      <c r="J10" s="398">
        <f t="shared" si="1"/>
        <v>-2000000</v>
      </c>
      <c r="K10" s="399"/>
      <c r="L10" s="399">
        <f t="shared" si="2"/>
        <v>-2000000</v>
      </c>
    </row>
    <row r="11" spans="1:13" s="153" customFormat="1" ht="42.75" customHeight="1">
      <c r="A11" s="441" t="s">
        <v>399</v>
      </c>
      <c r="B11" s="427" t="s">
        <v>539</v>
      </c>
      <c r="C11" s="444" t="s">
        <v>542</v>
      </c>
      <c r="D11" s="437"/>
      <c r="E11" s="422">
        <f>D11+F11</f>
        <v>20000</v>
      </c>
      <c r="F11" s="422">
        <f>H11-G11</f>
        <v>20000</v>
      </c>
      <c r="G11" s="445"/>
      <c r="H11" s="446">
        <v>20000</v>
      </c>
      <c r="I11" s="438"/>
      <c r="J11" s="398">
        <f>F11</f>
        <v>20000</v>
      </c>
      <c r="K11" s="398"/>
      <c r="L11" s="399">
        <f>J11-K11</f>
        <v>20000</v>
      </c>
    </row>
    <row r="12" spans="1:13" s="152" customFormat="1" ht="42.75" hidden="1" customHeight="1">
      <c r="A12" s="254"/>
      <c r="B12" s="129"/>
      <c r="C12" s="160"/>
      <c r="D12" s="366"/>
      <c r="E12" s="366">
        <f t="shared" ref="E12" si="5">D12+F12</f>
        <v>0</v>
      </c>
      <c r="F12" s="366">
        <f t="shared" ref="F12" si="6">H12-G12</f>
        <v>0</v>
      </c>
      <c r="G12" s="191"/>
      <c r="H12" s="379"/>
      <c r="I12" s="103"/>
      <c r="J12" s="398">
        <f t="shared" si="1"/>
        <v>0</v>
      </c>
      <c r="K12" s="399"/>
      <c r="L12" s="399">
        <f t="shared" si="2"/>
        <v>0</v>
      </c>
    </row>
    <row r="13" spans="1:13" s="152" customFormat="1" ht="42.75" hidden="1" customHeight="1">
      <c r="A13" s="254"/>
      <c r="B13" s="129"/>
      <c r="C13" s="160"/>
      <c r="D13" s="366"/>
      <c r="E13" s="366">
        <f t="shared" si="3"/>
        <v>0</v>
      </c>
      <c r="F13" s="366">
        <f t="shared" si="4"/>
        <v>0</v>
      </c>
      <c r="G13" s="191"/>
      <c r="H13" s="379"/>
      <c r="I13" s="103"/>
      <c r="J13" s="398">
        <f t="shared" si="1"/>
        <v>0</v>
      </c>
      <c r="K13" s="399"/>
      <c r="L13" s="399">
        <f t="shared" si="2"/>
        <v>0</v>
      </c>
    </row>
    <row r="14" spans="1:13" s="195" customFormat="1" ht="38.25" customHeight="1">
      <c r="A14" s="247" t="s">
        <v>103</v>
      </c>
      <c r="B14" s="248"/>
      <c r="C14" s="248" t="s">
        <v>160</v>
      </c>
      <c r="D14" s="378">
        <f>SUM(D15:D21)</f>
        <v>121220737</v>
      </c>
      <c r="E14" s="378">
        <f>SUM(E15:E21)</f>
        <v>119342947</v>
      </c>
      <c r="F14" s="378">
        <f>SUM(F15:F21)</f>
        <v>-1877790</v>
      </c>
      <c r="G14" s="378">
        <f>SUM(G15:G21)</f>
        <v>1877790</v>
      </c>
      <c r="H14" s="378">
        <f>SUM(H15:H21)</f>
        <v>0</v>
      </c>
      <c r="I14" s="250"/>
      <c r="J14" s="398">
        <f t="shared" si="1"/>
        <v>-1877790</v>
      </c>
      <c r="K14" s="400">
        <f>SUM(K15:K21)</f>
        <v>0</v>
      </c>
      <c r="L14" s="399">
        <f t="shared" si="2"/>
        <v>-1877790</v>
      </c>
    </row>
    <row r="15" spans="1:13" s="152" customFormat="1" ht="42.75" customHeight="1">
      <c r="A15" s="322" t="s">
        <v>286</v>
      </c>
      <c r="B15" s="131">
        <v>228</v>
      </c>
      <c r="C15" s="255" t="s">
        <v>294</v>
      </c>
      <c r="D15" s="159">
        <v>100000</v>
      </c>
      <c r="E15" s="366">
        <f t="shared" si="3"/>
        <v>100000</v>
      </c>
      <c r="F15" s="366">
        <f t="shared" si="4"/>
        <v>0</v>
      </c>
      <c r="G15" s="191"/>
      <c r="H15" s="379"/>
      <c r="I15" s="103" t="s">
        <v>288</v>
      </c>
      <c r="J15" s="398">
        <f t="shared" si="1"/>
        <v>0</v>
      </c>
      <c r="K15" s="399"/>
      <c r="L15" s="399">
        <f t="shared" si="2"/>
        <v>0</v>
      </c>
    </row>
    <row r="16" spans="1:13" s="152" customFormat="1" ht="42.75" customHeight="1">
      <c r="A16" s="322" t="s">
        <v>287</v>
      </c>
      <c r="B16" s="131">
        <v>228</v>
      </c>
      <c r="C16" s="255" t="s">
        <v>295</v>
      </c>
      <c r="D16" s="159">
        <v>700000</v>
      </c>
      <c r="E16" s="366">
        <f t="shared" ref="E16:E18" si="7">D16+F16</f>
        <v>700000</v>
      </c>
      <c r="F16" s="366">
        <f t="shared" ref="F16:F18" si="8">H16-G16</f>
        <v>0</v>
      </c>
      <c r="G16" s="191"/>
      <c r="H16" s="379"/>
      <c r="I16" s="103" t="s">
        <v>289</v>
      </c>
      <c r="J16" s="398">
        <f t="shared" si="1"/>
        <v>0</v>
      </c>
      <c r="K16" s="399"/>
      <c r="L16" s="399">
        <f t="shared" si="2"/>
        <v>0</v>
      </c>
    </row>
    <row r="17" spans="1:12" s="152" customFormat="1" ht="42.75" hidden="1" customHeight="1">
      <c r="A17" s="426" t="s">
        <v>464</v>
      </c>
      <c r="B17" s="427">
        <v>229</v>
      </c>
      <c r="C17" s="428" t="s">
        <v>465</v>
      </c>
      <c r="D17" s="429"/>
      <c r="E17" s="422">
        <f t="shared" si="7"/>
        <v>0</v>
      </c>
      <c r="F17" s="422">
        <f t="shared" si="8"/>
        <v>0</v>
      </c>
      <c r="G17" s="423"/>
      <c r="H17" s="424"/>
      <c r="I17" s="425" t="s">
        <v>487</v>
      </c>
      <c r="J17" s="398">
        <f t="shared" si="1"/>
        <v>0</v>
      </c>
      <c r="K17" s="399"/>
      <c r="L17" s="399">
        <f t="shared" si="2"/>
        <v>0</v>
      </c>
    </row>
    <row r="18" spans="1:12" s="152" customFormat="1" ht="42.75" hidden="1" customHeight="1">
      <c r="A18" s="426" t="s">
        <v>464</v>
      </c>
      <c r="B18" s="430">
        <v>231</v>
      </c>
      <c r="C18" s="428" t="s">
        <v>466</v>
      </c>
      <c r="D18" s="429"/>
      <c r="E18" s="422">
        <f t="shared" si="7"/>
        <v>0</v>
      </c>
      <c r="F18" s="422">
        <f t="shared" si="8"/>
        <v>0</v>
      </c>
      <c r="G18" s="423"/>
      <c r="H18" s="424"/>
      <c r="I18" s="425"/>
      <c r="J18" s="398">
        <f t="shared" si="1"/>
        <v>0</v>
      </c>
      <c r="K18" s="399"/>
      <c r="L18" s="399">
        <f t="shared" si="2"/>
        <v>0</v>
      </c>
    </row>
    <row r="19" spans="1:12" s="152" customFormat="1" ht="42.75" hidden="1" customHeight="1">
      <c r="A19" s="198"/>
      <c r="B19" s="172"/>
      <c r="C19" s="255"/>
      <c r="D19" s="159"/>
      <c r="E19" s="366">
        <f t="shared" ref="E19:E20" si="9">D19+F19</f>
        <v>0</v>
      </c>
      <c r="F19" s="366">
        <f t="shared" ref="F19:F20" si="10">H19-G19</f>
        <v>0</v>
      </c>
      <c r="G19" s="191"/>
      <c r="H19" s="379"/>
      <c r="I19" s="103"/>
      <c r="J19" s="398">
        <f t="shared" ref="J19:J20" si="11">F19</f>
        <v>0</v>
      </c>
      <c r="K19" s="399"/>
      <c r="L19" s="399">
        <f t="shared" ref="L19:L20" si="12">J19-K19</f>
        <v>0</v>
      </c>
    </row>
    <row r="20" spans="1:12" s="152" customFormat="1" ht="42.75" hidden="1" customHeight="1">
      <c r="A20" s="198"/>
      <c r="B20" s="131"/>
      <c r="C20" s="255"/>
      <c r="D20" s="159"/>
      <c r="E20" s="366">
        <f t="shared" si="9"/>
        <v>0</v>
      </c>
      <c r="F20" s="366">
        <f t="shared" si="10"/>
        <v>0</v>
      </c>
      <c r="G20" s="191"/>
      <c r="H20" s="379"/>
      <c r="I20" s="103"/>
      <c r="J20" s="398">
        <f t="shared" si="11"/>
        <v>0</v>
      </c>
      <c r="K20" s="399"/>
      <c r="L20" s="399">
        <f t="shared" si="12"/>
        <v>0</v>
      </c>
    </row>
    <row r="21" spans="1:12" s="153" customFormat="1" ht="42.75" customHeight="1">
      <c r="A21" s="198" t="s">
        <v>134</v>
      </c>
      <c r="B21" s="165" t="s">
        <v>285</v>
      </c>
      <c r="C21" s="158" t="s">
        <v>129</v>
      </c>
      <c r="D21" s="159">
        <v>120420737</v>
      </c>
      <c r="E21" s="366">
        <f t="shared" si="3"/>
        <v>118542947</v>
      </c>
      <c r="F21" s="366">
        <f t="shared" si="4"/>
        <v>-1877790</v>
      </c>
      <c r="G21" s="191">
        <v>1877790</v>
      </c>
      <c r="H21" s="379"/>
      <c r="I21" s="383"/>
      <c r="J21" s="398">
        <f t="shared" si="1"/>
        <v>-1877790</v>
      </c>
      <c r="K21" s="398"/>
      <c r="L21" s="399">
        <f t="shared" si="2"/>
        <v>-1877790</v>
      </c>
    </row>
    <row r="22" spans="1:12" s="195" customFormat="1" ht="38.25" customHeight="1">
      <c r="A22" s="251" t="s">
        <v>104</v>
      </c>
      <c r="B22" s="252"/>
      <c r="C22" s="252" t="s">
        <v>161</v>
      </c>
      <c r="D22" s="380">
        <f>SUM(D23:D33)</f>
        <v>5939000</v>
      </c>
      <c r="E22" s="380">
        <f>SUM(E23:E33)</f>
        <v>7449000</v>
      </c>
      <c r="F22" s="380">
        <f>SUM(F23:F33)</f>
        <v>1510000</v>
      </c>
      <c r="G22" s="380">
        <f>SUM(G23:G33)</f>
        <v>0</v>
      </c>
      <c r="H22" s="380">
        <f>SUM(H23:H33)</f>
        <v>1510000</v>
      </c>
      <c r="I22" s="250"/>
      <c r="J22" s="398">
        <f t="shared" si="1"/>
        <v>1510000</v>
      </c>
      <c r="K22" s="400">
        <f>SUM(K23:K33)</f>
        <v>0</v>
      </c>
      <c r="L22" s="399">
        <f t="shared" si="2"/>
        <v>1510000</v>
      </c>
    </row>
    <row r="23" spans="1:12" s="298" customFormat="1" ht="42" customHeight="1">
      <c r="A23" s="431" t="s">
        <v>467</v>
      </c>
      <c r="B23" s="432">
        <v>247</v>
      </c>
      <c r="C23" s="433" t="s">
        <v>468</v>
      </c>
      <c r="D23" s="434">
        <v>200000</v>
      </c>
      <c r="E23" s="422">
        <f t="shared" si="3"/>
        <v>300000</v>
      </c>
      <c r="F23" s="422">
        <f t="shared" si="4"/>
        <v>100000</v>
      </c>
      <c r="G23" s="423"/>
      <c r="H23" s="424">
        <v>100000</v>
      </c>
      <c r="I23" s="435" t="s">
        <v>560</v>
      </c>
      <c r="J23" s="398">
        <f t="shared" si="1"/>
        <v>100000</v>
      </c>
      <c r="K23" s="401"/>
      <c r="L23" s="399">
        <f t="shared" si="2"/>
        <v>100000</v>
      </c>
    </row>
    <row r="24" spans="1:12" s="298" customFormat="1" ht="42" customHeight="1">
      <c r="A24" s="199" t="s">
        <v>232</v>
      </c>
      <c r="B24" s="384" t="s">
        <v>256</v>
      </c>
      <c r="C24" s="385" t="s">
        <v>302</v>
      </c>
      <c r="D24" s="386"/>
      <c r="E24" s="366">
        <f t="shared" ref="E24" si="13">D24+F24</f>
        <v>100000</v>
      </c>
      <c r="F24" s="366">
        <f t="shared" ref="F24" si="14">H24-G24</f>
        <v>100000</v>
      </c>
      <c r="G24" s="191"/>
      <c r="H24" s="379">
        <v>100000</v>
      </c>
      <c r="I24" s="179" t="s">
        <v>309</v>
      </c>
      <c r="J24" s="398">
        <f t="shared" ref="J24" si="15">F24</f>
        <v>100000</v>
      </c>
      <c r="K24" s="401"/>
      <c r="L24" s="399">
        <f t="shared" ref="L24" si="16">J24-K24</f>
        <v>100000</v>
      </c>
    </row>
    <row r="25" spans="1:12" s="153" customFormat="1" ht="42" customHeight="1">
      <c r="A25" s="199" t="s">
        <v>232</v>
      </c>
      <c r="B25" s="131" t="s">
        <v>296</v>
      </c>
      <c r="C25" s="168" t="s">
        <v>303</v>
      </c>
      <c r="D25" s="246"/>
      <c r="E25" s="366">
        <f t="shared" ref="E25:E28" si="17">D25+F25</f>
        <v>90000</v>
      </c>
      <c r="F25" s="366">
        <f t="shared" ref="F25:F28" si="18">H25-G25</f>
        <v>90000</v>
      </c>
      <c r="G25" s="191"/>
      <c r="H25" s="379">
        <v>90000</v>
      </c>
      <c r="I25" s="179" t="s">
        <v>309</v>
      </c>
      <c r="J25" s="398">
        <f t="shared" ref="J25:J28" si="19">F25</f>
        <v>90000</v>
      </c>
      <c r="K25" s="398"/>
      <c r="L25" s="399">
        <f t="shared" ref="L25:L28" si="20">J25-K25</f>
        <v>90000</v>
      </c>
    </row>
    <row r="26" spans="1:12" s="153" customFormat="1" ht="42" customHeight="1">
      <c r="A26" s="199" t="s">
        <v>232</v>
      </c>
      <c r="B26" s="172" t="s">
        <v>297</v>
      </c>
      <c r="C26" s="168" t="s">
        <v>304</v>
      </c>
      <c r="D26" s="246">
        <v>1450000</v>
      </c>
      <c r="E26" s="366">
        <f t="shared" si="17"/>
        <v>1950000</v>
      </c>
      <c r="F26" s="366">
        <f t="shared" si="18"/>
        <v>500000</v>
      </c>
      <c r="G26" s="191"/>
      <c r="H26" s="379">
        <v>500000</v>
      </c>
      <c r="I26" s="179" t="s">
        <v>311</v>
      </c>
      <c r="J26" s="398">
        <f t="shared" si="19"/>
        <v>500000</v>
      </c>
      <c r="K26" s="398"/>
      <c r="L26" s="399">
        <f t="shared" si="20"/>
        <v>500000</v>
      </c>
    </row>
    <row r="27" spans="1:12" s="153" customFormat="1" ht="42" customHeight="1">
      <c r="A27" s="199" t="s">
        <v>232</v>
      </c>
      <c r="B27" s="172" t="s">
        <v>298</v>
      </c>
      <c r="C27" s="168" t="s">
        <v>305</v>
      </c>
      <c r="D27" s="246">
        <v>1500000</v>
      </c>
      <c r="E27" s="366">
        <f t="shared" si="17"/>
        <v>1700000</v>
      </c>
      <c r="F27" s="366">
        <f t="shared" si="18"/>
        <v>200000</v>
      </c>
      <c r="G27" s="191"/>
      <c r="H27" s="379">
        <v>200000</v>
      </c>
      <c r="I27" s="179" t="s">
        <v>310</v>
      </c>
      <c r="J27" s="398">
        <f t="shared" si="19"/>
        <v>200000</v>
      </c>
      <c r="K27" s="398"/>
      <c r="L27" s="399">
        <f t="shared" si="20"/>
        <v>200000</v>
      </c>
    </row>
    <row r="28" spans="1:12" s="153" customFormat="1" ht="42" customHeight="1">
      <c r="A28" s="199" t="s">
        <v>232</v>
      </c>
      <c r="B28" s="172" t="s">
        <v>299</v>
      </c>
      <c r="C28" s="168" t="s">
        <v>306</v>
      </c>
      <c r="D28" s="246">
        <v>50000</v>
      </c>
      <c r="E28" s="366">
        <f t="shared" si="17"/>
        <v>100000</v>
      </c>
      <c r="F28" s="366">
        <f t="shared" si="18"/>
        <v>50000</v>
      </c>
      <c r="G28" s="191"/>
      <c r="H28" s="379">
        <v>50000</v>
      </c>
      <c r="I28" s="179" t="s">
        <v>312</v>
      </c>
      <c r="J28" s="398">
        <f t="shared" si="19"/>
        <v>50000</v>
      </c>
      <c r="K28" s="398"/>
      <c r="L28" s="399">
        <f t="shared" si="20"/>
        <v>50000</v>
      </c>
    </row>
    <row r="29" spans="1:12" s="153" customFormat="1" ht="42.75" customHeight="1">
      <c r="A29" s="199" t="s">
        <v>236</v>
      </c>
      <c r="B29" s="172" t="s">
        <v>300</v>
      </c>
      <c r="C29" s="168" t="s">
        <v>304</v>
      </c>
      <c r="D29" s="246">
        <v>500000</v>
      </c>
      <c r="E29" s="366">
        <f t="shared" si="3"/>
        <v>800000</v>
      </c>
      <c r="F29" s="366">
        <f t="shared" si="4"/>
        <v>300000</v>
      </c>
      <c r="G29" s="191"/>
      <c r="H29" s="379">
        <v>300000</v>
      </c>
      <c r="I29" s="179" t="s">
        <v>313</v>
      </c>
      <c r="J29" s="398">
        <f t="shared" si="1"/>
        <v>300000</v>
      </c>
      <c r="K29" s="398"/>
      <c r="L29" s="399">
        <f t="shared" si="2"/>
        <v>300000</v>
      </c>
    </row>
    <row r="30" spans="1:12" s="153" customFormat="1" ht="42.75" customHeight="1">
      <c r="A30" s="199" t="s">
        <v>236</v>
      </c>
      <c r="B30" s="172" t="s">
        <v>301</v>
      </c>
      <c r="C30" s="168" t="s">
        <v>307</v>
      </c>
      <c r="D30" s="246">
        <v>2239000</v>
      </c>
      <c r="E30" s="366">
        <f t="shared" si="3"/>
        <v>2339000</v>
      </c>
      <c r="F30" s="366">
        <f t="shared" si="4"/>
        <v>100000</v>
      </c>
      <c r="G30" s="191"/>
      <c r="H30" s="379">
        <v>100000</v>
      </c>
      <c r="I30" s="179" t="s">
        <v>412</v>
      </c>
      <c r="J30" s="398">
        <f t="shared" si="1"/>
        <v>100000</v>
      </c>
      <c r="K30" s="398"/>
      <c r="L30" s="399">
        <f t="shared" si="2"/>
        <v>100000</v>
      </c>
    </row>
    <row r="31" spans="1:12" s="153" customFormat="1" ht="42.75" customHeight="1">
      <c r="A31" s="199" t="s">
        <v>236</v>
      </c>
      <c r="B31" s="172" t="s">
        <v>296</v>
      </c>
      <c r="C31" s="168" t="s">
        <v>308</v>
      </c>
      <c r="D31" s="246"/>
      <c r="E31" s="366">
        <f t="shared" si="3"/>
        <v>70000</v>
      </c>
      <c r="F31" s="366">
        <f t="shared" si="4"/>
        <v>70000</v>
      </c>
      <c r="G31" s="191"/>
      <c r="H31" s="379">
        <v>70000</v>
      </c>
      <c r="I31" s="179" t="s">
        <v>314</v>
      </c>
      <c r="J31" s="398">
        <f t="shared" si="1"/>
        <v>70000</v>
      </c>
      <c r="K31" s="398"/>
      <c r="L31" s="399">
        <f t="shared" si="2"/>
        <v>70000</v>
      </c>
    </row>
    <row r="32" spans="1:12" s="153" customFormat="1" ht="42.75" hidden="1" customHeight="1">
      <c r="A32" s="199"/>
      <c r="B32" s="131"/>
      <c r="C32" s="168"/>
      <c r="D32" s="246"/>
      <c r="E32" s="366">
        <f t="shared" ref="E32" si="21">D32+F32</f>
        <v>0</v>
      </c>
      <c r="F32" s="366">
        <f t="shared" ref="F32" si="22">H32-G32</f>
        <v>0</v>
      </c>
      <c r="G32" s="191"/>
      <c r="H32" s="379"/>
      <c r="I32" s="179"/>
      <c r="J32" s="398">
        <f t="shared" ref="J32" si="23">F32</f>
        <v>0</v>
      </c>
      <c r="K32" s="398"/>
      <c r="L32" s="399">
        <f t="shared" ref="L32" si="24">J32-K32</f>
        <v>0</v>
      </c>
    </row>
    <row r="33" spans="1:12" s="153" customFormat="1" ht="42.75" hidden="1" customHeight="1">
      <c r="A33" s="199"/>
      <c r="B33" s="131"/>
      <c r="C33" s="168"/>
      <c r="D33" s="246"/>
      <c r="E33" s="366">
        <f t="shared" ref="E33" si="25">D33+F33</f>
        <v>0</v>
      </c>
      <c r="F33" s="366">
        <f t="shared" ref="F33" si="26">H33-G33</f>
        <v>0</v>
      </c>
      <c r="G33" s="191"/>
      <c r="H33" s="379"/>
      <c r="I33" s="179"/>
      <c r="J33" s="398">
        <f t="shared" ref="J33" si="27">F33</f>
        <v>0</v>
      </c>
      <c r="K33" s="398"/>
      <c r="L33" s="399">
        <f t="shared" ref="L33" si="28">J33-K33</f>
        <v>0</v>
      </c>
    </row>
    <row r="34" spans="1:12" s="195" customFormat="1" ht="38.25" customHeight="1">
      <c r="A34" s="251" t="s">
        <v>86</v>
      </c>
      <c r="B34" s="252"/>
      <c r="C34" s="252" t="s">
        <v>162</v>
      </c>
      <c r="D34" s="380">
        <f>SUM(D35:D38)</f>
        <v>160185</v>
      </c>
      <c r="E34" s="380">
        <f>SUM(E35:E38)</f>
        <v>79017</v>
      </c>
      <c r="F34" s="380">
        <f>SUM(F35:F38)</f>
        <v>-81168</v>
      </c>
      <c r="G34" s="380">
        <f>SUM(G35:G38)</f>
        <v>114418</v>
      </c>
      <c r="H34" s="380">
        <f>SUM(H35:H38)</f>
        <v>33250</v>
      </c>
      <c r="I34" s="250"/>
      <c r="J34" s="398">
        <f t="shared" si="1"/>
        <v>-81168</v>
      </c>
      <c r="K34" s="400">
        <f>SUM(K35:K38)</f>
        <v>-81168</v>
      </c>
      <c r="L34" s="399">
        <f t="shared" si="2"/>
        <v>0</v>
      </c>
    </row>
    <row r="35" spans="1:12" s="153" customFormat="1" ht="42.75" customHeight="1">
      <c r="A35" s="447" t="s">
        <v>414</v>
      </c>
      <c r="B35" s="448">
        <v>325</v>
      </c>
      <c r="C35" s="449" t="s">
        <v>488</v>
      </c>
      <c r="D35" s="450">
        <v>123200</v>
      </c>
      <c r="E35" s="412">
        <f t="shared" si="3"/>
        <v>35200</v>
      </c>
      <c r="F35" s="412">
        <f t="shared" si="4"/>
        <v>-88000</v>
      </c>
      <c r="G35" s="406">
        <v>88000</v>
      </c>
      <c r="H35" s="451"/>
      <c r="I35" s="413" t="s">
        <v>416</v>
      </c>
      <c r="J35" s="398">
        <f t="shared" si="1"/>
        <v>-88000</v>
      </c>
      <c r="K35" s="398">
        <v>-88000</v>
      </c>
      <c r="L35" s="399">
        <f t="shared" si="2"/>
        <v>0</v>
      </c>
    </row>
    <row r="36" spans="1:12" s="153" customFormat="1" ht="42.75" customHeight="1">
      <c r="A36" s="447" t="s">
        <v>414</v>
      </c>
      <c r="B36" s="403" t="s">
        <v>417</v>
      </c>
      <c r="C36" s="411" t="s">
        <v>489</v>
      </c>
      <c r="D36" s="412">
        <v>0</v>
      </c>
      <c r="E36" s="412">
        <f t="shared" si="3"/>
        <v>33250</v>
      </c>
      <c r="F36" s="412">
        <f t="shared" si="4"/>
        <v>33250</v>
      </c>
      <c r="G36" s="406"/>
      <c r="H36" s="451">
        <v>33250</v>
      </c>
      <c r="I36" s="413" t="s">
        <v>419</v>
      </c>
      <c r="J36" s="398">
        <f t="shared" si="1"/>
        <v>33250</v>
      </c>
      <c r="K36" s="398">
        <v>33250</v>
      </c>
      <c r="L36" s="399">
        <f t="shared" si="2"/>
        <v>0</v>
      </c>
    </row>
    <row r="37" spans="1:12" s="153" customFormat="1" ht="42.75" customHeight="1">
      <c r="A37" s="447" t="s">
        <v>420</v>
      </c>
      <c r="B37" s="403">
        <v>278</v>
      </c>
      <c r="C37" s="411" t="s">
        <v>490</v>
      </c>
      <c r="D37" s="412">
        <v>36985</v>
      </c>
      <c r="E37" s="412">
        <f t="shared" ref="E37:E38" si="29">D37+F37</f>
        <v>10567</v>
      </c>
      <c r="F37" s="412">
        <f t="shared" ref="F37:F38" si="30">H37-G37</f>
        <v>-26418</v>
      </c>
      <c r="G37" s="406">
        <v>26418</v>
      </c>
      <c r="H37" s="451"/>
      <c r="I37" s="413" t="s">
        <v>416</v>
      </c>
      <c r="J37" s="398">
        <f t="shared" ref="J37:J38" si="31">F37</f>
        <v>-26418</v>
      </c>
      <c r="K37" s="398">
        <v>-26418</v>
      </c>
      <c r="L37" s="399">
        <f t="shared" ref="L37:L38" si="32">J37-K37</f>
        <v>0</v>
      </c>
    </row>
    <row r="38" spans="1:12" s="153" customFormat="1" ht="42.75" hidden="1" customHeight="1">
      <c r="A38" s="198"/>
      <c r="B38" s="129"/>
      <c r="C38" s="160"/>
      <c r="D38" s="366"/>
      <c r="E38" s="366">
        <f t="shared" si="29"/>
        <v>0</v>
      </c>
      <c r="F38" s="366">
        <f t="shared" si="30"/>
        <v>0</v>
      </c>
      <c r="G38" s="191"/>
      <c r="H38" s="379"/>
      <c r="I38" s="103"/>
      <c r="J38" s="398">
        <f t="shared" si="31"/>
        <v>0</v>
      </c>
      <c r="K38" s="398"/>
      <c r="L38" s="399">
        <f t="shared" si="32"/>
        <v>0</v>
      </c>
    </row>
    <row r="39" spans="1:12" s="195" customFormat="1" ht="42.75" customHeight="1">
      <c r="A39" s="251" t="s">
        <v>249</v>
      </c>
      <c r="B39" s="252"/>
      <c r="C39" s="252" t="s">
        <v>249</v>
      </c>
      <c r="D39" s="380">
        <f>SUM(D40:D45)</f>
        <v>1082859</v>
      </c>
      <c r="E39" s="380">
        <f>SUM(E40:E45)</f>
        <v>923674</v>
      </c>
      <c r="F39" s="380">
        <f>SUM(F40:F45)</f>
        <v>-159185</v>
      </c>
      <c r="G39" s="380">
        <f>SUM(G40:G45)</f>
        <v>559185</v>
      </c>
      <c r="H39" s="380">
        <f>SUM(H40:H45)</f>
        <v>400000</v>
      </c>
      <c r="I39" s="250"/>
      <c r="J39" s="398">
        <f t="shared" si="1"/>
        <v>-159185</v>
      </c>
      <c r="K39" s="400">
        <f>SUM(K40:K45)</f>
        <v>-459185</v>
      </c>
      <c r="L39" s="399">
        <f t="shared" si="2"/>
        <v>300000</v>
      </c>
    </row>
    <row r="40" spans="1:12" s="153" customFormat="1" ht="42.75" customHeight="1">
      <c r="A40" s="431" t="s">
        <v>469</v>
      </c>
      <c r="B40" s="430">
        <v>337</v>
      </c>
      <c r="C40" s="436" t="s">
        <v>470</v>
      </c>
      <c r="D40" s="437">
        <v>500000</v>
      </c>
      <c r="E40" s="422">
        <f t="shared" si="3"/>
        <v>0</v>
      </c>
      <c r="F40" s="422">
        <f t="shared" si="4"/>
        <v>-500000</v>
      </c>
      <c r="G40" s="423">
        <v>500000</v>
      </c>
      <c r="H40" s="424"/>
      <c r="I40" s="438" t="s">
        <v>474</v>
      </c>
      <c r="J40" s="398">
        <f t="shared" si="1"/>
        <v>-500000</v>
      </c>
      <c r="K40" s="398">
        <v>-500000</v>
      </c>
      <c r="L40" s="399">
        <f t="shared" si="2"/>
        <v>0</v>
      </c>
    </row>
    <row r="41" spans="1:12" s="153" customFormat="1" ht="42.75" hidden="1" customHeight="1">
      <c r="A41" s="431" t="s">
        <v>469</v>
      </c>
      <c r="B41" s="439">
        <v>341</v>
      </c>
      <c r="C41" s="440" t="s">
        <v>472</v>
      </c>
      <c r="D41" s="429"/>
      <c r="E41" s="422">
        <f t="shared" si="3"/>
        <v>0</v>
      </c>
      <c r="F41" s="422">
        <f t="shared" si="4"/>
        <v>0</v>
      </c>
      <c r="G41" s="423"/>
      <c r="H41" s="424"/>
      <c r="I41" s="425"/>
      <c r="J41" s="398">
        <f t="shared" si="1"/>
        <v>0</v>
      </c>
      <c r="K41" s="398"/>
      <c r="L41" s="399">
        <f t="shared" si="2"/>
        <v>0</v>
      </c>
    </row>
    <row r="42" spans="1:12" s="153" customFormat="1" ht="42.75" customHeight="1">
      <c r="A42" s="431" t="s">
        <v>469</v>
      </c>
      <c r="B42" s="439">
        <v>344</v>
      </c>
      <c r="C42" s="440" t="s">
        <v>473</v>
      </c>
      <c r="D42" s="429">
        <v>500000</v>
      </c>
      <c r="E42" s="422">
        <f t="shared" si="3"/>
        <v>800000</v>
      </c>
      <c r="F42" s="422">
        <f t="shared" si="4"/>
        <v>300000</v>
      </c>
      <c r="G42" s="423"/>
      <c r="H42" s="424">
        <v>300000</v>
      </c>
      <c r="I42" s="425"/>
      <c r="J42" s="398">
        <f t="shared" si="1"/>
        <v>300000</v>
      </c>
      <c r="K42" s="398"/>
      <c r="L42" s="399">
        <f t="shared" si="2"/>
        <v>300000</v>
      </c>
    </row>
    <row r="43" spans="1:12" s="153" customFormat="1" ht="42.75" customHeight="1">
      <c r="A43" s="452" t="s">
        <v>422</v>
      </c>
      <c r="B43" s="453">
        <v>341</v>
      </c>
      <c r="C43" s="454" t="s">
        <v>491</v>
      </c>
      <c r="D43" s="455">
        <v>82859</v>
      </c>
      <c r="E43" s="412">
        <f t="shared" si="3"/>
        <v>23674</v>
      </c>
      <c r="F43" s="412">
        <f t="shared" si="4"/>
        <v>-59185</v>
      </c>
      <c r="G43" s="406">
        <v>59185</v>
      </c>
      <c r="H43" s="451"/>
      <c r="I43" s="413"/>
      <c r="J43" s="398">
        <f t="shared" si="1"/>
        <v>-59185</v>
      </c>
      <c r="K43" s="398">
        <v>-59185</v>
      </c>
      <c r="L43" s="399">
        <f t="shared" si="2"/>
        <v>0</v>
      </c>
    </row>
    <row r="44" spans="1:12" s="153" customFormat="1" ht="42.75" customHeight="1">
      <c r="A44" s="452" t="s">
        <v>422</v>
      </c>
      <c r="B44" s="453" t="s">
        <v>417</v>
      </c>
      <c r="C44" s="454" t="s">
        <v>492</v>
      </c>
      <c r="D44" s="455">
        <v>0</v>
      </c>
      <c r="E44" s="412">
        <f t="shared" ref="E44:E45" si="33">D44+F44</f>
        <v>100000</v>
      </c>
      <c r="F44" s="412">
        <f t="shared" ref="F44:F45" si="34">H44-G44</f>
        <v>100000</v>
      </c>
      <c r="G44" s="406"/>
      <c r="H44" s="451">
        <v>100000</v>
      </c>
      <c r="I44" s="413"/>
      <c r="J44" s="398">
        <f t="shared" ref="J44:J45" si="35">F44</f>
        <v>100000</v>
      </c>
      <c r="K44" s="398">
        <v>100000</v>
      </c>
      <c r="L44" s="399">
        <f t="shared" ref="L44:L45" si="36">J44-K44</f>
        <v>0</v>
      </c>
    </row>
    <row r="45" spans="1:12" s="153" customFormat="1" ht="42.75" hidden="1" customHeight="1">
      <c r="A45" s="199"/>
      <c r="B45" s="165"/>
      <c r="C45" s="158"/>
      <c r="D45" s="159"/>
      <c r="E45" s="366">
        <f t="shared" si="33"/>
        <v>0</v>
      </c>
      <c r="F45" s="366">
        <f t="shared" si="34"/>
        <v>0</v>
      </c>
      <c r="G45" s="191"/>
      <c r="H45" s="379"/>
      <c r="I45" s="103"/>
      <c r="J45" s="398">
        <f t="shared" si="35"/>
        <v>0</v>
      </c>
      <c r="K45" s="398"/>
      <c r="L45" s="399">
        <f t="shared" si="36"/>
        <v>0</v>
      </c>
    </row>
    <row r="46" spans="1:12" s="195" customFormat="1" ht="42.75" customHeight="1">
      <c r="A46" s="251" t="s">
        <v>105</v>
      </c>
      <c r="B46" s="252"/>
      <c r="C46" s="252" t="s">
        <v>163</v>
      </c>
      <c r="D46" s="380">
        <f>SUM(D47:D56)</f>
        <v>24534906</v>
      </c>
      <c r="E46" s="380">
        <f>SUM(E47:E56)</f>
        <v>24014776</v>
      </c>
      <c r="F46" s="380">
        <f>SUM(F47:F56)</f>
        <v>-520130</v>
      </c>
      <c r="G46" s="380">
        <f>SUM(G47:G56)</f>
        <v>9185058</v>
      </c>
      <c r="H46" s="380">
        <f>SUM(H47:H56)</f>
        <v>8664928</v>
      </c>
      <c r="I46" s="250"/>
      <c r="J46" s="398">
        <f t="shared" si="1"/>
        <v>-520130</v>
      </c>
      <c r="K46" s="400">
        <f>SUM(K47:K56)</f>
        <v>-686178</v>
      </c>
      <c r="L46" s="399">
        <f t="shared" si="2"/>
        <v>166048</v>
      </c>
    </row>
    <row r="47" spans="1:12" s="153" customFormat="1" ht="42.75" customHeight="1">
      <c r="A47" s="199" t="s">
        <v>316</v>
      </c>
      <c r="B47" s="181">
        <v>367</v>
      </c>
      <c r="C47" s="182" t="s">
        <v>326</v>
      </c>
      <c r="D47" s="178">
        <v>1428572</v>
      </c>
      <c r="E47" s="366">
        <f t="shared" ref="E47:E51" si="37">D47+F47</f>
        <v>4481418</v>
      </c>
      <c r="F47" s="366">
        <f t="shared" ref="F47:F51" si="38">H47-G47</f>
        <v>3052846</v>
      </c>
      <c r="G47" s="191"/>
      <c r="H47" s="379">
        <v>3052846</v>
      </c>
      <c r="I47" s="397" t="s">
        <v>319</v>
      </c>
      <c r="J47" s="398">
        <f t="shared" ref="J47:J51" si="39">F47</f>
        <v>3052846</v>
      </c>
      <c r="K47" s="398">
        <v>2136992</v>
      </c>
      <c r="L47" s="399">
        <f t="shared" ref="L47:L51" si="40">J47-K47</f>
        <v>915854</v>
      </c>
    </row>
    <row r="48" spans="1:12" s="153" customFormat="1" ht="42.75" customHeight="1">
      <c r="A48" s="199" t="s">
        <v>315</v>
      </c>
      <c r="B48" s="177" t="s">
        <v>296</v>
      </c>
      <c r="C48" s="182" t="s">
        <v>318</v>
      </c>
      <c r="D48" s="178"/>
      <c r="E48" s="366">
        <f>D48+F48</f>
        <v>5314286</v>
      </c>
      <c r="F48" s="366">
        <f>H48-G48</f>
        <v>5314286</v>
      </c>
      <c r="G48" s="191"/>
      <c r="H48" s="379">
        <v>5314286</v>
      </c>
      <c r="I48" s="258" t="s">
        <v>319</v>
      </c>
      <c r="J48" s="398">
        <f>F48</f>
        <v>5314286</v>
      </c>
      <c r="K48" s="398">
        <v>5314286</v>
      </c>
      <c r="L48" s="399">
        <f>J48-K48</f>
        <v>0</v>
      </c>
    </row>
    <row r="49" spans="1:12" s="153" customFormat="1" ht="42.75" customHeight="1">
      <c r="A49" s="199" t="s">
        <v>316</v>
      </c>
      <c r="B49" s="181" t="s">
        <v>320</v>
      </c>
      <c r="C49" s="182" t="s">
        <v>321</v>
      </c>
      <c r="D49" s="178">
        <v>12327985</v>
      </c>
      <c r="E49" s="366">
        <f>D49+F49</f>
        <v>6440621</v>
      </c>
      <c r="F49" s="366">
        <f>H49-G49</f>
        <v>-5887364</v>
      </c>
      <c r="G49" s="191">
        <v>5887364</v>
      </c>
      <c r="H49" s="379"/>
      <c r="I49" s="258" t="s">
        <v>319</v>
      </c>
      <c r="J49" s="398">
        <f>F49</f>
        <v>-5887364</v>
      </c>
      <c r="K49" s="398">
        <v>-5351406</v>
      </c>
      <c r="L49" s="399">
        <f>J49-K49</f>
        <v>-535958</v>
      </c>
    </row>
    <row r="50" spans="1:12" s="153" customFormat="1" ht="42.75" customHeight="1">
      <c r="A50" s="199" t="s">
        <v>316</v>
      </c>
      <c r="B50" s="181" t="s">
        <v>296</v>
      </c>
      <c r="C50" s="182" t="s">
        <v>324</v>
      </c>
      <c r="D50" s="178"/>
      <c r="E50" s="366">
        <f>D50+F50</f>
        <v>297796</v>
      </c>
      <c r="F50" s="366">
        <f>H50-G50</f>
        <v>297796</v>
      </c>
      <c r="G50" s="191"/>
      <c r="H50" s="379">
        <v>297796</v>
      </c>
      <c r="I50" s="397" t="s">
        <v>319</v>
      </c>
      <c r="J50" s="398">
        <f>F50</f>
        <v>297796</v>
      </c>
      <c r="K50" s="398">
        <v>208457</v>
      </c>
      <c r="L50" s="399">
        <f>J50-K50</f>
        <v>89339</v>
      </c>
    </row>
    <row r="51" spans="1:12" s="153" customFormat="1" ht="42.75" customHeight="1">
      <c r="A51" s="199" t="s">
        <v>316</v>
      </c>
      <c r="B51" s="181" t="s">
        <v>322</v>
      </c>
      <c r="C51" s="182" t="s">
        <v>325</v>
      </c>
      <c r="D51" s="178">
        <v>2560800</v>
      </c>
      <c r="E51" s="366">
        <f t="shared" si="37"/>
        <v>787891</v>
      </c>
      <c r="F51" s="366">
        <f t="shared" si="38"/>
        <v>-1772909</v>
      </c>
      <c r="G51" s="191">
        <v>1772909</v>
      </c>
      <c r="H51" s="379"/>
      <c r="I51" s="258" t="s">
        <v>319</v>
      </c>
      <c r="J51" s="398">
        <f t="shared" si="39"/>
        <v>-1772909</v>
      </c>
      <c r="K51" s="398">
        <v>-1611735</v>
      </c>
      <c r="L51" s="399">
        <f t="shared" si="40"/>
        <v>-161174</v>
      </c>
    </row>
    <row r="52" spans="1:12" s="153" customFormat="1" ht="42.75" customHeight="1">
      <c r="A52" s="199" t="s">
        <v>316</v>
      </c>
      <c r="B52" s="181" t="s">
        <v>323</v>
      </c>
      <c r="C52" s="182" t="s">
        <v>327</v>
      </c>
      <c r="D52" s="178">
        <v>1209800</v>
      </c>
      <c r="E52" s="366">
        <f t="shared" si="3"/>
        <v>258720</v>
      </c>
      <c r="F52" s="366">
        <f t="shared" si="4"/>
        <v>-951080</v>
      </c>
      <c r="G52" s="191">
        <v>951080</v>
      </c>
      <c r="H52" s="379"/>
      <c r="I52" s="258" t="s">
        <v>319</v>
      </c>
      <c r="J52" s="398">
        <f t="shared" si="1"/>
        <v>-951080</v>
      </c>
      <c r="K52" s="398">
        <v>-864800</v>
      </c>
      <c r="L52" s="399">
        <f t="shared" si="2"/>
        <v>-86280</v>
      </c>
    </row>
    <row r="53" spans="1:12" s="153" customFormat="1" ht="42.75" customHeight="1">
      <c r="A53" s="199" t="s">
        <v>317</v>
      </c>
      <c r="B53" s="181" t="s">
        <v>328</v>
      </c>
      <c r="C53" s="182" t="s">
        <v>329</v>
      </c>
      <c r="D53" s="178">
        <v>3498749</v>
      </c>
      <c r="E53" s="366">
        <f t="shared" si="3"/>
        <v>3473165</v>
      </c>
      <c r="F53" s="366">
        <f t="shared" si="4"/>
        <v>-25584</v>
      </c>
      <c r="G53" s="191">
        <v>25584</v>
      </c>
      <c r="H53" s="379"/>
      <c r="I53" s="397" t="s">
        <v>319</v>
      </c>
      <c r="J53" s="398">
        <f t="shared" si="1"/>
        <v>-25584</v>
      </c>
      <c r="K53" s="398">
        <v>-19680</v>
      </c>
      <c r="L53" s="399">
        <f t="shared" si="2"/>
        <v>-5904</v>
      </c>
    </row>
    <row r="54" spans="1:12" s="153" customFormat="1" ht="42.75" customHeight="1">
      <c r="A54" s="199" t="s">
        <v>317</v>
      </c>
      <c r="B54" s="181" t="s">
        <v>330</v>
      </c>
      <c r="C54" s="182" t="s">
        <v>331</v>
      </c>
      <c r="D54" s="178">
        <v>3509000</v>
      </c>
      <c r="E54" s="366">
        <f t="shared" si="3"/>
        <v>2960879</v>
      </c>
      <c r="F54" s="366">
        <f t="shared" si="4"/>
        <v>-548121</v>
      </c>
      <c r="G54" s="191">
        <v>548121</v>
      </c>
      <c r="H54" s="379"/>
      <c r="I54" s="397" t="s">
        <v>319</v>
      </c>
      <c r="J54" s="398">
        <f t="shared" si="1"/>
        <v>-548121</v>
      </c>
      <c r="K54" s="398">
        <v>-498292</v>
      </c>
      <c r="L54" s="399">
        <f t="shared" si="2"/>
        <v>-49829</v>
      </c>
    </row>
    <row r="55" spans="1:12" s="153" customFormat="1" ht="42.75" hidden="1" customHeight="1">
      <c r="A55" s="199"/>
      <c r="B55" s="181"/>
      <c r="C55" s="182"/>
      <c r="D55" s="178"/>
      <c r="E55" s="366">
        <f t="shared" ref="E55:E56" si="41">D55+F55</f>
        <v>0</v>
      </c>
      <c r="F55" s="366">
        <f t="shared" ref="F55:F56" si="42">H55-G55</f>
        <v>0</v>
      </c>
      <c r="G55" s="191"/>
      <c r="H55" s="379"/>
      <c r="I55" s="258"/>
      <c r="J55" s="398">
        <f t="shared" ref="J55:J56" si="43">F55</f>
        <v>0</v>
      </c>
      <c r="K55" s="398"/>
      <c r="L55" s="399">
        <f t="shared" ref="L55:L56" si="44">J55-K55</f>
        <v>0</v>
      </c>
    </row>
    <row r="56" spans="1:12" s="153" customFormat="1" ht="42.75" hidden="1" customHeight="1">
      <c r="A56" s="199"/>
      <c r="B56" s="181"/>
      <c r="C56" s="182"/>
      <c r="D56" s="178"/>
      <c r="E56" s="366">
        <f t="shared" si="41"/>
        <v>0</v>
      </c>
      <c r="F56" s="366">
        <f t="shared" si="42"/>
        <v>0</v>
      </c>
      <c r="G56" s="191"/>
      <c r="H56" s="379"/>
      <c r="I56" s="258"/>
      <c r="J56" s="398">
        <f t="shared" si="43"/>
        <v>0</v>
      </c>
      <c r="K56" s="398"/>
      <c r="L56" s="399">
        <f t="shared" si="44"/>
        <v>0</v>
      </c>
    </row>
    <row r="57" spans="1:12" s="195" customFormat="1" ht="42.75" customHeight="1">
      <c r="A57" s="251" t="s">
        <v>332</v>
      </c>
      <c r="B57" s="252"/>
      <c r="C57" s="252" t="s">
        <v>332</v>
      </c>
      <c r="D57" s="380">
        <f>SUM(D58:D104)</f>
        <v>1049093403</v>
      </c>
      <c r="E57" s="380">
        <f>SUM(E58:E104)</f>
        <v>1070816708</v>
      </c>
      <c r="F57" s="380">
        <f>SUM(F58:F104)</f>
        <v>21723305</v>
      </c>
      <c r="G57" s="380">
        <f>SUM(G58:G104)</f>
        <v>6299189</v>
      </c>
      <c r="H57" s="380">
        <f>SUM(H58:H104)</f>
        <v>28022494</v>
      </c>
      <c r="I57" s="250"/>
      <c r="J57" s="398">
        <f t="shared" si="1"/>
        <v>21723305</v>
      </c>
      <c r="K57" s="400">
        <f>SUM(K58:K104)</f>
        <v>21771199</v>
      </c>
      <c r="L57" s="399">
        <f t="shared" si="2"/>
        <v>-47894</v>
      </c>
    </row>
    <row r="58" spans="1:12" s="153" customFormat="1" ht="42.75" customHeight="1">
      <c r="A58" s="200" t="s">
        <v>334</v>
      </c>
      <c r="B58" s="131">
        <v>408</v>
      </c>
      <c r="C58" s="132" t="s">
        <v>337</v>
      </c>
      <c r="D58" s="256">
        <v>400000</v>
      </c>
      <c r="E58" s="366">
        <f>D58+F58</f>
        <v>200000</v>
      </c>
      <c r="F58" s="366">
        <f>H58-G58</f>
        <v>-200000</v>
      </c>
      <c r="G58" s="191">
        <v>200000</v>
      </c>
      <c r="H58" s="379"/>
      <c r="I58" s="259"/>
      <c r="J58" s="398">
        <f t="shared" ref="J58:J66" si="45">F58</f>
        <v>-200000</v>
      </c>
      <c r="K58" s="398"/>
      <c r="L58" s="399">
        <f t="shared" ref="L58:L66" si="46">J58-K58</f>
        <v>-200000</v>
      </c>
    </row>
    <row r="59" spans="1:12" s="153" customFormat="1" ht="42.75" customHeight="1">
      <c r="A59" s="441" t="s">
        <v>334</v>
      </c>
      <c r="B59" s="430" t="s">
        <v>536</v>
      </c>
      <c r="C59" s="442" t="s">
        <v>537</v>
      </c>
      <c r="D59" s="437"/>
      <c r="E59" s="422">
        <f t="shared" ref="E59" si="47">D59+F59</f>
        <v>200000</v>
      </c>
      <c r="F59" s="422">
        <f t="shared" ref="F59" si="48">H59-G59</f>
        <v>200000</v>
      </c>
      <c r="G59" s="423"/>
      <c r="H59" s="424">
        <v>200000</v>
      </c>
      <c r="I59" s="443"/>
      <c r="J59" s="398">
        <f t="shared" ref="J59" si="49">F59</f>
        <v>200000</v>
      </c>
      <c r="K59" s="398"/>
      <c r="L59" s="399">
        <f t="shared" ref="L59" si="50">J59-K59</f>
        <v>200000</v>
      </c>
    </row>
    <row r="60" spans="1:12" s="153" customFormat="1" ht="42.75" customHeight="1">
      <c r="A60" s="441" t="s">
        <v>475</v>
      </c>
      <c r="B60" s="430">
        <v>415</v>
      </c>
      <c r="C60" s="442" t="s">
        <v>476</v>
      </c>
      <c r="D60" s="437">
        <v>1000000</v>
      </c>
      <c r="E60" s="422">
        <f t="shared" ref="E60" si="51">D60+F60</f>
        <v>900000</v>
      </c>
      <c r="F60" s="422">
        <f t="shared" ref="F60" si="52">H60-G60</f>
        <v>-100000</v>
      </c>
      <c r="G60" s="423">
        <v>100000</v>
      </c>
      <c r="H60" s="424"/>
      <c r="I60" s="443" t="s">
        <v>551</v>
      </c>
      <c r="J60" s="398">
        <f t="shared" si="45"/>
        <v>-100000</v>
      </c>
      <c r="K60" s="398">
        <v>0</v>
      </c>
      <c r="L60" s="399">
        <f t="shared" si="46"/>
        <v>-100000</v>
      </c>
    </row>
    <row r="61" spans="1:12" s="153" customFormat="1" ht="42.75" customHeight="1">
      <c r="A61" s="200" t="s">
        <v>333</v>
      </c>
      <c r="B61" s="131">
        <v>416</v>
      </c>
      <c r="C61" s="132" t="s">
        <v>335</v>
      </c>
      <c r="D61" s="256">
        <v>38000</v>
      </c>
      <c r="E61" s="366">
        <f>D61+F61</f>
        <v>0</v>
      </c>
      <c r="F61" s="366">
        <f>H61-G61</f>
        <v>-38000</v>
      </c>
      <c r="G61" s="191">
        <v>38000</v>
      </c>
      <c r="H61" s="379"/>
      <c r="I61" s="259"/>
      <c r="J61" s="398">
        <f t="shared" si="45"/>
        <v>-38000</v>
      </c>
      <c r="K61" s="398"/>
      <c r="L61" s="399">
        <f t="shared" si="46"/>
        <v>-38000</v>
      </c>
    </row>
    <row r="62" spans="1:12" s="153" customFormat="1" ht="42.75" hidden="1" customHeight="1">
      <c r="A62" s="200" t="s">
        <v>333</v>
      </c>
      <c r="B62" s="131">
        <v>421</v>
      </c>
      <c r="C62" s="132" t="s">
        <v>413</v>
      </c>
      <c r="D62" s="256"/>
      <c r="E62" s="366">
        <f>D62+F62</f>
        <v>0</v>
      </c>
      <c r="F62" s="366">
        <f>H62-G62</f>
        <v>0</v>
      </c>
      <c r="G62" s="191"/>
      <c r="H62" s="379"/>
      <c r="I62" s="259" t="s">
        <v>411</v>
      </c>
      <c r="J62" s="398">
        <f t="shared" si="45"/>
        <v>0</v>
      </c>
      <c r="K62" s="398"/>
      <c r="L62" s="399">
        <f t="shared" si="46"/>
        <v>0</v>
      </c>
    </row>
    <row r="63" spans="1:12" s="153" customFormat="1" ht="42.75" hidden="1" customHeight="1">
      <c r="A63" s="441" t="s">
        <v>475</v>
      </c>
      <c r="B63" s="430">
        <v>422</v>
      </c>
      <c r="C63" s="442" t="s">
        <v>484</v>
      </c>
      <c r="D63" s="437"/>
      <c r="E63" s="422">
        <f t="shared" ref="E63:E66" si="53">D63+F63</f>
        <v>0</v>
      </c>
      <c r="F63" s="422">
        <f t="shared" ref="F63" si="54">H63-G63</f>
        <v>0</v>
      </c>
      <c r="G63" s="423"/>
      <c r="H63" s="424"/>
      <c r="I63" s="443"/>
      <c r="J63" s="398">
        <f t="shared" si="45"/>
        <v>0</v>
      </c>
      <c r="K63" s="398"/>
      <c r="L63" s="399">
        <f t="shared" si="46"/>
        <v>0</v>
      </c>
    </row>
    <row r="64" spans="1:12" s="153" customFormat="1" ht="42.75" hidden="1" customHeight="1">
      <c r="A64" s="441" t="s">
        <v>475</v>
      </c>
      <c r="B64" s="430">
        <v>423</v>
      </c>
      <c r="C64" s="442" t="s">
        <v>485</v>
      </c>
      <c r="D64" s="437"/>
      <c r="E64" s="422">
        <f t="shared" si="53"/>
        <v>0</v>
      </c>
      <c r="F64" s="422">
        <f t="shared" ref="F64" si="55">H64-G64</f>
        <v>0</v>
      </c>
      <c r="G64" s="423"/>
      <c r="H64" s="424"/>
      <c r="I64" s="443"/>
      <c r="J64" s="398">
        <f t="shared" si="45"/>
        <v>0</v>
      </c>
      <c r="K64" s="398"/>
      <c r="L64" s="399">
        <f t="shared" si="46"/>
        <v>0</v>
      </c>
    </row>
    <row r="65" spans="1:12" s="153" customFormat="1" ht="42.75" customHeight="1">
      <c r="A65" s="200" t="s">
        <v>333</v>
      </c>
      <c r="B65" s="172">
        <v>424</v>
      </c>
      <c r="C65" s="132" t="s">
        <v>361</v>
      </c>
      <c r="D65" s="256">
        <v>5883862</v>
      </c>
      <c r="E65" s="366">
        <f>D65+F65</f>
        <v>5943112</v>
      </c>
      <c r="F65" s="366">
        <f>H65-G65</f>
        <v>59250</v>
      </c>
      <c r="G65" s="191"/>
      <c r="H65" s="379">
        <v>59250</v>
      </c>
      <c r="I65" s="259" t="s">
        <v>319</v>
      </c>
      <c r="J65" s="398">
        <f t="shared" si="45"/>
        <v>59250</v>
      </c>
      <c r="K65" s="398">
        <v>39500</v>
      </c>
      <c r="L65" s="399">
        <f t="shared" si="46"/>
        <v>19750</v>
      </c>
    </row>
    <row r="66" spans="1:12" s="153" customFormat="1" ht="42.75" hidden="1" customHeight="1">
      <c r="A66" s="441" t="s">
        <v>475</v>
      </c>
      <c r="B66" s="430">
        <v>426</v>
      </c>
      <c r="C66" s="442" t="s">
        <v>486</v>
      </c>
      <c r="D66" s="437"/>
      <c r="E66" s="422">
        <f t="shared" si="53"/>
        <v>0</v>
      </c>
      <c r="F66" s="422">
        <f t="shared" ref="F66" si="56">H66-G66</f>
        <v>0</v>
      </c>
      <c r="G66" s="423"/>
      <c r="H66" s="424"/>
      <c r="I66" s="443"/>
      <c r="J66" s="398">
        <f t="shared" si="45"/>
        <v>0</v>
      </c>
      <c r="K66" s="398"/>
      <c r="L66" s="399">
        <f t="shared" si="46"/>
        <v>0</v>
      </c>
    </row>
    <row r="67" spans="1:12" s="153" customFormat="1" ht="42.75" customHeight="1">
      <c r="A67" s="200" t="s">
        <v>237</v>
      </c>
      <c r="B67" s="172">
        <v>441</v>
      </c>
      <c r="C67" s="132" t="s">
        <v>379</v>
      </c>
      <c r="D67" s="256">
        <v>309699</v>
      </c>
      <c r="E67" s="366">
        <f>D67+F67</f>
        <v>267546</v>
      </c>
      <c r="F67" s="366">
        <f>H67-G67</f>
        <v>-42153</v>
      </c>
      <c r="G67" s="191">
        <v>42153</v>
      </c>
      <c r="H67" s="379"/>
      <c r="I67" s="259" t="s">
        <v>376</v>
      </c>
      <c r="J67" s="398">
        <f t="shared" ref="J67:J68" si="57">F67</f>
        <v>-42153</v>
      </c>
      <c r="K67" s="398">
        <v>-42153</v>
      </c>
      <c r="L67" s="399">
        <f t="shared" ref="L67:L68" si="58">J67-K67</f>
        <v>0</v>
      </c>
    </row>
    <row r="68" spans="1:12" s="153" customFormat="1" ht="42.75" customHeight="1">
      <c r="A68" s="200" t="s">
        <v>237</v>
      </c>
      <c r="B68" s="131">
        <v>443</v>
      </c>
      <c r="C68" s="132" t="s">
        <v>380</v>
      </c>
      <c r="D68" s="256">
        <v>422736</v>
      </c>
      <c r="E68" s="366">
        <f>D68+F68</f>
        <v>120781</v>
      </c>
      <c r="F68" s="366">
        <f>H68-G68</f>
        <v>-301955</v>
      </c>
      <c r="G68" s="191">
        <v>301955</v>
      </c>
      <c r="H68" s="379"/>
      <c r="I68" s="259" t="s">
        <v>376</v>
      </c>
      <c r="J68" s="398">
        <f t="shared" si="57"/>
        <v>-301955</v>
      </c>
      <c r="K68" s="398">
        <v>-301955</v>
      </c>
      <c r="L68" s="399">
        <f t="shared" si="58"/>
        <v>0</v>
      </c>
    </row>
    <row r="69" spans="1:12" s="153" customFormat="1" ht="42.75" customHeight="1">
      <c r="A69" s="200" t="s">
        <v>333</v>
      </c>
      <c r="B69" s="131" t="s">
        <v>296</v>
      </c>
      <c r="C69" s="132" t="s">
        <v>336</v>
      </c>
      <c r="D69" s="256"/>
      <c r="E69" s="366">
        <f>D69+F69</f>
        <v>15000</v>
      </c>
      <c r="F69" s="366">
        <f>H69-G69</f>
        <v>15000</v>
      </c>
      <c r="G69" s="191"/>
      <c r="H69" s="379">
        <v>15000</v>
      </c>
      <c r="I69" s="259" t="s">
        <v>410</v>
      </c>
      <c r="J69" s="398">
        <f>F69</f>
        <v>15000</v>
      </c>
      <c r="K69" s="398"/>
      <c r="L69" s="399">
        <f>J69-K69</f>
        <v>15000</v>
      </c>
    </row>
    <row r="70" spans="1:12" s="153" customFormat="1" ht="48" customHeight="1">
      <c r="A70" s="200" t="s">
        <v>333</v>
      </c>
      <c r="B70" s="172" t="s">
        <v>558</v>
      </c>
      <c r="C70" s="132" t="s">
        <v>562</v>
      </c>
      <c r="D70" s="256">
        <v>1714100</v>
      </c>
      <c r="E70" s="366">
        <f>D70+F70</f>
        <v>1939200</v>
      </c>
      <c r="F70" s="366">
        <f>H70-G70</f>
        <v>225100</v>
      </c>
      <c r="G70" s="191"/>
      <c r="H70" s="379">
        <v>225100</v>
      </c>
      <c r="I70" s="259" t="s">
        <v>555</v>
      </c>
      <c r="J70" s="398">
        <f>F70</f>
        <v>225100</v>
      </c>
      <c r="K70" s="398"/>
      <c r="L70" s="399">
        <f>J70-K70</f>
        <v>225100</v>
      </c>
    </row>
    <row r="71" spans="1:12" s="153" customFormat="1" ht="42.75" customHeight="1">
      <c r="A71" s="200" t="s">
        <v>333</v>
      </c>
      <c r="B71" s="172" t="s">
        <v>339</v>
      </c>
      <c r="C71" s="132" t="s">
        <v>342</v>
      </c>
      <c r="D71" s="256">
        <v>264524465</v>
      </c>
      <c r="E71" s="366">
        <f t="shared" ref="E71:E74" si="59">D71+F71</f>
        <v>270601875</v>
      </c>
      <c r="F71" s="366">
        <f t="shared" ref="F71:F74" si="60">H71-G71</f>
        <v>6077410</v>
      </c>
      <c r="G71" s="191"/>
      <c r="H71" s="379">
        <v>6077410</v>
      </c>
      <c r="I71" s="259" t="s">
        <v>319</v>
      </c>
      <c r="J71" s="398">
        <f t="shared" ref="J71:J74" si="61">F71</f>
        <v>6077410</v>
      </c>
      <c r="K71" s="398">
        <v>6756302</v>
      </c>
      <c r="L71" s="399">
        <f t="shared" ref="L71:L74" si="62">J71-K71</f>
        <v>-678892</v>
      </c>
    </row>
    <row r="72" spans="1:12" s="153" customFormat="1" ht="42.75" customHeight="1">
      <c r="A72" s="200" t="s">
        <v>333</v>
      </c>
      <c r="B72" s="172" t="s">
        <v>339</v>
      </c>
      <c r="C72" s="132" t="s">
        <v>343</v>
      </c>
      <c r="D72" s="256">
        <v>66546122</v>
      </c>
      <c r="E72" s="366">
        <f t="shared" si="59"/>
        <v>64467725</v>
      </c>
      <c r="F72" s="366">
        <f t="shared" si="60"/>
        <v>-2078397</v>
      </c>
      <c r="G72" s="191">
        <v>2078397</v>
      </c>
      <c r="H72" s="379"/>
      <c r="I72" s="259" t="s">
        <v>319</v>
      </c>
      <c r="J72" s="398">
        <f t="shared" si="61"/>
        <v>-2078397</v>
      </c>
      <c r="K72" s="398">
        <v>-1529679</v>
      </c>
      <c r="L72" s="399">
        <f t="shared" si="62"/>
        <v>-548718</v>
      </c>
    </row>
    <row r="73" spans="1:12" s="153" customFormat="1" ht="42.75" customHeight="1">
      <c r="A73" s="200" t="s">
        <v>333</v>
      </c>
      <c r="B73" s="172" t="s">
        <v>338</v>
      </c>
      <c r="C73" s="132" t="s">
        <v>344</v>
      </c>
      <c r="D73" s="256">
        <v>14104755</v>
      </c>
      <c r="E73" s="366">
        <f t="shared" si="59"/>
        <v>14011161</v>
      </c>
      <c r="F73" s="366">
        <f t="shared" si="60"/>
        <v>-93594</v>
      </c>
      <c r="G73" s="191">
        <v>93594</v>
      </c>
      <c r="H73" s="379"/>
      <c r="I73" s="259" t="s">
        <v>319</v>
      </c>
      <c r="J73" s="398">
        <f t="shared" si="61"/>
        <v>-93594</v>
      </c>
      <c r="K73" s="398">
        <v>0</v>
      </c>
      <c r="L73" s="399">
        <f t="shared" si="62"/>
        <v>-93594</v>
      </c>
    </row>
    <row r="74" spans="1:12" s="153" customFormat="1" ht="42.75" customHeight="1">
      <c r="A74" s="200" t="s">
        <v>333</v>
      </c>
      <c r="B74" s="172" t="s">
        <v>338</v>
      </c>
      <c r="C74" s="132" t="s">
        <v>345</v>
      </c>
      <c r="D74" s="256">
        <v>1554106</v>
      </c>
      <c r="E74" s="366">
        <f t="shared" si="59"/>
        <v>1713273</v>
      </c>
      <c r="F74" s="366">
        <f t="shared" si="60"/>
        <v>159167</v>
      </c>
      <c r="G74" s="191"/>
      <c r="H74" s="379">
        <v>159167</v>
      </c>
      <c r="I74" s="259" t="s">
        <v>319</v>
      </c>
      <c r="J74" s="398">
        <f t="shared" si="61"/>
        <v>159167</v>
      </c>
      <c r="K74" s="398">
        <v>149091</v>
      </c>
      <c r="L74" s="399">
        <f t="shared" si="62"/>
        <v>10076</v>
      </c>
    </row>
    <row r="75" spans="1:12" s="153" customFormat="1" ht="42.75" customHeight="1">
      <c r="A75" s="200" t="s">
        <v>333</v>
      </c>
      <c r="B75" s="172" t="s">
        <v>340</v>
      </c>
      <c r="C75" s="132" t="s">
        <v>346</v>
      </c>
      <c r="D75" s="256">
        <v>7893952</v>
      </c>
      <c r="E75" s="366">
        <f t="shared" si="3"/>
        <v>7770285</v>
      </c>
      <c r="F75" s="366">
        <f t="shared" si="4"/>
        <v>-123667</v>
      </c>
      <c r="G75" s="191">
        <v>123667</v>
      </c>
      <c r="H75" s="379"/>
      <c r="I75" s="259" t="s">
        <v>319</v>
      </c>
      <c r="J75" s="398">
        <f t="shared" ref="J75:J78" si="63">F75</f>
        <v>-123667</v>
      </c>
      <c r="K75" s="398">
        <v>-123667</v>
      </c>
      <c r="L75" s="399">
        <f t="shared" ref="L75:L78" si="64">J75-K75</f>
        <v>0</v>
      </c>
    </row>
    <row r="76" spans="1:12" s="153" customFormat="1" ht="42.75" customHeight="1">
      <c r="A76" s="200" t="s">
        <v>333</v>
      </c>
      <c r="B76" s="172" t="s">
        <v>341</v>
      </c>
      <c r="C76" s="132" t="s">
        <v>347</v>
      </c>
      <c r="D76" s="256">
        <v>1610809</v>
      </c>
      <c r="E76" s="366">
        <f t="shared" si="3"/>
        <v>1628726</v>
      </c>
      <c r="F76" s="366">
        <f t="shared" si="4"/>
        <v>17917</v>
      </c>
      <c r="G76" s="191"/>
      <c r="H76" s="379">
        <v>17917</v>
      </c>
      <c r="I76" s="259" t="s">
        <v>319</v>
      </c>
      <c r="J76" s="398">
        <f t="shared" si="63"/>
        <v>17917</v>
      </c>
      <c r="K76" s="398">
        <v>16667</v>
      </c>
      <c r="L76" s="399">
        <f t="shared" si="64"/>
        <v>1250</v>
      </c>
    </row>
    <row r="77" spans="1:12" s="153" customFormat="1" ht="42.75" customHeight="1">
      <c r="A77" s="200" t="s">
        <v>333</v>
      </c>
      <c r="B77" s="172" t="s">
        <v>348</v>
      </c>
      <c r="C77" s="132" t="s">
        <v>350</v>
      </c>
      <c r="D77" s="256">
        <v>33819440</v>
      </c>
      <c r="E77" s="366">
        <f t="shared" si="3"/>
        <v>32261665</v>
      </c>
      <c r="F77" s="366">
        <f t="shared" si="4"/>
        <v>-1557775</v>
      </c>
      <c r="G77" s="191">
        <v>1557775</v>
      </c>
      <c r="H77" s="379"/>
      <c r="I77" s="259" t="s">
        <v>319</v>
      </c>
      <c r="J77" s="398">
        <f t="shared" si="63"/>
        <v>-1557775</v>
      </c>
      <c r="K77" s="398">
        <v>-1356846</v>
      </c>
      <c r="L77" s="399">
        <f t="shared" si="64"/>
        <v>-200929</v>
      </c>
    </row>
    <row r="78" spans="1:12" s="153" customFormat="1" ht="42.75" customHeight="1">
      <c r="A78" s="200" t="s">
        <v>333</v>
      </c>
      <c r="B78" s="172" t="s">
        <v>349</v>
      </c>
      <c r="C78" s="132" t="s">
        <v>351</v>
      </c>
      <c r="D78" s="256">
        <v>4371213</v>
      </c>
      <c r="E78" s="366">
        <f t="shared" si="3"/>
        <v>4615468</v>
      </c>
      <c r="F78" s="366">
        <f t="shared" si="4"/>
        <v>244255</v>
      </c>
      <c r="G78" s="191"/>
      <c r="H78" s="379">
        <v>244255</v>
      </c>
      <c r="I78" s="259" t="s">
        <v>319</v>
      </c>
      <c r="J78" s="398">
        <f t="shared" si="63"/>
        <v>244255</v>
      </c>
      <c r="K78" s="398">
        <v>201154</v>
      </c>
      <c r="L78" s="399">
        <f t="shared" si="64"/>
        <v>43101</v>
      </c>
    </row>
    <row r="79" spans="1:12" s="153" customFormat="1" ht="42.75" customHeight="1">
      <c r="A79" s="200" t="s">
        <v>333</v>
      </c>
      <c r="B79" s="172" t="s">
        <v>354</v>
      </c>
      <c r="C79" s="132" t="s">
        <v>357</v>
      </c>
      <c r="D79" s="256">
        <v>4910768</v>
      </c>
      <c r="E79" s="366">
        <f t="shared" ref="E79:E96" si="65">D79+F79</f>
        <v>5047051</v>
      </c>
      <c r="F79" s="366">
        <f t="shared" ref="F79:F96" si="66">H79-G79</f>
        <v>136283</v>
      </c>
      <c r="G79" s="191"/>
      <c r="H79" s="379">
        <v>136283</v>
      </c>
      <c r="I79" s="259" t="s">
        <v>319</v>
      </c>
      <c r="J79" s="398">
        <f t="shared" si="1"/>
        <v>136283</v>
      </c>
      <c r="K79" s="398">
        <v>135936</v>
      </c>
      <c r="L79" s="399">
        <f t="shared" si="2"/>
        <v>347</v>
      </c>
    </row>
    <row r="80" spans="1:12" s="153" customFormat="1" ht="42.75" customHeight="1">
      <c r="A80" s="200" t="s">
        <v>333</v>
      </c>
      <c r="B80" s="172" t="s">
        <v>355</v>
      </c>
      <c r="C80" s="132" t="s">
        <v>358</v>
      </c>
      <c r="D80" s="256">
        <v>3286170</v>
      </c>
      <c r="E80" s="366">
        <f t="shared" si="65"/>
        <v>3437201</v>
      </c>
      <c r="F80" s="366">
        <f t="shared" si="66"/>
        <v>151031</v>
      </c>
      <c r="G80" s="191"/>
      <c r="H80" s="379">
        <v>151031</v>
      </c>
      <c r="I80" s="259" t="s">
        <v>319</v>
      </c>
      <c r="J80" s="398">
        <f t="shared" si="1"/>
        <v>151031</v>
      </c>
      <c r="K80" s="398">
        <v>139536</v>
      </c>
      <c r="L80" s="399">
        <f t="shared" si="2"/>
        <v>11495</v>
      </c>
    </row>
    <row r="81" spans="1:12" s="153" customFormat="1" ht="42.75" customHeight="1">
      <c r="A81" s="200" t="s">
        <v>333</v>
      </c>
      <c r="B81" s="172" t="s">
        <v>356</v>
      </c>
      <c r="C81" s="132" t="s">
        <v>360</v>
      </c>
      <c r="D81" s="256">
        <v>752995</v>
      </c>
      <c r="E81" s="366">
        <f t="shared" si="65"/>
        <v>825763</v>
      </c>
      <c r="F81" s="366">
        <f t="shared" si="66"/>
        <v>72768</v>
      </c>
      <c r="G81" s="191"/>
      <c r="H81" s="379">
        <v>72768</v>
      </c>
      <c r="I81" s="259" t="s">
        <v>319</v>
      </c>
      <c r="J81" s="398">
        <f t="shared" si="1"/>
        <v>72768</v>
      </c>
      <c r="K81" s="398">
        <v>64688</v>
      </c>
      <c r="L81" s="399">
        <f t="shared" si="2"/>
        <v>8080</v>
      </c>
    </row>
    <row r="82" spans="1:12" s="153" customFormat="1" ht="42.75" customHeight="1">
      <c r="A82" s="200" t="s">
        <v>333</v>
      </c>
      <c r="B82" s="172" t="s">
        <v>362</v>
      </c>
      <c r="C82" s="132" t="s">
        <v>363</v>
      </c>
      <c r="D82" s="256">
        <v>19200</v>
      </c>
      <c r="E82" s="366">
        <f t="shared" si="65"/>
        <v>39200</v>
      </c>
      <c r="F82" s="366">
        <f t="shared" si="66"/>
        <v>20000</v>
      </c>
      <c r="G82" s="191"/>
      <c r="H82" s="379">
        <v>20000</v>
      </c>
      <c r="I82" s="259" t="s">
        <v>319</v>
      </c>
      <c r="J82" s="398">
        <f t="shared" si="1"/>
        <v>20000</v>
      </c>
      <c r="K82" s="398">
        <v>20000</v>
      </c>
      <c r="L82" s="399">
        <f t="shared" si="2"/>
        <v>0</v>
      </c>
    </row>
    <row r="83" spans="1:12" s="153" customFormat="1" ht="42.75" customHeight="1">
      <c r="A83" s="200" t="s">
        <v>333</v>
      </c>
      <c r="B83" s="172" t="s">
        <v>296</v>
      </c>
      <c r="C83" s="132" t="s">
        <v>364</v>
      </c>
      <c r="D83" s="256"/>
      <c r="E83" s="366">
        <f t="shared" si="65"/>
        <v>7080</v>
      </c>
      <c r="F83" s="366">
        <f t="shared" si="66"/>
        <v>7080</v>
      </c>
      <c r="G83" s="191"/>
      <c r="H83" s="379">
        <v>7080</v>
      </c>
      <c r="I83" s="259" t="s">
        <v>319</v>
      </c>
      <c r="J83" s="398">
        <f t="shared" si="1"/>
        <v>7080</v>
      </c>
      <c r="K83" s="398">
        <v>7080</v>
      </c>
      <c r="L83" s="399">
        <f t="shared" si="2"/>
        <v>0</v>
      </c>
    </row>
    <row r="84" spans="1:12" s="153" customFormat="1" ht="42.75" customHeight="1">
      <c r="A84" s="200" t="s">
        <v>237</v>
      </c>
      <c r="B84" s="172" t="s">
        <v>365</v>
      </c>
      <c r="C84" s="132" t="s">
        <v>368</v>
      </c>
      <c r="D84" s="256">
        <v>113324640</v>
      </c>
      <c r="E84" s="366">
        <f t="shared" si="65"/>
        <v>124836669</v>
      </c>
      <c r="F84" s="366">
        <f t="shared" si="66"/>
        <v>11512029</v>
      </c>
      <c r="G84" s="191"/>
      <c r="H84" s="379">
        <v>11512029</v>
      </c>
      <c r="I84" s="259" t="s">
        <v>319</v>
      </c>
      <c r="J84" s="398">
        <f t="shared" si="1"/>
        <v>11512029</v>
      </c>
      <c r="K84" s="398">
        <v>10232914</v>
      </c>
      <c r="L84" s="399">
        <f t="shared" si="2"/>
        <v>1279115</v>
      </c>
    </row>
    <row r="85" spans="1:12" s="153" customFormat="1" ht="42.75" customHeight="1">
      <c r="A85" s="200" t="s">
        <v>237</v>
      </c>
      <c r="B85" s="172" t="s">
        <v>365</v>
      </c>
      <c r="C85" s="132" t="s">
        <v>369</v>
      </c>
      <c r="D85" s="256">
        <v>28514953</v>
      </c>
      <c r="E85" s="366">
        <f t="shared" si="65"/>
        <v>30061092</v>
      </c>
      <c r="F85" s="366">
        <f t="shared" si="66"/>
        <v>1546139</v>
      </c>
      <c r="G85" s="191"/>
      <c r="H85" s="379">
        <v>1546139</v>
      </c>
      <c r="I85" s="259" t="s">
        <v>319</v>
      </c>
      <c r="J85" s="398">
        <f t="shared" ref="J85:J96" si="67">F85</f>
        <v>1546139</v>
      </c>
      <c r="K85" s="398">
        <v>1379679</v>
      </c>
      <c r="L85" s="399">
        <f t="shared" ref="L85:L96" si="68">J85-K85</f>
        <v>166460</v>
      </c>
    </row>
    <row r="86" spans="1:12" s="153" customFormat="1" ht="42.75" customHeight="1">
      <c r="A86" s="200" t="s">
        <v>237</v>
      </c>
      <c r="B86" s="172" t="s">
        <v>365</v>
      </c>
      <c r="C86" s="132" t="s">
        <v>370</v>
      </c>
      <c r="D86" s="256">
        <v>665796</v>
      </c>
      <c r="E86" s="366">
        <f t="shared" si="65"/>
        <v>855200</v>
      </c>
      <c r="F86" s="366">
        <f t="shared" si="66"/>
        <v>189404</v>
      </c>
      <c r="G86" s="191"/>
      <c r="H86" s="379">
        <v>189404</v>
      </c>
      <c r="I86" s="259" t="s">
        <v>319</v>
      </c>
      <c r="J86" s="398">
        <f t="shared" si="67"/>
        <v>189404</v>
      </c>
      <c r="K86" s="398">
        <v>168359</v>
      </c>
      <c r="L86" s="399">
        <f t="shared" si="68"/>
        <v>21045</v>
      </c>
    </row>
    <row r="87" spans="1:12" s="153" customFormat="1" ht="42.75" customHeight="1">
      <c r="A87" s="200" t="s">
        <v>237</v>
      </c>
      <c r="B87" s="172" t="s">
        <v>366</v>
      </c>
      <c r="C87" s="132" t="s">
        <v>371</v>
      </c>
      <c r="D87" s="256">
        <v>782219</v>
      </c>
      <c r="E87" s="366">
        <f t="shared" si="65"/>
        <v>897244</v>
      </c>
      <c r="F87" s="366">
        <f t="shared" si="66"/>
        <v>115025</v>
      </c>
      <c r="G87" s="191"/>
      <c r="H87" s="379">
        <v>115025</v>
      </c>
      <c r="I87" s="259" t="s">
        <v>319</v>
      </c>
      <c r="J87" s="398">
        <f t="shared" si="67"/>
        <v>115025</v>
      </c>
      <c r="K87" s="398">
        <v>107000</v>
      </c>
      <c r="L87" s="399">
        <f t="shared" si="68"/>
        <v>8025</v>
      </c>
    </row>
    <row r="88" spans="1:12" s="153" customFormat="1" ht="44.25" customHeight="1">
      <c r="A88" s="200" t="s">
        <v>237</v>
      </c>
      <c r="B88" s="172" t="s">
        <v>367</v>
      </c>
      <c r="C88" s="132" t="s">
        <v>372</v>
      </c>
      <c r="D88" s="256">
        <v>10873950</v>
      </c>
      <c r="E88" s="366">
        <f t="shared" si="65"/>
        <v>11328718</v>
      </c>
      <c r="F88" s="366">
        <f t="shared" si="66"/>
        <v>454768</v>
      </c>
      <c r="G88" s="191"/>
      <c r="H88" s="379">
        <v>454768</v>
      </c>
      <c r="I88" s="259" t="s">
        <v>319</v>
      </c>
      <c r="J88" s="398">
        <f t="shared" si="67"/>
        <v>454768</v>
      </c>
      <c r="K88" s="398">
        <v>399692</v>
      </c>
      <c r="L88" s="399">
        <f t="shared" si="68"/>
        <v>55076</v>
      </c>
    </row>
    <row r="89" spans="1:12" s="153" customFormat="1" ht="42.75" customHeight="1">
      <c r="A89" s="200" t="s">
        <v>237</v>
      </c>
      <c r="B89" s="172" t="s">
        <v>373</v>
      </c>
      <c r="C89" s="132" t="s">
        <v>378</v>
      </c>
      <c r="D89" s="256">
        <v>2906280</v>
      </c>
      <c r="E89" s="366">
        <f t="shared" si="65"/>
        <v>3150000</v>
      </c>
      <c r="F89" s="366">
        <f t="shared" si="66"/>
        <v>243720</v>
      </c>
      <c r="G89" s="191"/>
      <c r="H89" s="379">
        <v>243720</v>
      </c>
      <c r="I89" s="259" t="s">
        <v>319</v>
      </c>
      <c r="J89" s="398">
        <f t="shared" si="67"/>
        <v>243720</v>
      </c>
      <c r="K89" s="398">
        <v>216640</v>
      </c>
      <c r="L89" s="399">
        <f t="shared" si="68"/>
        <v>27080</v>
      </c>
    </row>
    <row r="90" spans="1:12" s="153" customFormat="1" ht="42.75" customHeight="1">
      <c r="A90" s="200" t="s">
        <v>237</v>
      </c>
      <c r="B90" s="172" t="s">
        <v>374</v>
      </c>
      <c r="C90" s="132" t="s">
        <v>381</v>
      </c>
      <c r="D90" s="256">
        <v>1914354</v>
      </c>
      <c r="E90" s="366">
        <f t="shared" si="65"/>
        <v>2013749</v>
      </c>
      <c r="F90" s="366">
        <f t="shared" si="66"/>
        <v>99395</v>
      </c>
      <c r="G90" s="191"/>
      <c r="H90" s="379">
        <v>99395</v>
      </c>
      <c r="I90" s="259" t="s">
        <v>319</v>
      </c>
      <c r="J90" s="398">
        <f t="shared" si="67"/>
        <v>99395</v>
      </c>
      <c r="K90" s="398">
        <v>88352</v>
      </c>
      <c r="L90" s="399">
        <f t="shared" si="68"/>
        <v>11043</v>
      </c>
    </row>
    <row r="91" spans="1:12" s="153" customFormat="1" ht="42.75" customHeight="1">
      <c r="A91" s="200" t="s">
        <v>237</v>
      </c>
      <c r="B91" s="172" t="s">
        <v>375</v>
      </c>
      <c r="C91" s="132" t="s">
        <v>359</v>
      </c>
      <c r="D91" s="256">
        <v>1067418</v>
      </c>
      <c r="E91" s="366">
        <f t="shared" si="65"/>
        <v>1147500</v>
      </c>
      <c r="F91" s="366">
        <f t="shared" si="66"/>
        <v>80082</v>
      </c>
      <c r="G91" s="191"/>
      <c r="H91" s="379">
        <v>80082</v>
      </c>
      <c r="I91" s="259" t="s">
        <v>319</v>
      </c>
      <c r="J91" s="398">
        <f t="shared" si="67"/>
        <v>80082</v>
      </c>
      <c r="K91" s="398">
        <v>71184</v>
      </c>
      <c r="L91" s="399">
        <f t="shared" si="68"/>
        <v>8898</v>
      </c>
    </row>
    <row r="92" spans="1:12" s="153" customFormat="1" ht="42.75" customHeight="1">
      <c r="A92" s="456" t="s">
        <v>426</v>
      </c>
      <c r="B92" s="448">
        <v>416</v>
      </c>
      <c r="C92" s="457" t="s">
        <v>563</v>
      </c>
      <c r="D92" s="458">
        <v>2792568</v>
      </c>
      <c r="E92" s="412">
        <f t="shared" si="65"/>
        <v>2759268</v>
      </c>
      <c r="F92" s="412">
        <f t="shared" si="66"/>
        <v>-33300</v>
      </c>
      <c r="G92" s="406">
        <v>33300</v>
      </c>
      <c r="H92" s="451"/>
      <c r="I92" s="459" t="s">
        <v>565</v>
      </c>
      <c r="J92" s="398">
        <f t="shared" si="67"/>
        <v>-33300</v>
      </c>
      <c r="K92" s="398">
        <v>-29600</v>
      </c>
      <c r="L92" s="399">
        <v>-3700</v>
      </c>
    </row>
    <row r="93" spans="1:12" s="153" customFormat="1" ht="42.75" customHeight="1">
      <c r="A93" s="456" t="s">
        <v>426</v>
      </c>
      <c r="B93" s="448">
        <v>439</v>
      </c>
      <c r="C93" s="457" t="s">
        <v>564</v>
      </c>
      <c r="D93" s="458">
        <v>11446758</v>
      </c>
      <c r="E93" s="412">
        <f t="shared" ref="E93" si="69">D93+F93</f>
        <v>11480058</v>
      </c>
      <c r="F93" s="412">
        <f t="shared" ref="F93" si="70">H93-G93</f>
        <v>33300</v>
      </c>
      <c r="G93" s="406"/>
      <c r="H93" s="451">
        <v>33300</v>
      </c>
      <c r="I93" s="459" t="s">
        <v>566</v>
      </c>
      <c r="J93" s="398">
        <f t="shared" ref="J93" si="71">F93</f>
        <v>33300</v>
      </c>
      <c r="K93" s="398">
        <v>29600</v>
      </c>
      <c r="L93" s="399">
        <f t="shared" ref="L93" si="72">J93-K93</f>
        <v>3700</v>
      </c>
    </row>
    <row r="94" spans="1:12" s="153" customFormat="1" ht="42.75" customHeight="1">
      <c r="A94" s="456" t="s">
        <v>426</v>
      </c>
      <c r="B94" s="448">
        <v>421</v>
      </c>
      <c r="C94" s="457" t="s">
        <v>500</v>
      </c>
      <c r="D94" s="458">
        <v>5788524</v>
      </c>
      <c r="E94" s="412">
        <f t="shared" si="65"/>
        <v>4115376</v>
      </c>
      <c r="F94" s="412">
        <f t="shared" si="66"/>
        <v>-1673148</v>
      </c>
      <c r="G94" s="406">
        <v>1673148</v>
      </c>
      <c r="H94" s="451"/>
      <c r="I94" s="459" t="s">
        <v>428</v>
      </c>
      <c r="J94" s="398">
        <f t="shared" si="67"/>
        <v>-1673148</v>
      </c>
      <c r="K94" s="398">
        <v>-836574</v>
      </c>
      <c r="L94" s="399">
        <f t="shared" si="68"/>
        <v>-836574</v>
      </c>
    </row>
    <row r="95" spans="1:12" s="153" customFormat="1" ht="42.75" customHeight="1">
      <c r="A95" s="456" t="s">
        <v>426</v>
      </c>
      <c r="B95" s="461" t="s">
        <v>495</v>
      </c>
      <c r="C95" s="457" t="s">
        <v>501</v>
      </c>
      <c r="D95" s="458">
        <v>214225</v>
      </c>
      <c r="E95" s="412">
        <f t="shared" si="65"/>
        <v>222225</v>
      </c>
      <c r="F95" s="412">
        <f t="shared" si="66"/>
        <v>8000</v>
      </c>
      <c r="G95" s="406"/>
      <c r="H95" s="451">
        <v>8000</v>
      </c>
      <c r="I95" s="459" t="s">
        <v>430</v>
      </c>
      <c r="J95" s="398">
        <f t="shared" si="67"/>
        <v>8000</v>
      </c>
      <c r="K95" s="398">
        <v>8000</v>
      </c>
      <c r="L95" s="399">
        <f t="shared" si="68"/>
        <v>0</v>
      </c>
    </row>
    <row r="96" spans="1:12" s="153" customFormat="1" ht="42.75" customHeight="1">
      <c r="A96" s="456" t="s">
        <v>426</v>
      </c>
      <c r="B96" s="461" t="s">
        <v>496</v>
      </c>
      <c r="C96" s="457" t="s">
        <v>502</v>
      </c>
      <c r="D96" s="458">
        <v>1522312</v>
      </c>
      <c r="E96" s="412">
        <f t="shared" si="65"/>
        <v>1478112</v>
      </c>
      <c r="F96" s="412">
        <f t="shared" si="66"/>
        <v>-44200</v>
      </c>
      <c r="G96" s="406">
        <v>44200</v>
      </c>
      <c r="H96" s="451"/>
      <c r="I96" s="459" t="s">
        <v>430</v>
      </c>
      <c r="J96" s="398">
        <f t="shared" si="67"/>
        <v>-44200</v>
      </c>
      <c r="K96" s="398">
        <v>-34000</v>
      </c>
      <c r="L96" s="399">
        <f t="shared" si="68"/>
        <v>-10200</v>
      </c>
    </row>
    <row r="97" spans="1:12" s="153" customFormat="1" ht="42.75" customHeight="1">
      <c r="A97" s="456" t="s">
        <v>426</v>
      </c>
      <c r="B97" s="461" t="s">
        <v>497</v>
      </c>
      <c r="C97" s="457" t="s">
        <v>503</v>
      </c>
      <c r="D97" s="458">
        <v>305981480</v>
      </c>
      <c r="E97" s="412">
        <f t="shared" ref="E97:E100" si="73">D97+F97</f>
        <v>309274087</v>
      </c>
      <c r="F97" s="412">
        <f t="shared" ref="F97:F100" si="74">H97-G97</f>
        <v>3292607</v>
      </c>
      <c r="G97" s="406"/>
      <c r="H97" s="451">
        <v>3292607</v>
      </c>
      <c r="I97" s="459" t="s">
        <v>433</v>
      </c>
      <c r="J97" s="398">
        <f t="shared" ref="J97:J100" si="75">F97</f>
        <v>3292607</v>
      </c>
      <c r="K97" s="398">
        <v>2995438</v>
      </c>
      <c r="L97" s="399">
        <f t="shared" ref="L97:L100" si="76">J97-K97</f>
        <v>297169</v>
      </c>
    </row>
    <row r="98" spans="1:12" s="153" customFormat="1" ht="42.75" customHeight="1">
      <c r="A98" s="460" t="s">
        <v>493</v>
      </c>
      <c r="B98" s="448">
        <v>442</v>
      </c>
      <c r="C98" s="457" t="s">
        <v>500</v>
      </c>
      <c r="D98" s="458">
        <v>1498718</v>
      </c>
      <c r="E98" s="412">
        <f t="shared" si="73"/>
        <v>1593718</v>
      </c>
      <c r="F98" s="412">
        <f t="shared" si="74"/>
        <v>95000</v>
      </c>
      <c r="G98" s="406"/>
      <c r="H98" s="451">
        <v>95000</v>
      </c>
      <c r="I98" s="459" t="s">
        <v>428</v>
      </c>
      <c r="J98" s="398">
        <f t="shared" si="75"/>
        <v>95000</v>
      </c>
      <c r="K98" s="398">
        <v>47500</v>
      </c>
      <c r="L98" s="399">
        <f t="shared" si="76"/>
        <v>47500</v>
      </c>
    </row>
    <row r="99" spans="1:12" s="153" customFormat="1" ht="42.75" customHeight="1">
      <c r="A99" s="460" t="s">
        <v>493</v>
      </c>
      <c r="B99" s="461" t="s">
        <v>498</v>
      </c>
      <c r="C99" s="457" t="s">
        <v>503</v>
      </c>
      <c r="D99" s="458">
        <v>144288053</v>
      </c>
      <c r="E99" s="412">
        <f t="shared" si="73"/>
        <v>146941052</v>
      </c>
      <c r="F99" s="412">
        <f t="shared" si="74"/>
        <v>2652999</v>
      </c>
      <c r="G99" s="406"/>
      <c r="H99" s="451">
        <v>2652999</v>
      </c>
      <c r="I99" s="459" t="s">
        <v>433</v>
      </c>
      <c r="J99" s="398">
        <f t="shared" si="75"/>
        <v>2652999</v>
      </c>
      <c r="K99" s="398">
        <v>2446596</v>
      </c>
      <c r="L99" s="399">
        <f t="shared" si="76"/>
        <v>206403</v>
      </c>
    </row>
    <row r="100" spans="1:12" s="153" customFormat="1" ht="42.75" customHeight="1">
      <c r="A100" s="460" t="s">
        <v>494</v>
      </c>
      <c r="B100" s="461" t="s">
        <v>546</v>
      </c>
      <c r="C100" s="457" t="s">
        <v>544</v>
      </c>
      <c r="D100" s="458">
        <v>1626980</v>
      </c>
      <c r="E100" s="412">
        <f t="shared" si="73"/>
        <v>1938745</v>
      </c>
      <c r="F100" s="412">
        <f t="shared" si="74"/>
        <v>311765</v>
      </c>
      <c r="G100" s="406"/>
      <c r="H100" s="451">
        <v>311765</v>
      </c>
      <c r="I100" s="413" t="s">
        <v>545</v>
      </c>
      <c r="J100" s="398">
        <f t="shared" si="75"/>
        <v>311765</v>
      </c>
      <c r="K100" s="398">
        <v>311765</v>
      </c>
      <c r="L100" s="399">
        <f t="shared" si="76"/>
        <v>0</v>
      </c>
    </row>
    <row r="101" spans="1:12" s="153" customFormat="1" ht="42.75" customHeight="1">
      <c r="A101" s="460" t="s">
        <v>494</v>
      </c>
      <c r="B101" s="461" t="s">
        <v>499</v>
      </c>
      <c r="C101" s="457" t="s">
        <v>504</v>
      </c>
      <c r="D101" s="458">
        <v>87290</v>
      </c>
      <c r="E101" s="412">
        <f t="shared" ref="E101:E102" si="77">D101+F101</f>
        <v>90290</v>
      </c>
      <c r="F101" s="412">
        <f t="shared" ref="F101:F102" si="78">H101-G101</f>
        <v>3000</v>
      </c>
      <c r="G101" s="406"/>
      <c r="H101" s="451">
        <v>3000</v>
      </c>
      <c r="I101" s="459" t="s">
        <v>430</v>
      </c>
      <c r="J101" s="398">
        <f t="shared" ref="J101:J102" si="79">F101</f>
        <v>3000</v>
      </c>
      <c r="K101" s="398">
        <v>3000</v>
      </c>
      <c r="L101" s="399">
        <f t="shared" ref="L101:L102" si="80">J101-K101</f>
        <v>0</v>
      </c>
    </row>
    <row r="102" spans="1:12" s="153" customFormat="1" ht="42.75" customHeight="1">
      <c r="A102" s="460" t="s">
        <v>494</v>
      </c>
      <c r="B102" s="461" t="s">
        <v>499</v>
      </c>
      <c r="C102" s="457" t="s">
        <v>505</v>
      </c>
      <c r="D102" s="458">
        <v>634493</v>
      </c>
      <c r="E102" s="412">
        <f t="shared" si="77"/>
        <v>621493</v>
      </c>
      <c r="F102" s="412">
        <f t="shared" si="78"/>
        <v>-13000</v>
      </c>
      <c r="G102" s="406">
        <v>13000</v>
      </c>
      <c r="H102" s="451"/>
      <c r="I102" s="459" t="s">
        <v>430</v>
      </c>
      <c r="J102" s="398">
        <f t="shared" si="79"/>
        <v>-13000</v>
      </c>
      <c r="K102" s="398">
        <v>-10000</v>
      </c>
      <c r="L102" s="399">
        <f t="shared" si="80"/>
        <v>-3000</v>
      </c>
    </row>
    <row r="103" spans="1:12" s="153" customFormat="1" ht="42.75" hidden="1" customHeight="1">
      <c r="A103" s="200"/>
      <c r="B103" s="131"/>
      <c r="C103" s="132"/>
      <c r="D103" s="256"/>
      <c r="E103" s="366">
        <f t="shared" ref="E103:E104" si="81">D103+F103</f>
        <v>0</v>
      </c>
      <c r="F103" s="366">
        <f t="shared" ref="F103:F104" si="82">H103-G103</f>
        <v>0</v>
      </c>
      <c r="G103" s="191"/>
      <c r="H103" s="379"/>
      <c r="I103" s="259"/>
      <c r="J103" s="398">
        <f t="shared" ref="J103:J104" si="83">F103</f>
        <v>0</v>
      </c>
      <c r="K103" s="398"/>
      <c r="L103" s="399">
        <f t="shared" ref="L103:L104" si="84">J103-K103</f>
        <v>0</v>
      </c>
    </row>
    <row r="104" spans="1:12" s="153" customFormat="1" ht="42.75" hidden="1" customHeight="1">
      <c r="A104" s="200"/>
      <c r="B104" s="131"/>
      <c r="C104" s="132"/>
      <c r="D104" s="256"/>
      <c r="E104" s="366">
        <f t="shared" si="81"/>
        <v>0</v>
      </c>
      <c r="F104" s="366">
        <f t="shared" si="82"/>
        <v>0</v>
      </c>
      <c r="G104" s="191"/>
      <c r="H104" s="379"/>
      <c r="I104" s="259"/>
      <c r="J104" s="398">
        <f t="shared" si="83"/>
        <v>0</v>
      </c>
      <c r="K104" s="398"/>
      <c r="L104" s="399">
        <f t="shared" si="84"/>
        <v>0</v>
      </c>
    </row>
    <row r="105" spans="1:12" s="195" customFormat="1" ht="42.75" customHeight="1">
      <c r="A105" s="251" t="s">
        <v>106</v>
      </c>
      <c r="B105" s="252"/>
      <c r="C105" s="252" t="s">
        <v>164</v>
      </c>
      <c r="D105" s="380">
        <f>SUM(D106:D117)</f>
        <v>217331231</v>
      </c>
      <c r="E105" s="380">
        <f>SUM(E106:E117)</f>
        <v>97387261</v>
      </c>
      <c r="F105" s="380">
        <f>SUM(F106:F117)</f>
        <v>-119943970</v>
      </c>
      <c r="G105" s="380">
        <f>SUM(G106:G117)</f>
        <v>120987179</v>
      </c>
      <c r="H105" s="380">
        <f>SUM(H106:H117)</f>
        <v>1043209</v>
      </c>
      <c r="I105" s="250"/>
      <c r="J105" s="398">
        <f t="shared" si="1"/>
        <v>-119943970</v>
      </c>
      <c r="K105" s="400">
        <f>SUM(K106:K117)</f>
        <v>-120687179</v>
      </c>
      <c r="L105" s="399">
        <f t="shared" si="2"/>
        <v>743209</v>
      </c>
    </row>
    <row r="106" spans="1:12" s="153" customFormat="1" ht="42.75" customHeight="1">
      <c r="A106" s="426" t="s">
        <v>477</v>
      </c>
      <c r="B106" s="439">
        <v>460</v>
      </c>
      <c r="C106" s="442" t="s">
        <v>478</v>
      </c>
      <c r="D106" s="429">
        <v>750000</v>
      </c>
      <c r="E106" s="422">
        <f t="shared" si="3"/>
        <v>0</v>
      </c>
      <c r="F106" s="422">
        <f t="shared" si="4"/>
        <v>-750000</v>
      </c>
      <c r="G106" s="423">
        <v>750000</v>
      </c>
      <c r="H106" s="424"/>
      <c r="I106" s="425" t="s">
        <v>471</v>
      </c>
      <c r="J106" s="398">
        <f t="shared" si="1"/>
        <v>-750000</v>
      </c>
      <c r="K106" s="398">
        <v>-750000</v>
      </c>
      <c r="L106" s="399">
        <f t="shared" si="2"/>
        <v>0</v>
      </c>
    </row>
    <row r="107" spans="1:12" s="153" customFormat="1" ht="42.75" customHeight="1">
      <c r="A107" s="198" t="s">
        <v>382</v>
      </c>
      <c r="B107" s="165">
        <v>469</v>
      </c>
      <c r="C107" s="132" t="s">
        <v>384</v>
      </c>
      <c r="D107" s="159">
        <v>300000</v>
      </c>
      <c r="E107" s="366">
        <f>D107+F107</f>
        <v>0</v>
      </c>
      <c r="F107" s="366">
        <f>H107-G107</f>
        <v>-300000</v>
      </c>
      <c r="G107" s="191">
        <v>300000</v>
      </c>
      <c r="H107" s="379"/>
      <c r="I107" s="103"/>
      <c r="J107" s="398">
        <f>F107</f>
        <v>-300000</v>
      </c>
      <c r="K107" s="398"/>
      <c r="L107" s="399">
        <f>J107-K107</f>
        <v>-300000</v>
      </c>
    </row>
    <row r="108" spans="1:12" s="153" customFormat="1" ht="42.75" customHeight="1">
      <c r="A108" s="198" t="s">
        <v>383</v>
      </c>
      <c r="B108" s="131">
        <v>481</v>
      </c>
      <c r="C108" s="132" t="s">
        <v>385</v>
      </c>
      <c r="D108" s="256">
        <v>38253470</v>
      </c>
      <c r="E108" s="366">
        <f t="shared" ref="E108" si="85">D108+F108</f>
        <v>10074694</v>
      </c>
      <c r="F108" s="366">
        <f t="shared" ref="F108" si="86">H108-G108</f>
        <v>-28178776</v>
      </c>
      <c r="G108" s="191">
        <v>28178776</v>
      </c>
      <c r="H108" s="379"/>
      <c r="I108" s="180" t="s">
        <v>547</v>
      </c>
      <c r="J108" s="398">
        <f t="shared" ref="J108" si="87">F108</f>
        <v>-28178776</v>
      </c>
      <c r="K108" s="398">
        <v>-28178776</v>
      </c>
      <c r="L108" s="399">
        <f t="shared" ref="L108" si="88">J108-K108</f>
        <v>0</v>
      </c>
    </row>
    <row r="109" spans="1:12" s="153" customFormat="1" ht="42.75" customHeight="1">
      <c r="A109" s="198" t="s">
        <v>383</v>
      </c>
      <c r="B109" s="131">
        <v>486</v>
      </c>
      <c r="C109" s="132" t="s">
        <v>386</v>
      </c>
      <c r="D109" s="256">
        <v>31971614</v>
      </c>
      <c r="E109" s="366">
        <f t="shared" si="3"/>
        <v>0</v>
      </c>
      <c r="F109" s="366">
        <f t="shared" si="4"/>
        <v>-31971614</v>
      </c>
      <c r="G109" s="191">
        <v>31971614</v>
      </c>
      <c r="H109" s="379"/>
      <c r="I109" s="180" t="s">
        <v>550</v>
      </c>
      <c r="J109" s="398">
        <f t="shared" si="1"/>
        <v>-31971614</v>
      </c>
      <c r="K109" s="398">
        <v>-31971614</v>
      </c>
      <c r="L109" s="399">
        <f t="shared" si="2"/>
        <v>0</v>
      </c>
    </row>
    <row r="110" spans="1:12" s="153" customFormat="1" ht="42.75" customHeight="1">
      <c r="A110" s="198" t="s">
        <v>382</v>
      </c>
      <c r="B110" s="131" t="s">
        <v>296</v>
      </c>
      <c r="C110" s="132" t="s">
        <v>387</v>
      </c>
      <c r="D110" s="256"/>
      <c r="E110" s="366">
        <f t="shared" si="3"/>
        <v>196890</v>
      </c>
      <c r="F110" s="366">
        <f t="shared" si="4"/>
        <v>196890</v>
      </c>
      <c r="G110" s="191"/>
      <c r="H110" s="379">
        <v>196890</v>
      </c>
      <c r="I110" s="180"/>
      <c r="J110" s="398">
        <f t="shared" si="1"/>
        <v>196890</v>
      </c>
      <c r="K110" s="398"/>
      <c r="L110" s="399">
        <f t="shared" si="2"/>
        <v>196890</v>
      </c>
    </row>
    <row r="111" spans="1:12" s="153" customFormat="1" ht="42.75" customHeight="1">
      <c r="A111" s="447" t="s">
        <v>278</v>
      </c>
      <c r="B111" s="448">
        <v>482</v>
      </c>
      <c r="C111" s="457" t="s">
        <v>548</v>
      </c>
      <c r="D111" s="458">
        <v>25067554</v>
      </c>
      <c r="E111" s="412">
        <f t="shared" si="3"/>
        <v>25067554</v>
      </c>
      <c r="F111" s="412">
        <f t="shared" si="4"/>
        <v>0</v>
      </c>
      <c r="G111" s="406"/>
      <c r="H111" s="451"/>
      <c r="I111" s="418" t="s">
        <v>547</v>
      </c>
      <c r="J111" s="398">
        <f t="shared" si="1"/>
        <v>0</v>
      </c>
      <c r="K111" s="398"/>
      <c r="L111" s="399">
        <f t="shared" si="2"/>
        <v>0</v>
      </c>
    </row>
    <row r="112" spans="1:12" s="153" customFormat="1" ht="42.75" customHeight="1">
      <c r="A112" s="447" t="s">
        <v>278</v>
      </c>
      <c r="B112" s="448">
        <v>486</v>
      </c>
      <c r="C112" s="457" t="s">
        <v>549</v>
      </c>
      <c r="D112" s="458">
        <v>19224818</v>
      </c>
      <c r="E112" s="412">
        <f t="shared" ref="E112" si="89">D112+F112</f>
        <v>19224818</v>
      </c>
      <c r="F112" s="412">
        <f t="shared" ref="F112" si="90">H112-G112</f>
        <v>0</v>
      </c>
      <c r="G112" s="406"/>
      <c r="H112" s="451"/>
      <c r="I112" s="418" t="s">
        <v>547</v>
      </c>
      <c r="J112" s="398">
        <f t="shared" ref="J112" si="91">F112</f>
        <v>0</v>
      </c>
      <c r="K112" s="398"/>
      <c r="L112" s="399">
        <f t="shared" ref="L112" si="92">J112-K112</f>
        <v>0</v>
      </c>
    </row>
    <row r="113" spans="1:12" s="153" customFormat="1" ht="42.75" customHeight="1">
      <c r="A113" s="447" t="s">
        <v>538</v>
      </c>
      <c r="B113" s="448" t="s">
        <v>539</v>
      </c>
      <c r="C113" s="457" t="s">
        <v>540</v>
      </c>
      <c r="D113" s="458">
        <v>0</v>
      </c>
      <c r="E113" s="412">
        <f t="shared" si="3"/>
        <v>846319</v>
      </c>
      <c r="F113" s="412">
        <f t="shared" si="4"/>
        <v>846319</v>
      </c>
      <c r="G113" s="406"/>
      <c r="H113" s="451">
        <v>846319</v>
      </c>
      <c r="I113" s="418" t="s">
        <v>541</v>
      </c>
      <c r="J113" s="398">
        <f t="shared" si="1"/>
        <v>846319</v>
      </c>
      <c r="K113" s="398"/>
      <c r="L113" s="399">
        <f t="shared" si="2"/>
        <v>846319</v>
      </c>
    </row>
    <row r="114" spans="1:12" s="153" customFormat="1" ht="42.75" customHeight="1">
      <c r="A114" s="447" t="s">
        <v>436</v>
      </c>
      <c r="B114" s="448">
        <v>473</v>
      </c>
      <c r="C114" s="457" t="s">
        <v>506</v>
      </c>
      <c r="D114" s="458">
        <v>28521824</v>
      </c>
      <c r="E114" s="412">
        <f t="shared" ref="E114" si="93">D114+F114</f>
        <v>11849821</v>
      </c>
      <c r="F114" s="412">
        <f t="shared" ref="F114" si="94">H114-G114</f>
        <v>-16672003</v>
      </c>
      <c r="G114" s="406">
        <v>16672003</v>
      </c>
      <c r="H114" s="451"/>
      <c r="I114" s="418" t="s">
        <v>438</v>
      </c>
      <c r="J114" s="398">
        <f t="shared" ref="J114" si="95">F114</f>
        <v>-16672003</v>
      </c>
      <c r="K114" s="398">
        <v>-16672003</v>
      </c>
      <c r="L114" s="399">
        <f t="shared" ref="L114" si="96">J114-K114</f>
        <v>0</v>
      </c>
    </row>
    <row r="115" spans="1:12" s="153" customFormat="1" ht="42.75" customHeight="1">
      <c r="A115" s="447" t="s">
        <v>439</v>
      </c>
      <c r="B115" s="448">
        <v>482</v>
      </c>
      <c r="C115" s="457" t="s">
        <v>507</v>
      </c>
      <c r="D115" s="458">
        <v>1828000</v>
      </c>
      <c r="E115" s="412">
        <f t="shared" si="3"/>
        <v>0</v>
      </c>
      <c r="F115" s="412">
        <f t="shared" si="4"/>
        <v>-1828000</v>
      </c>
      <c r="G115" s="406">
        <v>1828000</v>
      </c>
      <c r="H115" s="451"/>
      <c r="I115" s="418" t="s">
        <v>441</v>
      </c>
      <c r="J115" s="398">
        <f t="shared" si="1"/>
        <v>-1828000</v>
      </c>
      <c r="K115" s="398">
        <v>-1828000</v>
      </c>
      <c r="L115" s="399">
        <f t="shared" si="2"/>
        <v>0</v>
      </c>
    </row>
    <row r="116" spans="1:12" s="153" customFormat="1" ht="42.75" customHeight="1">
      <c r="A116" s="447" t="s">
        <v>439</v>
      </c>
      <c r="B116" s="448">
        <v>483</v>
      </c>
      <c r="C116" s="457" t="s">
        <v>508</v>
      </c>
      <c r="D116" s="458">
        <v>71413951</v>
      </c>
      <c r="E116" s="412">
        <f t="shared" ref="E116" si="97">D116+F116</f>
        <v>30127165</v>
      </c>
      <c r="F116" s="412">
        <f t="shared" ref="F116" si="98">H116-G116</f>
        <v>-41286786</v>
      </c>
      <c r="G116" s="406">
        <v>41286786</v>
      </c>
      <c r="H116" s="451"/>
      <c r="I116" s="418" t="s">
        <v>441</v>
      </c>
      <c r="J116" s="398">
        <f t="shared" ref="J116" si="99">F116</f>
        <v>-41286786</v>
      </c>
      <c r="K116" s="398">
        <v>-41286786</v>
      </c>
      <c r="L116" s="399">
        <f t="shared" ref="L116" si="100">J116-K116</f>
        <v>0</v>
      </c>
    </row>
    <row r="117" spans="1:12" s="153" customFormat="1" ht="42.75" hidden="1" customHeight="1">
      <c r="A117" s="198"/>
      <c r="B117" s="131"/>
      <c r="C117" s="132"/>
      <c r="D117" s="256"/>
      <c r="E117" s="366">
        <f t="shared" ref="E117" si="101">D117+F117</f>
        <v>0</v>
      </c>
      <c r="F117" s="366">
        <f t="shared" ref="F117" si="102">H117-G117</f>
        <v>0</v>
      </c>
      <c r="G117" s="191"/>
      <c r="H117" s="379"/>
      <c r="I117" s="180"/>
      <c r="J117" s="398">
        <f t="shared" ref="J117" si="103">F117</f>
        <v>0</v>
      </c>
      <c r="K117" s="398"/>
      <c r="L117" s="399">
        <f t="shared" ref="L117" si="104">J117-K117</f>
        <v>0</v>
      </c>
    </row>
    <row r="118" spans="1:12" s="195" customFormat="1" ht="42.75" customHeight="1">
      <c r="A118" s="251" t="s">
        <v>85</v>
      </c>
      <c r="B118" s="252"/>
      <c r="C118" s="252" t="s">
        <v>165</v>
      </c>
      <c r="D118" s="380">
        <f>SUM(D119:D125)</f>
        <v>21866</v>
      </c>
      <c r="E118" s="380">
        <f>SUM(E119:E125)</f>
        <v>266114</v>
      </c>
      <c r="F118" s="380">
        <f>SUM(F119:F125)</f>
        <v>244248</v>
      </c>
      <c r="G118" s="380">
        <f>SUM(G119:G125)</f>
        <v>6600</v>
      </c>
      <c r="H118" s="380">
        <f>SUM(H119:H125)</f>
        <v>250848</v>
      </c>
      <c r="I118" s="250"/>
      <c r="J118" s="398">
        <f t="shared" si="1"/>
        <v>244248</v>
      </c>
      <c r="K118" s="400">
        <f>SUM(K119:K125)</f>
        <v>129140</v>
      </c>
      <c r="L118" s="399">
        <f t="shared" si="2"/>
        <v>115108</v>
      </c>
    </row>
    <row r="119" spans="1:12" s="153" customFormat="1" ht="42.75" customHeight="1">
      <c r="A119" s="198" t="s">
        <v>388</v>
      </c>
      <c r="B119" s="165">
        <v>510</v>
      </c>
      <c r="C119" s="132" t="s">
        <v>396</v>
      </c>
      <c r="D119" s="159">
        <v>4400</v>
      </c>
      <c r="E119" s="366">
        <f t="shared" si="3"/>
        <v>0</v>
      </c>
      <c r="F119" s="366">
        <f t="shared" si="4"/>
        <v>-4400</v>
      </c>
      <c r="G119" s="191">
        <v>4400</v>
      </c>
      <c r="H119" s="379"/>
      <c r="I119" s="103"/>
      <c r="J119" s="398">
        <f t="shared" si="1"/>
        <v>-4400</v>
      </c>
      <c r="K119" s="398">
        <v>-4400</v>
      </c>
      <c r="L119" s="399">
        <f t="shared" si="2"/>
        <v>0</v>
      </c>
    </row>
    <row r="120" spans="1:12" s="153" customFormat="1" ht="42.75" hidden="1" customHeight="1">
      <c r="A120" s="426" t="s">
        <v>479</v>
      </c>
      <c r="B120" s="439">
        <v>531</v>
      </c>
      <c r="C120" s="442" t="s">
        <v>480</v>
      </c>
      <c r="D120" s="429"/>
      <c r="E120" s="422">
        <f t="shared" si="3"/>
        <v>0</v>
      </c>
      <c r="F120" s="422">
        <f t="shared" si="4"/>
        <v>0</v>
      </c>
      <c r="G120" s="423"/>
      <c r="H120" s="424"/>
      <c r="I120" s="425"/>
      <c r="J120" s="398">
        <f t="shared" si="1"/>
        <v>0</v>
      </c>
      <c r="K120" s="398"/>
      <c r="L120" s="399">
        <f t="shared" si="2"/>
        <v>0</v>
      </c>
    </row>
    <row r="121" spans="1:12" s="153" customFormat="1" ht="42.75" customHeight="1">
      <c r="A121" s="198" t="s">
        <v>389</v>
      </c>
      <c r="B121" s="165">
        <v>538</v>
      </c>
      <c r="C121" s="132" t="s">
        <v>397</v>
      </c>
      <c r="D121" s="159">
        <v>2200</v>
      </c>
      <c r="E121" s="366">
        <f>D121+F121</f>
        <v>0</v>
      </c>
      <c r="F121" s="366">
        <f>H121-G121</f>
        <v>-2200</v>
      </c>
      <c r="G121" s="191">
        <v>2200</v>
      </c>
      <c r="H121" s="379"/>
      <c r="I121" s="157"/>
      <c r="J121" s="398">
        <f>F121</f>
        <v>-2200</v>
      </c>
      <c r="K121" s="398">
        <v>-2200</v>
      </c>
      <c r="L121" s="399">
        <f>J121-K121</f>
        <v>0</v>
      </c>
    </row>
    <row r="122" spans="1:12" s="153" customFormat="1" ht="42.75" customHeight="1">
      <c r="A122" s="198" t="s">
        <v>388</v>
      </c>
      <c r="B122" s="165" t="s">
        <v>390</v>
      </c>
      <c r="C122" s="132" t="s">
        <v>392</v>
      </c>
      <c r="D122" s="159">
        <v>15266</v>
      </c>
      <c r="E122" s="366">
        <f t="shared" ref="E122" si="105">D122+F122</f>
        <v>22374</v>
      </c>
      <c r="F122" s="366">
        <f t="shared" ref="F122" si="106">H122-G122</f>
        <v>7108</v>
      </c>
      <c r="G122" s="191"/>
      <c r="H122" s="379">
        <v>7108</v>
      </c>
      <c r="I122" s="103" t="s">
        <v>393</v>
      </c>
      <c r="J122" s="398">
        <f t="shared" ref="J122" si="107">F122</f>
        <v>7108</v>
      </c>
      <c r="K122" s="398"/>
      <c r="L122" s="399">
        <f t="shared" ref="L122" si="108">J122-K122</f>
        <v>7108</v>
      </c>
    </row>
    <row r="123" spans="1:12" s="153" customFormat="1" ht="42.75" customHeight="1">
      <c r="A123" s="198" t="s">
        <v>388</v>
      </c>
      <c r="B123" s="165" t="s">
        <v>391</v>
      </c>
      <c r="C123" s="132" t="s">
        <v>394</v>
      </c>
      <c r="D123" s="159"/>
      <c r="E123" s="366">
        <f t="shared" ref="E123" si="109">D123+F123</f>
        <v>108000</v>
      </c>
      <c r="F123" s="366">
        <f t="shared" ref="F123" si="110">H123-G123</f>
        <v>108000</v>
      </c>
      <c r="G123" s="191"/>
      <c r="H123" s="379">
        <v>108000</v>
      </c>
      <c r="I123" s="157" t="s">
        <v>395</v>
      </c>
      <c r="J123" s="398">
        <f t="shared" si="1"/>
        <v>108000</v>
      </c>
      <c r="K123" s="398"/>
      <c r="L123" s="399">
        <f t="shared" si="2"/>
        <v>108000</v>
      </c>
    </row>
    <row r="124" spans="1:12" s="153" customFormat="1" ht="42.75" customHeight="1">
      <c r="A124" s="447" t="s">
        <v>442</v>
      </c>
      <c r="B124" s="461" t="s">
        <v>417</v>
      </c>
      <c r="C124" s="457" t="s">
        <v>509</v>
      </c>
      <c r="D124" s="458">
        <v>0</v>
      </c>
      <c r="E124" s="412">
        <f t="shared" ref="E124" si="111">D124+F124</f>
        <v>135740</v>
      </c>
      <c r="F124" s="412">
        <f t="shared" ref="F124" si="112">H124-G124</f>
        <v>135740</v>
      </c>
      <c r="G124" s="406"/>
      <c r="H124" s="451">
        <v>135740</v>
      </c>
      <c r="I124" s="408" t="s">
        <v>444</v>
      </c>
      <c r="J124" s="398">
        <f t="shared" ref="J124" si="113">F124</f>
        <v>135740</v>
      </c>
      <c r="K124" s="398">
        <v>135740</v>
      </c>
      <c r="L124" s="399">
        <f t="shared" ref="L124" si="114">J124-K124</f>
        <v>0</v>
      </c>
    </row>
    <row r="125" spans="1:12" s="153" customFormat="1" ht="42.75" hidden="1" customHeight="1">
      <c r="A125" s="198"/>
      <c r="B125" s="172"/>
      <c r="C125" s="132"/>
      <c r="D125" s="256"/>
      <c r="E125" s="366">
        <f t="shared" si="3"/>
        <v>0</v>
      </c>
      <c r="F125" s="366">
        <f t="shared" si="4"/>
        <v>0</v>
      </c>
      <c r="G125" s="191"/>
      <c r="H125" s="379"/>
      <c r="I125" s="103"/>
      <c r="J125" s="398">
        <f t="shared" si="1"/>
        <v>0</v>
      </c>
      <c r="K125" s="398"/>
      <c r="L125" s="399">
        <f t="shared" si="2"/>
        <v>0</v>
      </c>
    </row>
    <row r="126" spans="1:12" s="195" customFormat="1" ht="42.75" customHeight="1">
      <c r="A126" s="251" t="s">
        <v>231</v>
      </c>
      <c r="B126" s="252"/>
      <c r="C126" s="252" t="s">
        <v>231</v>
      </c>
      <c r="D126" s="380">
        <f>SUM(D127:D149)</f>
        <v>14618163</v>
      </c>
      <c r="E126" s="380">
        <f>SUM(E127:E149)</f>
        <v>15112225</v>
      </c>
      <c r="F126" s="380">
        <f>SUM(F127:F149)</f>
        <v>494062</v>
      </c>
      <c r="G126" s="380">
        <f>SUM(G127:G149)</f>
        <v>1867087</v>
      </c>
      <c r="H126" s="380">
        <f>SUM(H127:H149)</f>
        <v>2361149</v>
      </c>
      <c r="I126" s="250"/>
      <c r="J126" s="398">
        <f t="shared" si="1"/>
        <v>494062</v>
      </c>
      <c r="K126" s="400">
        <f>SUM(K127:K148)</f>
        <v>-589671</v>
      </c>
      <c r="L126" s="399">
        <f t="shared" si="2"/>
        <v>1083733</v>
      </c>
    </row>
    <row r="127" spans="1:12" s="153" customFormat="1" ht="42.75" customHeight="1">
      <c r="A127" s="441" t="s">
        <v>481</v>
      </c>
      <c r="B127" s="427">
        <v>561</v>
      </c>
      <c r="C127" s="444" t="s">
        <v>482</v>
      </c>
      <c r="D127" s="437">
        <v>413904</v>
      </c>
      <c r="E127" s="422">
        <f t="shared" si="3"/>
        <v>1379677</v>
      </c>
      <c r="F127" s="422">
        <f t="shared" si="4"/>
        <v>965773</v>
      </c>
      <c r="G127" s="445"/>
      <c r="H127" s="446">
        <v>965773</v>
      </c>
      <c r="I127" s="438"/>
      <c r="J127" s="398">
        <f t="shared" si="1"/>
        <v>965773</v>
      </c>
      <c r="K127" s="398"/>
      <c r="L127" s="399">
        <f t="shared" si="2"/>
        <v>965773</v>
      </c>
    </row>
    <row r="128" spans="1:12" s="153" customFormat="1" ht="42.75" customHeight="1">
      <c r="A128" s="441" t="s">
        <v>237</v>
      </c>
      <c r="B128" s="427">
        <v>580</v>
      </c>
      <c r="C128" s="444" t="s">
        <v>483</v>
      </c>
      <c r="D128" s="437">
        <v>150857</v>
      </c>
      <c r="E128" s="422">
        <f t="shared" ref="E128" si="115">D128+F128</f>
        <v>502856</v>
      </c>
      <c r="F128" s="422">
        <f t="shared" ref="F128" si="116">H128-G128</f>
        <v>351999</v>
      </c>
      <c r="G128" s="445"/>
      <c r="H128" s="446">
        <v>351999</v>
      </c>
      <c r="I128" s="438"/>
      <c r="J128" s="398">
        <f t="shared" ref="J128" si="117">F128</f>
        <v>351999</v>
      </c>
      <c r="K128" s="398"/>
      <c r="L128" s="399">
        <f t="shared" ref="L128" si="118">J128-K128</f>
        <v>351999</v>
      </c>
    </row>
    <row r="129" spans="1:12" s="153" customFormat="1" ht="42.75" customHeight="1">
      <c r="A129" s="200" t="s">
        <v>398</v>
      </c>
      <c r="B129" s="172">
        <v>589</v>
      </c>
      <c r="C129" s="168" t="s">
        <v>403</v>
      </c>
      <c r="D129" s="256">
        <v>750000</v>
      </c>
      <c r="E129" s="366">
        <f>D129+F129</f>
        <v>600000</v>
      </c>
      <c r="F129" s="366">
        <f>H129-G129</f>
        <v>-150000</v>
      </c>
      <c r="G129" s="193">
        <v>150000</v>
      </c>
      <c r="H129" s="381"/>
      <c r="I129" s="180"/>
      <c r="J129" s="398">
        <f>F129</f>
        <v>-150000</v>
      </c>
      <c r="K129" s="398"/>
      <c r="L129" s="399">
        <f>J129-K129</f>
        <v>-150000</v>
      </c>
    </row>
    <row r="130" spans="1:12" s="153" customFormat="1" ht="42.75" customHeight="1">
      <c r="A130" s="200" t="s">
        <v>398</v>
      </c>
      <c r="B130" s="172">
        <v>590</v>
      </c>
      <c r="C130" s="168" t="s">
        <v>404</v>
      </c>
      <c r="D130" s="256">
        <v>1600000</v>
      </c>
      <c r="E130" s="366">
        <f t="shared" ref="E130:E131" si="119">D130+F130</f>
        <v>1400000</v>
      </c>
      <c r="F130" s="366">
        <f t="shared" ref="F130:F131" si="120">H130-G130</f>
        <v>-200000</v>
      </c>
      <c r="G130" s="193">
        <v>200000</v>
      </c>
      <c r="H130" s="381"/>
      <c r="I130" s="180"/>
      <c r="J130" s="398">
        <f t="shared" ref="J130:J131" si="121">F130</f>
        <v>-200000</v>
      </c>
      <c r="K130" s="398"/>
      <c r="L130" s="399">
        <f t="shared" ref="L130:L131" si="122">J130-K130</f>
        <v>-200000</v>
      </c>
    </row>
    <row r="131" spans="1:12" s="153" customFormat="1" ht="42.75" customHeight="1">
      <c r="A131" s="200" t="s">
        <v>399</v>
      </c>
      <c r="B131" s="172" t="s">
        <v>391</v>
      </c>
      <c r="C131" s="168" t="s">
        <v>405</v>
      </c>
      <c r="D131" s="256"/>
      <c r="E131" s="366">
        <f t="shared" si="119"/>
        <v>47641</v>
      </c>
      <c r="F131" s="366">
        <f t="shared" si="120"/>
        <v>47641</v>
      </c>
      <c r="G131" s="193"/>
      <c r="H131" s="381">
        <v>47641</v>
      </c>
      <c r="I131" s="180"/>
      <c r="J131" s="398">
        <f t="shared" si="121"/>
        <v>47641</v>
      </c>
      <c r="K131" s="398"/>
      <c r="L131" s="399">
        <f t="shared" si="122"/>
        <v>47641</v>
      </c>
    </row>
    <row r="132" spans="1:12" s="153" customFormat="1" ht="42.75" customHeight="1">
      <c r="A132" s="200" t="s">
        <v>400</v>
      </c>
      <c r="B132" s="172" t="s">
        <v>401</v>
      </c>
      <c r="C132" s="168" t="s">
        <v>406</v>
      </c>
      <c r="D132" s="256">
        <v>20000</v>
      </c>
      <c r="E132" s="366">
        <f t="shared" ref="E132" si="123">D132+F132</f>
        <v>50000</v>
      </c>
      <c r="F132" s="366">
        <f t="shared" ref="F132" si="124">H132-G132</f>
        <v>30000</v>
      </c>
      <c r="G132" s="193"/>
      <c r="H132" s="381">
        <v>30000</v>
      </c>
      <c r="I132" s="180"/>
      <c r="J132" s="398">
        <f t="shared" ref="J132" si="125">F132</f>
        <v>30000</v>
      </c>
      <c r="K132" s="398"/>
      <c r="L132" s="399">
        <f t="shared" ref="L132" si="126">J132-K132</f>
        <v>30000</v>
      </c>
    </row>
    <row r="133" spans="1:12" s="153" customFormat="1" ht="42.75" customHeight="1">
      <c r="A133" s="200" t="s">
        <v>400</v>
      </c>
      <c r="B133" s="172" t="s">
        <v>407</v>
      </c>
      <c r="C133" s="168" t="s">
        <v>408</v>
      </c>
      <c r="D133" s="256"/>
      <c r="E133" s="366">
        <f t="shared" ref="E133" si="127">D133+F133</f>
        <v>30000</v>
      </c>
      <c r="F133" s="366">
        <f t="shared" ref="F133" si="128">H133-G133</f>
        <v>30000</v>
      </c>
      <c r="G133" s="193"/>
      <c r="H133" s="381">
        <v>30000</v>
      </c>
      <c r="I133" s="180" t="s">
        <v>559</v>
      </c>
      <c r="J133" s="398">
        <f t="shared" ref="J133" si="129">F133</f>
        <v>30000</v>
      </c>
      <c r="K133" s="398"/>
      <c r="L133" s="399">
        <f t="shared" ref="L133" si="130">J133-K133</f>
        <v>30000</v>
      </c>
    </row>
    <row r="134" spans="1:12" s="153" customFormat="1" ht="42.75" customHeight="1">
      <c r="A134" s="200" t="s">
        <v>398</v>
      </c>
      <c r="B134" s="172" t="s">
        <v>402</v>
      </c>
      <c r="C134" s="168" t="s">
        <v>409</v>
      </c>
      <c r="D134" s="256">
        <v>500000</v>
      </c>
      <c r="E134" s="366">
        <f t="shared" ref="E134" si="131">D134+F134</f>
        <v>700000</v>
      </c>
      <c r="F134" s="366">
        <f t="shared" ref="F134" si="132">H134-G134</f>
        <v>200000</v>
      </c>
      <c r="G134" s="193"/>
      <c r="H134" s="381">
        <v>200000</v>
      </c>
      <c r="I134" s="180"/>
      <c r="J134" s="398">
        <f t="shared" ref="J134" si="133">F134</f>
        <v>200000</v>
      </c>
      <c r="K134" s="398"/>
      <c r="L134" s="399">
        <f t="shared" ref="L134" si="134">J134-K134</f>
        <v>200000</v>
      </c>
    </row>
    <row r="135" spans="1:12" s="153" customFormat="1" ht="42.75" customHeight="1">
      <c r="A135" s="456" t="s">
        <v>445</v>
      </c>
      <c r="B135" s="461" t="s">
        <v>512</v>
      </c>
      <c r="C135" s="449" t="s">
        <v>522</v>
      </c>
      <c r="D135" s="458">
        <v>7200</v>
      </c>
      <c r="E135" s="412">
        <f t="shared" ref="E135:E148" si="135">D135+F135</f>
        <v>7650</v>
      </c>
      <c r="F135" s="412">
        <f t="shared" ref="F135:F148" si="136">H135-G135</f>
        <v>450</v>
      </c>
      <c r="G135" s="462"/>
      <c r="H135" s="463">
        <v>450</v>
      </c>
      <c r="I135" s="418"/>
      <c r="J135" s="398">
        <f t="shared" ref="J135:J148" si="137">F135</f>
        <v>450</v>
      </c>
      <c r="K135" s="398">
        <v>450</v>
      </c>
      <c r="L135" s="399">
        <f t="shared" ref="L135:L148" si="138">J135-K135</f>
        <v>0</v>
      </c>
    </row>
    <row r="136" spans="1:12" s="153" customFormat="1" ht="42.75" customHeight="1">
      <c r="A136" s="456" t="s">
        <v>445</v>
      </c>
      <c r="B136" s="461" t="s">
        <v>513</v>
      </c>
      <c r="C136" s="449" t="s">
        <v>523</v>
      </c>
      <c r="D136" s="458">
        <v>172873</v>
      </c>
      <c r="E136" s="412">
        <f t="shared" ref="E136:E143" si="139">D136+F136</f>
        <v>155338</v>
      </c>
      <c r="F136" s="412">
        <f t="shared" ref="F136:F143" si="140">H136-G136</f>
        <v>-17535</v>
      </c>
      <c r="G136" s="462">
        <v>17535</v>
      </c>
      <c r="H136" s="463"/>
      <c r="I136" s="418"/>
      <c r="J136" s="398">
        <f t="shared" ref="J136:J143" si="141">F136</f>
        <v>-17535</v>
      </c>
      <c r="K136" s="398">
        <v>-15216</v>
      </c>
      <c r="L136" s="399">
        <f t="shared" ref="L136:L143" si="142">J136-K136</f>
        <v>-2319</v>
      </c>
    </row>
    <row r="137" spans="1:12" s="153" customFormat="1" ht="42.75" customHeight="1">
      <c r="A137" s="456" t="s">
        <v>445</v>
      </c>
      <c r="B137" s="461" t="s">
        <v>512</v>
      </c>
      <c r="C137" s="449" t="s">
        <v>524</v>
      </c>
      <c r="D137" s="458">
        <v>330642</v>
      </c>
      <c r="E137" s="412">
        <f t="shared" si="139"/>
        <v>319500</v>
      </c>
      <c r="F137" s="412">
        <f t="shared" si="140"/>
        <v>-11142</v>
      </c>
      <c r="G137" s="462">
        <v>11142</v>
      </c>
      <c r="H137" s="463"/>
      <c r="I137" s="418"/>
      <c r="J137" s="398">
        <f t="shared" si="141"/>
        <v>-11142</v>
      </c>
      <c r="K137" s="398">
        <v>-9904</v>
      </c>
      <c r="L137" s="399">
        <f t="shared" si="142"/>
        <v>-1238</v>
      </c>
    </row>
    <row r="138" spans="1:12" s="153" customFormat="1" ht="42.75" customHeight="1">
      <c r="A138" s="456" t="s">
        <v>445</v>
      </c>
      <c r="B138" s="461" t="s">
        <v>514</v>
      </c>
      <c r="C138" s="449" t="s">
        <v>525</v>
      </c>
      <c r="D138" s="458">
        <v>2149416</v>
      </c>
      <c r="E138" s="412">
        <f t="shared" si="139"/>
        <v>2025000</v>
      </c>
      <c r="F138" s="412">
        <f t="shared" si="140"/>
        <v>-124416</v>
      </c>
      <c r="G138" s="462">
        <v>124416</v>
      </c>
      <c r="H138" s="463"/>
      <c r="I138" s="418"/>
      <c r="J138" s="398">
        <f t="shared" si="141"/>
        <v>-124416</v>
      </c>
      <c r="K138" s="398">
        <v>-110592</v>
      </c>
      <c r="L138" s="399">
        <f t="shared" si="142"/>
        <v>-13824</v>
      </c>
    </row>
    <row r="139" spans="1:12" s="153" customFormat="1" ht="42.75" customHeight="1">
      <c r="A139" s="456" t="s">
        <v>445</v>
      </c>
      <c r="B139" s="461" t="s">
        <v>515</v>
      </c>
      <c r="C139" s="449" t="s">
        <v>526</v>
      </c>
      <c r="D139" s="458">
        <v>916892</v>
      </c>
      <c r="E139" s="412">
        <f t="shared" si="139"/>
        <v>1356689</v>
      </c>
      <c r="F139" s="412">
        <f t="shared" si="140"/>
        <v>439797</v>
      </c>
      <c r="G139" s="462"/>
      <c r="H139" s="463">
        <v>439797</v>
      </c>
      <c r="I139" s="418"/>
      <c r="J139" s="398">
        <f t="shared" si="141"/>
        <v>439797</v>
      </c>
      <c r="K139" s="398">
        <v>299800</v>
      </c>
      <c r="L139" s="399">
        <f t="shared" si="142"/>
        <v>139997</v>
      </c>
    </row>
    <row r="140" spans="1:12" s="153" customFormat="1" ht="42.75" customHeight="1">
      <c r="A140" s="456" t="s">
        <v>445</v>
      </c>
      <c r="B140" s="461" t="s">
        <v>515</v>
      </c>
      <c r="C140" s="449" t="s">
        <v>527</v>
      </c>
      <c r="D140" s="458">
        <v>3296194</v>
      </c>
      <c r="E140" s="412">
        <f t="shared" si="139"/>
        <v>2543524</v>
      </c>
      <c r="F140" s="412">
        <f t="shared" si="140"/>
        <v>-752670</v>
      </c>
      <c r="G140" s="462">
        <v>752670</v>
      </c>
      <c r="H140" s="463"/>
      <c r="I140" s="418"/>
      <c r="J140" s="398">
        <f t="shared" si="141"/>
        <v>-752670</v>
      </c>
      <c r="K140" s="398">
        <v>-509713</v>
      </c>
      <c r="L140" s="399">
        <f t="shared" si="142"/>
        <v>-242957</v>
      </c>
    </row>
    <row r="141" spans="1:12" s="153" customFormat="1" ht="42.75" customHeight="1">
      <c r="A141" s="456" t="s">
        <v>445</v>
      </c>
      <c r="B141" s="461" t="s">
        <v>516</v>
      </c>
      <c r="C141" s="449" t="s">
        <v>528</v>
      </c>
      <c r="D141" s="458">
        <v>191261</v>
      </c>
      <c r="E141" s="412">
        <f t="shared" si="139"/>
        <v>198547</v>
      </c>
      <c r="F141" s="412">
        <f t="shared" si="140"/>
        <v>7286</v>
      </c>
      <c r="G141" s="462"/>
      <c r="H141" s="463">
        <v>7286</v>
      </c>
      <c r="I141" s="418"/>
      <c r="J141" s="398">
        <f t="shared" si="141"/>
        <v>7286</v>
      </c>
      <c r="K141" s="398">
        <v>6000</v>
      </c>
      <c r="L141" s="399">
        <f t="shared" si="142"/>
        <v>1286</v>
      </c>
    </row>
    <row r="142" spans="1:12" s="153" customFormat="1" ht="42.75" customHeight="1">
      <c r="A142" s="456" t="s">
        <v>445</v>
      </c>
      <c r="B142" s="461" t="s">
        <v>517</v>
      </c>
      <c r="C142" s="449" t="s">
        <v>529</v>
      </c>
      <c r="D142" s="458">
        <v>34992</v>
      </c>
      <c r="E142" s="412">
        <f t="shared" si="139"/>
        <v>15702</v>
      </c>
      <c r="F142" s="412">
        <f t="shared" si="140"/>
        <v>-19290</v>
      </c>
      <c r="G142" s="462">
        <v>19290</v>
      </c>
      <c r="H142" s="463"/>
      <c r="I142" s="418"/>
      <c r="J142" s="398">
        <f t="shared" si="141"/>
        <v>-19290</v>
      </c>
      <c r="K142" s="398">
        <v>-17104</v>
      </c>
      <c r="L142" s="399">
        <f t="shared" si="142"/>
        <v>-2186</v>
      </c>
    </row>
    <row r="143" spans="1:12" s="153" customFormat="1" ht="42.75" customHeight="1">
      <c r="A143" s="460" t="s">
        <v>510</v>
      </c>
      <c r="B143" s="461" t="s">
        <v>518</v>
      </c>
      <c r="C143" s="449" t="s">
        <v>530</v>
      </c>
      <c r="D143" s="458">
        <v>42444</v>
      </c>
      <c r="E143" s="412">
        <f t="shared" si="139"/>
        <v>49614</v>
      </c>
      <c r="F143" s="412">
        <f t="shared" si="140"/>
        <v>7170</v>
      </c>
      <c r="G143" s="462"/>
      <c r="H143" s="463">
        <v>7170</v>
      </c>
      <c r="I143" s="418"/>
      <c r="J143" s="398">
        <f t="shared" si="141"/>
        <v>7170</v>
      </c>
      <c r="K143" s="398">
        <v>7170</v>
      </c>
      <c r="L143" s="399">
        <f t="shared" si="142"/>
        <v>0</v>
      </c>
    </row>
    <row r="144" spans="1:12" s="153" customFormat="1" ht="42.75" customHeight="1">
      <c r="A144" s="460" t="s">
        <v>510</v>
      </c>
      <c r="B144" s="461">
        <v>579</v>
      </c>
      <c r="C144" s="449" t="s">
        <v>531</v>
      </c>
      <c r="D144" s="458">
        <v>84180</v>
      </c>
      <c r="E144" s="412">
        <f t="shared" si="135"/>
        <v>24051</v>
      </c>
      <c r="F144" s="412">
        <f t="shared" si="136"/>
        <v>-60129</v>
      </c>
      <c r="G144" s="462">
        <v>60129</v>
      </c>
      <c r="H144" s="463"/>
      <c r="I144" s="418"/>
      <c r="J144" s="398">
        <f t="shared" si="137"/>
        <v>-60129</v>
      </c>
      <c r="K144" s="398">
        <v>-60129</v>
      </c>
      <c r="L144" s="399">
        <f t="shared" si="138"/>
        <v>0</v>
      </c>
    </row>
    <row r="145" spans="1:12" s="153" customFormat="1" ht="42.75" customHeight="1">
      <c r="A145" s="460" t="s">
        <v>511</v>
      </c>
      <c r="B145" s="461" t="s">
        <v>519</v>
      </c>
      <c r="C145" s="449" t="s">
        <v>532</v>
      </c>
      <c r="D145" s="458">
        <v>747900</v>
      </c>
      <c r="E145" s="412">
        <f t="shared" si="135"/>
        <v>680320</v>
      </c>
      <c r="F145" s="412">
        <f t="shared" si="136"/>
        <v>-67580</v>
      </c>
      <c r="G145" s="462">
        <v>67580</v>
      </c>
      <c r="H145" s="463"/>
      <c r="I145" s="418"/>
      <c r="J145" s="398">
        <f t="shared" si="137"/>
        <v>-67580</v>
      </c>
      <c r="K145" s="398">
        <v>-45053</v>
      </c>
      <c r="L145" s="399">
        <f t="shared" si="138"/>
        <v>-22527</v>
      </c>
    </row>
    <row r="146" spans="1:12" s="153" customFormat="1" ht="42.75" customHeight="1">
      <c r="A146" s="460" t="s">
        <v>511</v>
      </c>
      <c r="B146" s="461" t="s">
        <v>520</v>
      </c>
      <c r="C146" s="449" t="s">
        <v>533</v>
      </c>
      <c r="D146" s="458">
        <v>1385391</v>
      </c>
      <c r="E146" s="412">
        <f t="shared" si="135"/>
        <v>980393</v>
      </c>
      <c r="F146" s="412">
        <f t="shared" si="136"/>
        <v>-404998</v>
      </c>
      <c r="G146" s="462">
        <v>404998</v>
      </c>
      <c r="H146" s="463"/>
      <c r="I146" s="418"/>
      <c r="J146" s="398">
        <f t="shared" si="137"/>
        <v>-404998</v>
      </c>
      <c r="K146" s="398">
        <v>-269999</v>
      </c>
      <c r="L146" s="399">
        <f t="shared" si="138"/>
        <v>-134999</v>
      </c>
    </row>
    <row r="147" spans="1:12" s="153" customFormat="1" ht="42.75" customHeight="1">
      <c r="A147" s="460" t="s">
        <v>511</v>
      </c>
      <c r="B147" s="461" t="s">
        <v>520</v>
      </c>
      <c r="C147" s="449" t="s">
        <v>534</v>
      </c>
      <c r="D147" s="458">
        <v>950190</v>
      </c>
      <c r="E147" s="412">
        <f t="shared" si="135"/>
        <v>1231223</v>
      </c>
      <c r="F147" s="412">
        <f t="shared" si="136"/>
        <v>281033</v>
      </c>
      <c r="G147" s="462"/>
      <c r="H147" s="463">
        <v>281033</v>
      </c>
      <c r="I147" s="418"/>
      <c r="J147" s="398">
        <f t="shared" si="137"/>
        <v>281033</v>
      </c>
      <c r="K147" s="398">
        <v>187355</v>
      </c>
      <c r="L147" s="399">
        <f t="shared" si="138"/>
        <v>93678</v>
      </c>
    </row>
    <row r="148" spans="1:12" s="153" customFormat="1" ht="42.75" customHeight="1">
      <c r="A148" s="460" t="s">
        <v>511</v>
      </c>
      <c r="B148" s="461" t="s">
        <v>521</v>
      </c>
      <c r="C148" s="449" t="s">
        <v>535</v>
      </c>
      <c r="D148" s="458">
        <v>873827</v>
      </c>
      <c r="E148" s="412">
        <f t="shared" si="135"/>
        <v>814500</v>
      </c>
      <c r="F148" s="412">
        <f t="shared" si="136"/>
        <v>-59327</v>
      </c>
      <c r="G148" s="462">
        <v>59327</v>
      </c>
      <c r="H148" s="463"/>
      <c r="I148" s="418"/>
      <c r="J148" s="398">
        <f t="shared" si="137"/>
        <v>-59327</v>
      </c>
      <c r="K148" s="398">
        <v>-52736</v>
      </c>
      <c r="L148" s="399">
        <f t="shared" si="138"/>
        <v>-6591</v>
      </c>
    </row>
    <row r="149" spans="1:12" s="2" customFormat="1" ht="42.75" customHeight="1">
      <c r="A149" s="201"/>
      <c r="B149" s="172"/>
      <c r="C149" s="172"/>
      <c r="D149" s="262"/>
      <c r="E149" s="130">
        <f t="shared" si="3"/>
        <v>0</v>
      </c>
      <c r="F149" s="130">
        <f t="shared" si="4"/>
        <v>0</v>
      </c>
      <c r="G149" s="263"/>
      <c r="H149" s="194"/>
      <c r="I149" s="180"/>
      <c r="J149" s="376">
        <f t="shared" si="1"/>
        <v>0</v>
      </c>
      <c r="L149" s="204">
        <f t="shared" si="2"/>
        <v>0</v>
      </c>
    </row>
    <row r="150" spans="1:12">
      <c r="A150" s="167"/>
      <c r="B150" s="167"/>
      <c r="C150" s="167"/>
      <c r="D150" s="166"/>
      <c r="E150" s="166"/>
      <c r="F150" s="166"/>
      <c r="G150" s="166"/>
      <c r="H150" s="166"/>
      <c r="I150" s="260"/>
    </row>
    <row r="151" spans="1:12">
      <c r="A151" s="167"/>
      <c r="B151" s="167"/>
      <c r="C151" s="167"/>
      <c r="D151" s="166"/>
      <c r="E151" s="166"/>
      <c r="F151" s="166"/>
      <c r="G151" s="166"/>
      <c r="H151" s="166"/>
      <c r="I151" s="260"/>
    </row>
    <row r="152" spans="1:12">
      <c r="B152" s="3"/>
      <c r="C152" s="3"/>
      <c r="D152" s="2"/>
      <c r="E152" s="2"/>
      <c r="F152" s="2"/>
      <c r="G152" s="2"/>
      <c r="H152" s="2"/>
      <c r="I152" s="260"/>
    </row>
    <row r="153" spans="1:12">
      <c r="B153" s="3"/>
      <c r="C153" s="3"/>
      <c r="D153" s="2"/>
      <c r="E153" s="2"/>
      <c r="F153" s="2"/>
      <c r="G153" s="2"/>
      <c r="H153" s="2"/>
      <c r="I153" s="260"/>
    </row>
    <row r="154" spans="1:12">
      <c r="B154" s="3"/>
      <c r="C154" s="3"/>
      <c r="D154" s="2"/>
      <c r="E154" s="2"/>
      <c r="F154" s="2"/>
      <c r="G154" s="2"/>
      <c r="H154" s="2"/>
      <c r="I154" s="260"/>
    </row>
    <row r="155" spans="1:12">
      <c r="B155" s="3"/>
      <c r="C155" s="3"/>
      <c r="D155" s="2"/>
      <c r="E155" s="2"/>
      <c r="F155" s="2"/>
      <c r="G155" s="2"/>
      <c r="H155" s="2"/>
      <c r="I155" s="260"/>
    </row>
    <row r="156" spans="1:12">
      <c r="B156" s="3"/>
      <c r="C156" s="3"/>
      <c r="D156" s="2"/>
      <c r="E156" s="2"/>
      <c r="F156" s="2"/>
      <c r="G156" s="2"/>
      <c r="H156" s="2"/>
      <c r="I156" s="260"/>
    </row>
    <row r="157" spans="1:12">
      <c r="B157" s="3"/>
      <c r="C157" s="3"/>
      <c r="D157" s="2"/>
      <c r="E157" s="2"/>
      <c r="F157" s="2"/>
      <c r="G157" s="2"/>
      <c r="H157" s="2"/>
      <c r="I157" s="260"/>
    </row>
    <row r="158" spans="1:12">
      <c r="B158" s="3"/>
      <c r="C158" s="3"/>
      <c r="D158" s="2"/>
      <c r="E158" s="2"/>
      <c r="F158" s="2"/>
      <c r="G158" s="2"/>
      <c r="H158" s="2"/>
      <c r="I158" s="260"/>
    </row>
    <row r="159" spans="1:12">
      <c r="B159" s="3"/>
      <c r="C159" s="3"/>
      <c r="D159" s="2"/>
      <c r="E159" s="2"/>
      <c r="F159" s="2"/>
      <c r="G159" s="2"/>
      <c r="H159" s="2"/>
      <c r="I159" s="260"/>
    </row>
    <row r="160" spans="1:12">
      <c r="B160" s="3"/>
      <c r="C160" s="3"/>
      <c r="D160" s="2"/>
      <c r="E160" s="2"/>
      <c r="F160" s="2"/>
      <c r="G160" s="2"/>
      <c r="H160" s="2"/>
      <c r="I160" s="260"/>
    </row>
    <row r="161" spans="2:9">
      <c r="B161" s="3"/>
      <c r="C161" s="3"/>
      <c r="D161" s="2"/>
      <c r="E161" s="2"/>
      <c r="F161" s="2"/>
      <c r="G161" s="2"/>
      <c r="H161" s="2"/>
      <c r="I161" s="260"/>
    </row>
    <row r="162" spans="2:9">
      <c r="B162" s="3"/>
      <c r="C162" s="3"/>
      <c r="D162" s="2"/>
      <c r="E162" s="2"/>
      <c r="F162" s="2"/>
      <c r="G162" s="2"/>
      <c r="H162" s="2"/>
      <c r="I162" s="260"/>
    </row>
    <row r="163" spans="2:9">
      <c r="B163" s="3"/>
      <c r="C163" s="3"/>
      <c r="D163" s="2"/>
      <c r="E163" s="2"/>
      <c r="F163" s="2"/>
      <c r="G163" s="2"/>
      <c r="H163" s="2"/>
      <c r="I163" s="260"/>
    </row>
    <row r="164" spans="2:9">
      <c r="B164" s="3"/>
      <c r="C164" s="3"/>
      <c r="D164" s="2"/>
      <c r="E164" s="2"/>
      <c r="F164" s="2"/>
      <c r="G164" s="2"/>
      <c r="H164" s="2"/>
      <c r="I164" s="260"/>
    </row>
    <row r="165" spans="2:9">
      <c r="B165" s="3"/>
      <c r="C165" s="3"/>
      <c r="D165" s="2"/>
      <c r="E165" s="2"/>
      <c r="F165" s="2"/>
      <c r="G165" s="2"/>
      <c r="H165" s="2"/>
      <c r="I165" s="260"/>
    </row>
    <row r="166" spans="2:9">
      <c r="B166" s="3"/>
      <c r="C166" s="3"/>
      <c r="D166" s="2"/>
      <c r="E166" s="2"/>
      <c r="F166" s="2"/>
      <c r="G166" s="2"/>
      <c r="H166" s="2"/>
      <c r="I166" s="260"/>
    </row>
    <row r="167" spans="2:9">
      <c r="B167" s="3"/>
      <c r="C167" s="3"/>
      <c r="D167" s="2"/>
      <c r="E167" s="2"/>
      <c r="F167" s="2"/>
      <c r="G167" s="2"/>
      <c r="H167" s="2"/>
      <c r="I167" s="260"/>
    </row>
    <row r="168" spans="2:9">
      <c r="B168" s="3"/>
      <c r="C168" s="3"/>
      <c r="D168" s="2"/>
      <c r="E168" s="2"/>
      <c r="F168" s="2"/>
      <c r="G168" s="2"/>
      <c r="H168" s="2"/>
      <c r="I168" s="260"/>
    </row>
    <row r="169" spans="2:9">
      <c r="B169" s="3"/>
      <c r="C169" s="3"/>
      <c r="D169" s="2"/>
      <c r="E169" s="2"/>
      <c r="F169" s="2"/>
      <c r="G169" s="2"/>
      <c r="H169" s="2"/>
      <c r="I169" s="260"/>
    </row>
    <row r="170" spans="2:9">
      <c r="B170" s="3"/>
      <c r="C170" s="3"/>
      <c r="D170" s="2"/>
      <c r="E170" s="2"/>
      <c r="F170" s="2"/>
      <c r="G170" s="2"/>
      <c r="H170" s="2"/>
      <c r="I170" s="260"/>
    </row>
    <row r="171" spans="2:9">
      <c r="B171" s="3"/>
      <c r="C171" s="3"/>
      <c r="D171" s="2"/>
      <c r="E171" s="2"/>
      <c r="F171" s="2"/>
      <c r="G171" s="2"/>
      <c r="H171" s="2"/>
      <c r="I171" s="260"/>
    </row>
    <row r="172" spans="2:9">
      <c r="B172" s="3"/>
      <c r="C172" s="3"/>
      <c r="D172" s="2"/>
      <c r="E172" s="2"/>
      <c r="F172" s="2"/>
      <c r="G172" s="2"/>
      <c r="H172" s="2"/>
      <c r="I172" s="260"/>
    </row>
    <row r="173" spans="2:9">
      <c r="B173" s="3"/>
      <c r="C173" s="3"/>
      <c r="D173" s="2"/>
      <c r="E173" s="2"/>
      <c r="F173" s="2"/>
      <c r="G173" s="2"/>
      <c r="H173" s="2"/>
      <c r="I173" s="260"/>
    </row>
    <row r="174" spans="2:9">
      <c r="B174" s="2"/>
      <c r="C174" s="2"/>
      <c r="D174" s="2"/>
      <c r="E174" s="2"/>
      <c r="F174" s="2"/>
      <c r="G174" s="2"/>
      <c r="H174" s="2"/>
      <c r="I174" s="260"/>
    </row>
    <row r="175" spans="2:9">
      <c r="B175" s="2"/>
      <c r="C175" s="2"/>
      <c r="D175" s="2"/>
      <c r="E175" s="2"/>
      <c r="F175" s="2"/>
      <c r="G175" s="2"/>
      <c r="H175" s="2"/>
      <c r="I175" s="260"/>
    </row>
    <row r="176" spans="2:9">
      <c r="B176" s="2"/>
      <c r="C176" s="2"/>
      <c r="D176" s="2"/>
      <c r="E176" s="2"/>
      <c r="F176" s="2"/>
      <c r="G176" s="2"/>
      <c r="H176" s="2"/>
      <c r="I176" s="260"/>
    </row>
    <row r="177" spans="2:9">
      <c r="B177" s="2"/>
      <c r="C177" s="2"/>
      <c r="D177" s="2"/>
      <c r="E177" s="2"/>
      <c r="F177" s="2"/>
      <c r="G177" s="2"/>
      <c r="H177" s="2"/>
      <c r="I177" s="260"/>
    </row>
    <row r="178" spans="2:9">
      <c r="B178" s="2"/>
      <c r="C178" s="2"/>
      <c r="D178" s="2"/>
      <c r="E178" s="2"/>
      <c r="F178" s="2"/>
      <c r="G178" s="2"/>
      <c r="H178" s="2"/>
      <c r="I178" s="260"/>
    </row>
    <row r="179" spans="2:9">
      <c r="B179" s="2"/>
      <c r="C179" s="2"/>
      <c r="D179" s="2"/>
      <c r="E179" s="2"/>
      <c r="F179" s="2"/>
      <c r="G179" s="2"/>
      <c r="H179" s="2"/>
      <c r="I179" s="260"/>
    </row>
    <row r="180" spans="2:9">
      <c r="B180" s="2"/>
      <c r="C180" s="2"/>
      <c r="D180" s="2"/>
      <c r="E180" s="2"/>
      <c r="F180" s="2"/>
      <c r="G180" s="2"/>
      <c r="H180" s="2"/>
      <c r="I180" s="260"/>
    </row>
    <row r="181" spans="2:9">
      <c r="B181" s="2"/>
      <c r="C181" s="2"/>
      <c r="D181" s="2"/>
      <c r="E181" s="2"/>
      <c r="F181" s="2"/>
      <c r="G181" s="2"/>
      <c r="H181" s="2"/>
      <c r="I181" s="260"/>
    </row>
    <row r="182" spans="2:9">
      <c r="B182" s="2"/>
      <c r="C182" s="2"/>
      <c r="D182" s="2"/>
      <c r="E182" s="2"/>
      <c r="F182" s="2"/>
      <c r="G182" s="2"/>
      <c r="H182" s="2"/>
      <c r="I182" s="260"/>
    </row>
    <row r="183" spans="2:9">
      <c r="B183" s="2"/>
      <c r="C183" s="2"/>
      <c r="D183" s="2"/>
      <c r="E183" s="2"/>
      <c r="F183" s="2"/>
      <c r="G183" s="2"/>
      <c r="H183" s="2"/>
      <c r="I183" s="260"/>
    </row>
    <row r="184" spans="2:9">
      <c r="B184" s="2"/>
      <c r="C184" s="2"/>
      <c r="D184" s="2"/>
      <c r="E184" s="2"/>
      <c r="F184" s="2"/>
      <c r="G184" s="2"/>
      <c r="H184" s="2"/>
      <c r="I184" s="260"/>
    </row>
    <row r="185" spans="2:9">
      <c r="B185" s="2"/>
      <c r="C185" s="2"/>
      <c r="D185" s="2"/>
      <c r="E185" s="2"/>
      <c r="F185" s="2"/>
      <c r="G185" s="2"/>
      <c r="H185" s="2"/>
      <c r="I185" s="260"/>
    </row>
    <row r="186" spans="2:9">
      <c r="B186" s="2"/>
      <c r="C186" s="2"/>
      <c r="D186" s="2"/>
      <c r="E186" s="2"/>
      <c r="F186" s="2"/>
      <c r="G186" s="2"/>
      <c r="H186" s="2"/>
      <c r="I186" s="260"/>
    </row>
    <row r="187" spans="2:9">
      <c r="B187" s="2"/>
      <c r="C187" s="2"/>
      <c r="D187" s="2"/>
      <c r="E187" s="2"/>
      <c r="F187" s="2"/>
      <c r="G187" s="2"/>
      <c r="H187" s="2"/>
      <c r="I187" s="260"/>
    </row>
    <row r="188" spans="2:9">
      <c r="B188" s="2"/>
      <c r="C188" s="2"/>
      <c r="D188" s="2"/>
      <c r="E188" s="2"/>
      <c r="F188" s="2"/>
      <c r="G188" s="2"/>
      <c r="H188" s="2"/>
      <c r="I188" s="260"/>
    </row>
    <row r="189" spans="2:9">
      <c r="B189" s="2"/>
      <c r="C189" s="2"/>
      <c r="D189" s="2"/>
      <c r="E189" s="2"/>
      <c r="F189" s="2"/>
      <c r="G189" s="2"/>
      <c r="H189" s="2"/>
      <c r="I189" s="260"/>
    </row>
    <row r="190" spans="2:9">
      <c r="B190" s="2"/>
      <c r="C190" s="2"/>
      <c r="D190" s="2"/>
      <c r="E190" s="2"/>
      <c r="F190" s="2"/>
      <c r="G190" s="2"/>
      <c r="H190" s="2"/>
      <c r="I190" s="260"/>
    </row>
    <row r="191" spans="2:9">
      <c r="B191" s="2"/>
      <c r="C191" s="2"/>
      <c r="D191" s="2"/>
      <c r="E191" s="2"/>
      <c r="F191" s="2"/>
      <c r="G191" s="2"/>
      <c r="H191" s="2"/>
      <c r="I191" s="260"/>
    </row>
    <row r="192" spans="2:9">
      <c r="B192" s="2"/>
      <c r="C192" s="2"/>
      <c r="D192" s="2"/>
      <c r="E192" s="2"/>
      <c r="F192" s="2"/>
      <c r="G192" s="2"/>
      <c r="H192" s="2"/>
      <c r="I192" s="260"/>
    </row>
    <row r="193" spans="2:9">
      <c r="B193" s="2"/>
      <c r="C193" s="2"/>
      <c r="D193" s="2"/>
      <c r="E193" s="2"/>
      <c r="F193" s="2"/>
      <c r="G193" s="2"/>
      <c r="H193" s="2"/>
      <c r="I193" s="260"/>
    </row>
    <row r="194" spans="2:9">
      <c r="B194" s="2"/>
      <c r="C194" s="2"/>
      <c r="D194" s="2"/>
      <c r="E194" s="2"/>
      <c r="F194" s="2"/>
      <c r="G194" s="2"/>
      <c r="H194" s="2"/>
      <c r="I194" s="260"/>
    </row>
    <row r="195" spans="2:9">
      <c r="B195" s="2"/>
      <c r="C195" s="2"/>
      <c r="D195" s="2"/>
      <c r="E195" s="2"/>
      <c r="F195" s="2"/>
      <c r="G195" s="2"/>
      <c r="H195" s="2"/>
      <c r="I195" s="260"/>
    </row>
    <row r="196" spans="2:9">
      <c r="B196" s="2"/>
      <c r="C196" s="2"/>
      <c r="D196" s="2"/>
      <c r="E196" s="2"/>
      <c r="F196" s="2"/>
      <c r="G196" s="2"/>
      <c r="H196" s="2"/>
      <c r="I196" s="260"/>
    </row>
    <row r="197" spans="2:9">
      <c r="B197" s="2"/>
      <c r="C197" s="2"/>
      <c r="D197" s="2"/>
      <c r="E197" s="2"/>
      <c r="F197" s="2"/>
      <c r="G197" s="2"/>
      <c r="H197" s="2"/>
      <c r="I197" s="260"/>
    </row>
    <row r="198" spans="2:9">
      <c r="B198" s="2"/>
      <c r="C198" s="2"/>
      <c r="D198" s="2"/>
      <c r="E198" s="2"/>
      <c r="F198" s="2"/>
      <c r="G198" s="2"/>
      <c r="H198" s="2"/>
      <c r="I198" s="260"/>
    </row>
    <row r="199" spans="2:9">
      <c r="B199" s="2"/>
      <c r="C199" s="2"/>
      <c r="D199" s="2"/>
      <c r="E199" s="2"/>
      <c r="F199" s="2"/>
      <c r="G199" s="2"/>
      <c r="H199" s="2"/>
      <c r="I199" s="260"/>
    </row>
    <row r="200" spans="2:9">
      <c r="B200" s="2"/>
      <c r="C200" s="2"/>
      <c r="D200" s="2"/>
      <c r="E200" s="2"/>
      <c r="F200" s="2"/>
      <c r="G200" s="2"/>
      <c r="H200" s="2"/>
      <c r="I200" s="260"/>
    </row>
    <row r="201" spans="2:9">
      <c r="B201" s="2"/>
      <c r="C201" s="2"/>
      <c r="D201" s="2"/>
      <c r="E201" s="2"/>
      <c r="F201" s="2"/>
      <c r="G201" s="2"/>
      <c r="H201" s="2"/>
      <c r="I201" s="260"/>
    </row>
    <row r="202" spans="2:9">
      <c r="B202" s="2"/>
      <c r="C202" s="2"/>
      <c r="D202" s="2"/>
      <c r="E202" s="2"/>
      <c r="F202" s="2"/>
      <c r="G202" s="2"/>
      <c r="H202" s="2"/>
      <c r="I202" s="260"/>
    </row>
    <row r="203" spans="2:9">
      <c r="B203" s="2"/>
      <c r="C203" s="2"/>
      <c r="D203" s="2"/>
      <c r="E203" s="2"/>
      <c r="F203" s="2"/>
      <c r="G203" s="2"/>
      <c r="H203" s="2"/>
      <c r="I203" s="260"/>
    </row>
    <row r="204" spans="2:9">
      <c r="B204" s="2"/>
      <c r="C204" s="2"/>
      <c r="D204" s="2"/>
      <c r="E204" s="2"/>
      <c r="F204" s="2"/>
      <c r="G204" s="2"/>
      <c r="H204" s="2"/>
      <c r="I204" s="260"/>
    </row>
    <row r="205" spans="2:9">
      <c r="B205" s="2"/>
      <c r="C205" s="2"/>
      <c r="D205" s="2"/>
      <c r="E205" s="2"/>
      <c r="F205" s="2"/>
      <c r="G205" s="2"/>
      <c r="H205" s="2"/>
      <c r="I205" s="260"/>
    </row>
    <row r="206" spans="2:9">
      <c r="B206" s="2"/>
      <c r="C206" s="2"/>
      <c r="D206" s="2"/>
      <c r="E206" s="2"/>
      <c r="F206" s="2"/>
      <c r="G206" s="2"/>
      <c r="H206" s="2"/>
      <c r="I206" s="260"/>
    </row>
    <row r="207" spans="2:9">
      <c r="B207" s="2"/>
      <c r="C207" s="2"/>
      <c r="D207" s="2"/>
      <c r="E207" s="2"/>
      <c r="F207" s="2"/>
      <c r="G207" s="2"/>
      <c r="H207" s="2"/>
      <c r="I207" s="260"/>
    </row>
    <row r="208" spans="2:9">
      <c r="B208" s="2"/>
      <c r="C208" s="2"/>
      <c r="D208" s="2"/>
      <c r="E208" s="2"/>
      <c r="F208" s="2"/>
      <c r="G208" s="2"/>
      <c r="H208" s="2"/>
      <c r="I208" s="260"/>
    </row>
    <row r="209" spans="2:9">
      <c r="B209" s="2"/>
      <c r="C209" s="2"/>
      <c r="D209" s="2"/>
      <c r="E209" s="2"/>
      <c r="F209" s="2"/>
      <c r="G209" s="2"/>
      <c r="H209" s="2"/>
      <c r="I209" s="260"/>
    </row>
    <row r="210" spans="2:9">
      <c r="B210" s="2"/>
      <c r="C210" s="2"/>
      <c r="D210" s="2"/>
      <c r="E210" s="2"/>
      <c r="F210" s="2"/>
      <c r="G210" s="2"/>
      <c r="H210" s="2"/>
      <c r="I210" s="260"/>
    </row>
    <row r="211" spans="2:9">
      <c r="B211" s="2"/>
      <c r="C211" s="2"/>
      <c r="D211" s="2"/>
      <c r="E211" s="2"/>
      <c r="F211" s="2"/>
      <c r="G211" s="2"/>
      <c r="H211" s="2"/>
      <c r="I211" s="260"/>
    </row>
    <row r="212" spans="2:9">
      <c r="B212" s="2"/>
      <c r="C212" s="2"/>
      <c r="D212" s="2"/>
      <c r="E212" s="2"/>
      <c r="F212" s="2"/>
      <c r="G212" s="2"/>
      <c r="H212" s="2"/>
      <c r="I212" s="260"/>
    </row>
    <row r="213" spans="2:9">
      <c r="B213" s="2"/>
      <c r="C213" s="2"/>
      <c r="D213" s="2"/>
      <c r="E213" s="2"/>
      <c r="F213" s="2"/>
      <c r="G213" s="2"/>
      <c r="H213" s="2"/>
      <c r="I213" s="260"/>
    </row>
    <row r="214" spans="2:9">
      <c r="B214" s="2"/>
      <c r="C214" s="2"/>
      <c r="D214" s="2"/>
      <c r="E214" s="2"/>
      <c r="F214" s="2"/>
      <c r="G214" s="2"/>
      <c r="H214" s="2"/>
      <c r="I214" s="260"/>
    </row>
    <row r="215" spans="2:9">
      <c r="B215" s="2"/>
      <c r="C215" s="2"/>
      <c r="D215" s="2"/>
      <c r="E215" s="2"/>
      <c r="F215" s="2"/>
      <c r="G215" s="2"/>
      <c r="H215" s="2"/>
      <c r="I215" s="260"/>
    </row>
    <row r="216" spans="2:9">
      <c r="B216" s="2"/>
      <c r="C216" s="2"/>
      <c r="D216" s="2"/>
      <c r="E216" s="2"/>
      <c r="F216" s="2"/>
      <c r="G216" s="2"/>
      <c r="H216" s="2"/>
      <c r="I216" s="260"/>
    </row>
    <row r="217" spans="2:9">
      <c r="B217" s="2"/>
      <c r="C217" s="2"/>
      <c r="D217" s="2"/>
      <c r="E217" s="2"/>
      <c r="F217" s="2"/>
      <c r="G217" s="2"/>
      <c r="H217" s="2"/>
      <c r="I217" s="260"/>
    </row>
    <row r="218" spans="2:9">
      <c r="B218" s="2"/>
      <c r="C218" s="2"/>
      <c r="D218" s="2"/>
      <c r="E218" s="2"/>
      <c r="F218" s="2"/>
      <c r="G218" s="2"/>
      <c r="H218" s="2"/>
      <c r="I218" s="260"/>
    </row>
    <row r="219" spans="2:9">
      <c r="B219" s="2"/>
      <c r="C219" s="2"/>
      <c r="D219" s="2"/>
      <c r="E219" s="2"/>
      <c r="F219" s="2"/>
      <c r="G219" s="2"/>
      <c r="H219" s="2"/>
      <c r="I219" s="260"/>
    </row>
  </sheetData>
  <mergeCells count="9">
    <mergeCell ref="K4:L4"/>
    <mergeCell ref="B4:B5"/>
    <mergeCell ref="A4:A5"/>
    <mergeCell ref="C4:C5"/>
    <mergeCell ref="A1:I1"/>
    <mergeCell ref="D4:D5"/>
    <mergeCell ref="F4:H4"/>
    <mergeCell ref="I4:I5"/>
    <mergeCell ref="E4:E5"/>
  </mergeCells>
  <phoneticPr fontId="2" type="noConversion"/>
  <printOptions horizontalCentered="1"/>
  <pageMargins left="0.19685039370078741" right="0.19685039370078741" top="0.55118110236220474" bottom="0.47244094488188981" header="0.31496062992125984" footer="0.23622047244094491"/>
  <pageSetup paperSize="9" scale="80" firstPageNumber="4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O40"/>
  <sheetViews>
    <sheetView showGridLines="0" showZeros="0" view="pageBreakPreview" zoomScale="85" workbookViewId="0">
      <pane ySplit="5" topLeftCell="A6" activePane="bottomLeft" state="frozen"/>
      <selection activeCell="B3" sqref="B3"/>
      <selection pane="bottomLeft" activeCell="B3" sqref="B3"/>
    </sheetView>
  </sheetViews>
  <sheetFormatPr defaultRowHeight="13.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hidden="1" customWidth="1"/>
    <col min="6" max="7" width="10.88671875" style="1" customWidth="1"/>
    <col min="8" max="12" width="9" style="1" hidden="1" customWidth="1"/>
    <col min="13" max="13" width="23.21875" style="1" customWidth="1"/>
    <col min="14" max="14" width="1.33203125" style="1" customWidth="1"/>
    <col min="15" max="15" width="11.5546875" style="80" customWidth="1"/>
    <col min="16" max="16" width="8.88671875" style="1" customWidth="1"/>
    <col min="17" max="16384" width="8.88671875" style="1"/>
  </cols>
  <sheetData>
    <row r="1" spans="1:15" ht="44.25" customHeight="1">
      <c r="A1" s="477" t="s">
        <v>225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233"/>
      <c r="O1" s="233"/>
    </row>
    <row r="2" spans="1:15" ht="20.25" customHeight="1">
      <c r="A2" s="90"/>
      <c r="B2" s="90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>
      <c r="M3" s="72" t="s">
        <v>32</v>
      </c>
    </row>
    <row r="4" spans="1:15" s="2" customFormat="1" ht="20.25" customHeight="1">
      <c r="A4" s="516" t="s">
        <v>92</v>
      </c>
      <c r="B4" s="518" t="s">
        <v>1</v>
      </c>
      <c r="C4" s="520" t="s">
        <v>157</v>
      </c>
      <c r="D4" s="522" t="s">
        <v>80</v>
      </c>
      <c r="E4" s="526" t="s">
        <v>2</v>
      </c>
      <c r="F4" s="527"/>
      <c r="G4" s="528"/>
      <c r="H4" s="500" t="s">
        <v>102</v>
      </c>
      <c r="I4" s="500"/>
      <c r="J4" s="500"/>
      <c r="K4" s="500"/>
      <c r="L4" s="500"/>
      <c r="M4" s="524" t="s">
        <v>79</v>
      </c>
      <c r="O4" s="81"/>
    </row>
    <row r="5" spans="1:15" s="2" customFormat="1" ht="21" customHeight="1">
      <c r="A5" s="517"/>
      <c r="B5" s="519"/>
      <c r="C5" s="521"/>
      <c r="D5" s="523"/>
      <c r="E5" s="269" t="s">
        <v>183</v>
      </c>
      <c r="F5" s="269" t="s">
        <v>184</v>
      </c>
      <c r="G5" s="269" t="s">
        <v>185</v>
      </c>
      <c r="H5" s="127" t="s">
        <v>183</v>
      </c>
      <c r="I5" s="127" t="s">
        <v>186</v>
      </c>
      <c r="J5" s="127" t="s">
        <v>187</v>
      </c>
      <c r="K5" s="127" t="s">
        <v>188</v>
      </c>
      <c r="L5" s="127" t="s">
        <v>189</v>
      </c>
      <c r="M5" s="525"/>
      <c r="O5" s="81"/>
    </row>
    <row r="6" spans="1:15" s="107" customFormat="1" ht="36" customHeight="1">
      <c r="A6" s="213"/>
      <c r="B6" s="270"/>
      <c r="C6" s="271" t="s">
        <v>183</v>
      </c>
      <c r="D6" s="272">
        <f>SUM(D7:D36)/2</f>
        <v>39740589</v>
      </c>
      <c r="E6" s="272">
        <f>SUM(E7:E36)/2</f>
        <v>-1245</v>
      </c>
      <c r="F6" s="272">
        <f>SUM(F7:F36)/2</f>
        <v>1245</v>
      </c>
      <c r="G6" s="272">
        <f>SUM(G7:G36)/2</f>
        <v>0</v>
      </c>
      <c r="H6" s="272">
        <f>SUM(H7:H36)</f>
        <v>0</v>
      </c>
      <c r="I6" s="272">
        <f>SUM(I7:I36)</f>
        <v>0</v>
      </c>
      <c r="J6" s="272">
        <f>SUM(J7:J36)</f>
        <v>0</v>
      </c>
      <c r="K6" s="272">
        <f>SUM(K7:K36)</f>
        <v>0</v>
      </c>
      <c r="L6" s="272">
        <f>SUM(L7:L36)</f>
        <v>0</v>
      </c>
      <c r="M6" s="273"/>
      <c r="O6" s="108"/>
    </row>
    <row r="7" spans="1:15" s="2" customFormat="1" ht="36" customHeight="1">
      <c r="A7" s="214" t="s">
        <v>108</v>
      </c>
      <c r="B7" s="274"/>
      <c r="C7" s="275" t="s">
        <v>190</v>
      </c>
      <c r="D7" s="276">
        <f t="shared" ref="D7:L7" si="0">SUM(D8:D9)</f>
        <v>39740589</v>
      </c>
      <c r="E7" s="276">
        <f t="shared" si="0"/>
        <v>-1245</v>
      </c>
      <c r="F7" s="276">
        <f t="shared" si="0"/>
        <v>1245</v>
      </c>
      <c r="G7" s="276">
        <f t="shared" si="0"/>
        <v>0</v>
      </c>
      <c r="H7" s="276">
        <f t="shared" si="0"/>
        <v>0</v>
      </c>
      <c r="I7" s="276">
        <f t="shared" si="0"/>
        <v>0</v>
      </c>
      <c r="J7" s="276">
        <f t="shared" si="0"/>
        <v>0</v>
      </c>
      <c r="K7" s="276">
        <f t="shared" si="0"/>
        <v>0</v>
      </c>
      <c r="L7" s="276">
        <f t="shared" si="0"/>
        <v>0</v>
      </c>
      <c r="M7" s="277"/>
      <c r="O7" s="81"/>
    </row>
    <row r="8" spans="1:15" s="2" customFormat="1" ht="36" customHeight="1">
      <c r="A8" s="215"/>
      <c r="B8" s="278">
        <v>450</v>
      </c>
      <c r="C8" s="279" t="s">
        <v>291</v>
      </c>
      <c r="D8" s="280">
        <v>39740589</v>
      </c>
      <c r="E8" s="128">
        <f>SUM(G8-F8)</f>
        <v>-1245</v>
      </c>
      <c r="F8" s="135">
        <v>1245</v>
      </c>
      <c r="G8" s="136">
        <f>IF(H8&gt;0,H8,0)</f>
        <v>0</v>
      </c>
      <c r="H8" s="128">
        <f>SUM(I8:L8)</f>
        <v>0</v>
      </c>
      <c r="I8" s="280"/>
      <c r="J8" s="280"/>
      <c r="K8" s="280"/>
      <c r="L8" s="280"/>
      <c r="M8" s="281" t="s">
        <v>292</v>
      </c>
      <c r="O8" s="81"/>
    </row>
    <row r="9" spans="1:15" s="2" customFormat="1" ht="36" hidden="1" customHeight="1">
      <c r="A9" s="216"/>
      <c r="B9" s="282"/>
      <c r="C9" s="283"/>
      <c r="D9" s="284">
        <v>0</v>
      </c>
      <c r="E9" s="128">
        <f>SUM(G9-F9)</f>
        <v>0</v>
      </c>
      <c r="F9" s="135">
        <f>IF(H9&gt;0,0,-H9)</f>
        <v>0</v>
      </c>
      <c r="G9" s="136">
        <f>IF(H9&gt;0,H9,0)</f>
        <v>0</v>
      </c>
      <c r="H9" s="128">
        <f>SUM(I9:L9)</f>
        <v>0</v>
      </c>
      <c r="I9" s="285"/>
      <c r="J9" s="285"/>
      <c r="K9" s="285"/>
      <c r="L9" s="285"/>
      <c r="M9" s="286"/>
      <c r="O9" s="81"/>
    </row>
    <row r="10" spans="1:15" s="2" customFormat="1" ht="36" hidden="1" customHeight="1">
      <c r="A10" s="214" t="s">
        <v>109</v>
      </c>
      <c r="B10" s="274"/>
      <c r="C10" s="275" t="s">
        <v>191</v>
      </c>
      <c r="D10" s="276">
        <f t="shared" ref="D10:L10" si="1">SUM(D11:D12)</f>
        <v>0</v>
      </c>
      <c r="E10" s="276">
        <f t="shared" si="1"/>
        <v>0</v>
      </c>
      <c r="F10" s="276">
        <f t="shared" si="1"/>
        <v>0</v>
      </c>
      <c r="G10" s="276">
        <f t="shared" si="1"/>
        <v>0</v>
      </c>
      <c r="H10" s="276">
        <f t="shared" si="1"/>
        <v>0</v>
      </c>
      <c r="I10" s="276">
        <f t="shared" si="1"/>
        <v>0</v>
      </c>
      <c r="J10" s="276">
        <f t="shared" si="1"/>
        <v>0</v>
      </c>
      <c r="K10" s="276">
        <f t="shared" si="1"/>
        <v>0</v>
      </c>
      <c r="L10" s="276">
        <f t="shared" si="1"/>
        <v>0</v>
      </c>
      <c r="M10" s="277"/>
      <c r="O10" s="81"/>
    </row>
    <row r="11" spans="1:15" s="2" customFormat="1" ht="36" hidden="1" customHeight="1">
      <c r="A11" s="216"/>
      <c r="B11" s="282"/>
      <c r="C11" s="283"/>
      <c r="D11" s="284">
        <v>0</v>
      </c>
      <c r="E11" s="128">
        <f>SUM(G11-F11)</f>
        <v>0</v>
      </c>
      <c r="F11" s="135">
        <f>IF(H11&gt;0,0,-H11)</f>
        <v>0</v>
      </c>
      <c r="G11" s="136">
        <f>IF(H11&gt;0,H11,0)</f>
        <v>0</v>
      </c>
      <c r="H11" s="128">
        <f>SUM(I11:L11)</f>
        <v>0</v>
      </c>
      <c r="I11" s="285"/>
      <c r="J11" s="285"/>
      <c r="K11" s="285"/>
      <c r="L11" s="285"/>
      <c r="M11" s="286"/>
      <c r="O11" s="81"/>
    </row>
    <row r="12" spans="1:15" s="2" customFormat="1" ht="36" hidden="1" customHeight="1">
      <c r="A12" s="216"/>
      <c r="B12" s="282"/>
      <c r="C12" s="283"/>
      <c r="D12" s="284">
        <v>0</v>
      </c>
      <c r="E12" s="128">
        <f>SUM(G12-F12)</f>
        <v>0</v>
      </c>
      <c r="F12" s="135">
        <f>IF(H12&gt;0,0,-H12)</f>
        <v>0</v>
      </c>
      <c r="G12" s="136">
        <f>IF(H12&gt;0,H12,0)</f>
        <v>0</v>
      </c>
      <c r="H12" s="128">
        <f>SUM(I12:L12)</f>
        <v>0</v>
      </c>
      <c r="I12" s="285"/>
      <c r="J12" s="285"/>
      <c r="K12" s="285"/>
      <c r="L12" s="285"/>
      <c r="M12" s="286"/>
      <c r="O12" s="81"/>
    </row>
    <row r="13" spans="1:15" s="2" customFormat="1" ht="36" hidden="1" customHeight="1">
      <c r="A13" s="214" t="s">
        <v>107</v>
      </c>
      <c r="B13" s="274"/>
      <c r="C13" s="275" t="s">
        <v>192</v>
      </c>
      <c r="D13" s="276">
        <f t="shared" ref="D13:L13" si="2">SUM(D14:D15)</f>
        <v>0</v>
      </c>
      <c r="E13" s="276">
        <f t="shared" si="2"/>
        <v>0</v>
      </c>
      <c r="F13" s="276">
        <f t="shared" si="2"/>
        <v>0</v>
      </c>
      <c r="G13" s="276">
        <f t="shared" si="2"/>
        <v>0</v>
      </c>
      <c r="H13" s="276">
        <f t="shared" si="2"/>
        <v>0</v>
      </c>
      <c r="I13" s="276">
        <f t="shared" si="2"/>
        <v>0</v>
      </c>
      <c r="J13" s="276">
        <f t="shared" si="2"/>
        <v>0</v>
      </c>
      <c r="K13" s="276">
        <f t="shared" si="2"/>
        <v>0</v>
      </c>
      <c r="L13" s="276">
        <f t="shared" si="2"/>
        <v>0</v>
      </c>
      <c r="M13" s="277"/>
      <c r="O13" s="81"/>
    </row>
    <row r="14" spans="1:15" s="2" customFormat="1" ht="36" hidden="1" customHeight="1">
      <c r="A14" s="216"/>
      <c r="B14" s="282"/>
      <c r="C14" s="283"/>
      <c r="D14" s="284">
        <v>0</v>
      </c>
      <c r="E14" s="128">
        <f>SUM(G14-F14)</f>
        <v>0</v>
      </c>
      <c r="F14" s="135">
        <f>IF(H14&gt;0,0,-H14)</f>
        <v>0</v>
      </c>
      <c r="G14" s="136">
        <f>IF(H14&gt;0,H14,0)</f>
        <v>0</v>
      </c>
      <c r="H14" s="128">
        <f>SUM(I14:L14)</f>
        <v>0</v>
      </c>
      <c r="I14" s="285"/>
      <c r="J14" s="285"/>
      <c r="K14" s="285"/>
      <c r="L14" s="285"/>
      <c r="M14" s="286"/>
      <c r="O14" s="81"/>
    </row>
    <row r="15" spans="1:15" s="2" customFormat="1" ht="36" hidden="1" customHeight="1">
      <c r="A15" s="216"/>
      <c r="B15" s="282"/>
      <c r="C15" s="283"/>
      <c r="D15" s="284">
        <v>0</v>
      </c>
      <c r="E15" s="128">
        <f>SUM(G15-F15)</f>
        <v>0</v>
      </c>
      <c r="F15" s="135">
        <f>IF(H15&gt;0,0,-H15)</f>
        <v>0</v>
      </c>
      <c r="G15" s="136">
        <f>IF(H15&gt;0,H15,0)</f>
        <v>0</v>
      </c>
      <c r="H15" s="128">
        <f>SUM(I15:L15)</f>
        <v>0</v>
      </c>
      <c r="I15" s="285"/>
      <c r="J15" s="285"/>
      <c r="K15" s="285"/>
      <c r="L15" s="285"/>
      <c r="M15" s="286"/>
      <c r="O15" s="81"/>
    </row>
    <row r="16" spans="1:15" s="2" customFormat="1" ht="36" hidden="1" customHeight="1">
      <c r="A16" s="214" t="s">
        <v>110</v>
      </c>
      <c r="B16" s="274"/>
      <c r="C16" s="275" t="s">
        <v>193</v>
      </c>
      <c r="D16" s="276">
        <f t="shared" ref="D16:L16" si="3">SUM(D17:D18)</f>
        <v>0</v>
      </c>
      <c r="E16" s="276">
        <f t="shared" si="3"/>
        <v>0</v>
      </c>
      <c r="F16" s="276">
        <f t="shared" si="3"/>
        <v>0</v>
      </c>
      <c r="G16" s="276">
        <f t="shared" si="3"/>
        <v>0</v>
      </c>
      <c r="H16" s="276">
        <f t="shared" si="3"/>
        <v>0</v>
      </c>
      <c r="I16" s="276">
        <f t="shared" si="3"/>
        <v>0</v>
      </c>
      <c r="J16" s="276">
        <f t="shared" si="3"/>
        <v>0</v>
      </c>
      <c r="K16" s="276">
        <f t="shared" si="3"/>
        <v>0</v>
      </c>
      <c r="L16" s="276">
        <f t="shared" si="3"/>
        <v>0</v>
      </c>
      <c r="M16" s="277"/>
      <c r="O16" s="81"/>
    </row>
    <row r="17" spans="1:15" s="2" customFormat="1" ht="36" hidden="1" customHeight="1">
      <c r="A17" s="216"/>
      <c r="B17" s="282"/>
      <c r="C17" s="283"/>
      <c r="D17" s="284"/>
      <c r="E17" s="128"/>
      <c r="F17" s="135"/>
      <c r="G17" s="136"/>
      <c r="H17" s="128"/>
      <c r="I17" s="285"/>
      <c r="J17" s="285"/>
      <c r="K17" s="285"/>
      <c r="L17" s="285"/>
      <c r="M17" s="286"/>
      <c r="O17" s="81"/>
    </row>
    <row r="18" spans="1:15" s="2" customFormat="1" ht="36" hidden="1" customHeight="1">
      <c r="A18" s="216"/>
      <c r="B18" s="282"/>
      <c r="C18" s="283"/>
      <c r="D18" s="284"/>
      <c r="E18" s="128"/>
      <c r="F18" s="135"/>
      <c r="G18" s="136"/>
      <c r="H18" s="128"/>
      <c r="I18" s="285"/>
      <c r="J18" s="285"/>
      <c r="K18" s="285"/>
      <c r="L18" s="285"/>
      <c r="M18" s="286"/>
      <c r="O18" s="81"/>
    </row>
    <row r="19" spans="1:15" s="2" customFormat="1" ht="36" hidden="1" customHeight="1">
      <c r="A19" s="214" t="s">
        <v>111</v>
      </c>
      <c r="B19" s="274"/>
      <c r="C19" s="275" t="s">
        <v>194</v>
      </c>
      <c r="D19" s="276">
        <f t="shared" ref="D19:L19" si="4">SUM(D20:D21)</f>
        <v>0</v>
      </c>
      <c r="E19" s="276">
        <f t="shared" si="4"/>
        <v>0</v>
      </c>
      <c r="F19" s="276">
        <f t="shared" si="4"/>
        <v>0</v>
      </c>
      <c r="G19" s="276">
        <f t="shared" si="4"/>
        <v>0</v>
      </c>
      <c r="H19" s="276">
        <f t="shared" si="4"/>
        <v>0</v>
      </c>
      <c r="I19" s="276">
        <f t="shared" si="4"/>
        <v>0</v>
      </c>
      <c r="J19" s="276">
        <f t="shared" si="4"/>
        <v>0</v>
      </c>
      <c r="K19" s="276">
        <f t="shared" si="4"/>
        <v>0</v>
      </c>
      <c r="L19" s="276">
        <f t="shared" si="4"/>
        <v>0</v>
      </c>
      <c r="M19" s="277"/>
      <c r="O19" s="81"/>
    </row>
    <row r="20" spans="1:15" s="2" customFormat="1" ht="36" hidden="1" customHeight="1">
      <c r="A20" s="216"/>
      <c r="B20" s="282"/>
      <c r="C20" s="283"/>
      <c r="D20" s="284">
        <v>0</v>
      </c>
      <c r="E20" s="128">
        <f>SUM(G20-F20)</f>
        <v>0</v>
      </c>
      <c r="F20" s="135">
        <f>IF(H20&gt;0,0,-H20)</f>
        <v>0</v>
      </c>
      <c r="G20" s="136">
        <f>IF(H20&gt;0,H20,0)</f>
        <v>0</v>
      </c>
      <c r="H20" s="128">
        <f>SUM(I20:L20)</f>
        <v>0</v>
      </c>
      <c r="I20" s="285"/>
      <c r="J20" s="285"/>
      <c r="K20" s="285"/>
      <c r="L20" s="285"/>
      <c r="M20" s="286"/>
      <c r="O20" s="81"/>
    </row>
    <row r="21" spans="1:15" s="2" customFormat="1" ht="36" hidden="1" customHeight="1">
      <c r="A21" s="216"/>
      <c r="B21" s="282"/>
      <c r="C21" s="283"/>
      <c r="D21" s="284">
        <v>0</v>
      </c>
      <c r="E21" s="128">
        <f>SUM(G21-F21)</f>
        <v>0</v>
      </c>
      <c r="F21" s="135">
        <f>IF(H21&gt;0,0,-H21)</f>
        <v>0</v>
      </c>
      <c r="G21" s="136">
        <f>IF(H21&gt;0,H21,0)</f>
        <v>0</v>
      </c>
      <c r="H21" s="128">
        <f>SUM(I21:L21)</f>
        <v>0</v>
      </c>
      <c r="I21" s="285"/>
      <c r="J21" s="285"/>
      <c r="K21" s="285"/>
      <c r="L21" s="285"/>
      <c r="M21" s="286"/>
      <c r="O21" s="81"/>
    </row>
    <row r="22" spans="1:15" s="2" customFormat="1" ht="36" hidden="1" customHeight="1">
      <c r="A22" s="217" t="s">
        <v>113</v>
      </c>
      <c r="B22" s="274"/>
      <c r="C22" s="287" t="s">
        <v>195</v>
      </c>
      <c r="D22" s="276">
        <f t="shared" ref="D22:L22" si="5">SUM(D23:D24)</f>
        <v>0</v>
      </c>
      <c r="E22" s="276">
        <f t="shared" si="5"/>
        <v>0</v>
      </c>
      <c r="F22" s="276">
        <f t="shared" si="5"/>
        <v>0</v>
      </c>
      <c r="G22" s="276">
        <f t="shared" si="5"/>
        <v>0</v>
      </c>
      <c r="H22" s="276">
        <f t="shared" si="5"/>
        <v>0</v>
      </c>
      <c r="I22" s="276">
        <f t="shared" si="5"/>
        <v>0</v>
      </c>
      <c r="J22" s="276">
        <f t="shared" si="5"/>
        <v>0</v>
      </c>
      <c r="K22" s="276">
        <f t="shared" si="5"/>
        <v>0</v>
      </c>
      <c r="L22" s="276">
        <f t="shared" si="5"/>
        <v>0</v>
      </c>
      <c r="M22" s="277"/>
      <c r="O22" s="81"/>
    </row>
    <row r="23" spans="1:15" s="2" customFormat="1" ht="36" hidden="1" customHeight="1">
      <c r="A23" s="216"/>
      <c r="B23" s="282"/>
      <c r="C23" s="283"/>
      <c r="D23" s="284">
        <v>0</v>
      </c>
      <c r="E23" s="128">
        <f>SUM(G23-F23)</f>
        <v>0</v>
      </c>
      <c r="F23" s="135">
        <f>IF(H23&gt;0,0,-H23)</f>
        <v>0</v>
      </c>
      <c r="G23" s="136">
        <f>IF(H23&gt;0,H23,0)</f>
        <v>0</v>
      </c>
      <c r="H23" s="128">
        <f>SUM(I23:L23)</f>
        <v>0</v>
      </c>
      <c r="I23" s="285"/>
      <c r="J23" s="285"/>
      <c r="K23" s="285"/>
      <c r="L23" s="285"/>
      <c r="M23" s="286"/>
      <c r="O23" s="81"/>
    </row>
    <row r="24" spans="1:15" s="2" customFormat="1" ht="36" hidden="1" customHeight="1">
      <c r="A24" s="216"/>
      <c r="B24" s="282"/>
      <c r="C24" s="283"/>
      <c r="D24" s="284">
        <v>0</v>
      </c>
      <c r="E24" s="128">
        <f>SUM(G24-F24)</f>
        <v>0</v>
      </c>
      <c r="F24" s="135">
        <f>IF(H24&gt;0,0,-H24)</f>
        <v>0</v>
      </c>
      <c r="G24" s="136">
        <f>IF(H24&gt;0,H24,0)</f>
        <v>0</v>
      </c>
      <c r="H24" s="128">
        <f>SUM(I24:L24)</f>
        <v>0</v>
      </c>
      <c r="I24" s="285"/>
      <c r="J24" s="285"/>
      <c r="K24" s="285"/>
      <c r="L24" s="285"/>
      <c r="M24" s="286"/>
      <c r="O24" s="81"/>
    </row>
    <row r="25" spans="1:15" s="2" customFormat="1" ht="36" hidden="1" customHeight="1">
      <c r="A25" s="214" t="s">
        <v>112</v>
      </c>
      <c r="B25" s="274"/>
      <c r="C25" s="275" t="s">
        <v>196</v>
      </c>
      <c r="D25" s="276">
        <f t="shared" ref="D25:L25" si="6">SUM(D26:D27)</f>
        <v>0</v>
      </c>
      <c r="E25" s="276">
        <f t="shared" si="6"/>
        <v>0</v>
      </c>
      <c r="F25" s="276">
        <f t="shared" si="6"/>
        <v>0</v>
      </c>
      <c r="G25" s="276">
        <f t="shared" si="6"/>
        <v>0</v>
      </c>
      <c r="H25" s="276">
        <f t="shared" si="6"/>
        <v>0</v>
      </c>
      <c r="I25" s="276">
        <f t="shared" si="6"/>
        <v>0</v>
      </c>
      <c r="J25" s="276">
        <f t="shared" si="6"/>
        <v>0</v>
      </c>
      <c r="K25" s="276">
        <f t="shared" si="6"/>
        <v>0</v>
      </c>
      <c r="L25" s="276">
        <f t="shared" si="6"/>
        <v>0</v>
      </c>
      <c r="M25" s="277"/>
      <c r="O25" s="81"/>
    </row>
    <row r="26" spans="1:15" s="2" customFormat="1" ht="36" hidden="1" customHeight="1">
      <c r="A26" s="216"/>
      <c r="B26" s="282"/>
      <c r="C26" s="283"/>
      <c r="D26" s="284">
        <v>0</v>
      </c>
      <c r="E26" s="128">
        <f t="shared" ref="E26:E27" si="7">SUM(G26-F26)</f>
        <v>0</v>
      </c>
      <c r="F26" s="135">
        <f t="shared" ref="F26:F27" si="8">IF(H26&gt;0,0,-H26)</f>
        <v>0</v>
      </c>
      <c r="G26" s="136">
        <f t="shared" ref="G26:G27" si="9">IF(H26&gt;0,H26,0)</f>
        <v>0</v>
      </c>
      <c r="H26" s="128">
        <f t="shared" ref="H26:H27" si="10">SUM(I26:L26)</f>
        <v>0</v>
      </c>
      <c r="I26" s="285"/>
      <c r="J26" s="285"/>
      <c r="K26" s="285"/>
      <c r="L26" s="285"/>
      <c r="M26" s="286"/>
      <c r="O26" s="81"/>
    </row>
    <row r="27" spans="1:15" s="2" customFormat="1" ht="36" hidden="1" customHeight="1">
      <c r="A27" s="216"/>
      <c r="B27" s="282"/>
      <c r="C27" s="283"/>
      <c r="D27" s="284">
        <v>0</v>
      </c>
      <c r="E27" s="128">
        <f t="shared" si="7"/>
        <v>0</v>
      </c>
      <c r="F27" s="135">
        <f t="shared" si="8"/>
        <v>0</v>
      </c>
      <c r="G27" s="136">
        <f t="shared" si="9"/>
        <v>0</v>
      </c>
      <c r="H27" s="128">
        <f t="shared" si="10"/>
        <v>0</v>
      </c>
      <c r="I27" s="285"/>
      <c r="J27" s="285"/>
      <c r="K27" s="285"/>
      <c r="L27" s="285"/>
      <c r="M27" s="286"/>
      <c r="O27" s="81"/>
    </row>
    <row r="28" spans="1:15" s="2" customFormat="1" ht="36" hidden="1" customHeight="1">
      <c r="A28" s="214" t="s">
        <v>114</v>
      </c>
      <c r="B28" s="274"/>
      <c r="C28" s="275" t="s">
        <v>197</v>
      </c>
      <c r="D28" s="276">
        <f t="shared" ref="D28:L28" si="11">SUM(D29:D30)</f>
        <v>0</v>
      </c>
      <c r="E28" s="276">
        <f t="shared" si="11"/>
        <v>0</v>
      </c>
      <c r="F28" s="276">
        <f t="shared" si="11"/>
        <v>0</v>
      </c>
      <c r="G28" s="276">
        <f t="shared" si="11"/>
        <v>0</v>
      </c>
      <c r="H28" s="276">
        <f t="shared" si="11"/>
        <v>0</v>
      </c>
      <c r="I28" s="276">
        <f t="shared" si="11"/>
        <v>0</v>
      </c>
      <c r="J28" s="276">
        <f t="shared" si="11"/>
        <v>0</v>
      </c>
      <c r="K28" s="276">
        <f t="shared" si="11"/>
        <v>0</v>
      </c>
      <c r="L28" s="276">
        <f t="shared" si="11"/>
        <v>0</v>
      </c>
      <c r="M28" s="277"/>
      <c r="O28" s="81"/>
    </row>
    <row r="29" spans="1:15" s="2" customFormat="1" ht="36" hidden="1" customHeight="1">
      <c r="A29" s="216"/>
      <c r="B29" s="282"/>
      <c r="C29" s="283"/>
      <c r="D29" s="284">
        <v>0</v>
      </c>
      <c r="E29" s="128">
        <f>SUM(G29-F29)</f>
        <v>0</v>
      </c>
      <c r="F29" s="135">
        <f>IF(H29&gt;0,0,-H29)</f>
        <v>0</v>
      </c>
      <c r="G29" s="136">
        <f>IF(H29&gt;0,H29,0)</f>
        <v>0</v>
      </c>
      <c r="H29" s="128">
        <f>SUM(I29:L29)</f>
        <v>0</v>
      </c>
      <c r="I29" s="285"/>
      <c r="J29" s="285"/>
      <c r="K29" s="285"/>
      <c r="L29" s="285"/>
      <c r="M29" s="286"/>
      <c r="O29" s="81"/>
    </row>
    <row r="30" spans="1:15" s="2" customFormat="1" ht="36" hidden="1" customHeight="1">
      <c r="A30" s="216"/>
      <c r="B30" s="282"/>
      <c r="C30" s="283"/>
      <c r="D30" s="284">
        <v>0</v>
      </c>
      <c r="E30" s="128">
        <f>SUM(G30-F30)</f>
        <v>0</v>
      </c>
      <c r="F30" s="135">
        <f>IF(H30&gt;0,0,-H30)</f>
        <v>0</v>
      </c>
      <c r="G30" s="136">
        <f>IF(H30&gt;0,H30,0)</f>
        <v>0</v>
      </c>
      <c r="H30" s="128">
        <f>SUM(I30:L30)</f>
        <v>0</v>
      </c>
      <c r="I30" s="285"/>
      <c r="J30" s="285"/>
      <c r="K30" s="285"/>
      <c r="L30" s="285"/>
      <c r="M30" s="286"/>
      <c r="O30" s="81"/>
    </row>
    <row r="31" spans="1:15" s="2" customFormat="1" ht="36" hidden="1" customHeight="1">
      <c r="A31" s="217" t="s">
        <v>115</v>
      </c>
      <c r="B31" s="274"/>
      <c r="C31" s="287" t="s">
        <v>198</v>
      </c>
      <c r="D31" s="276">
        <f t="shared" ref="D31:L31" si="12">SUM(D32:D33)</f>
        <v>0</v>
      </c>
      <c r="E31" s="276">
        <f t="shared" si="12"/>
        <v>0</v>
      </c>
      <c r="F31" s="276">
        <f t="shared" si="12"/>
        <v>0</v>
      </c>
      <c r="G31" s="276">
        <f t="shared" si="12"/>
        <v>0</v>
      </c>
      <c r="H31" s="276">
        <f t="shared" si="12"/>
        <v>0</v>
      </c>
      <c r="I31" s="276">
        <f t="shared" si="12"/>
        <v>0</v>
      </c>
      <c r="J31" s="276">
        <f t="shared" si="12"/>
        <v>0</v>
      </c>
      <c r="K31" s="276">
        <f t="shared" si="12"/>
        <v>0</v>
      </c>
      <c r="L31" s="276">
        <f t="shared" si="12"/>
        <v>0</v>
      </c>
      <c r="M31" s="277"/>
      <c r="O31" s="81"/>
    </row>
    <row r="32" spans="1:15" s="2" customFormat="1" ht="36" hidden="1" customHeight="1">
      <c r="A32" s="216"/>
      <c r="B32" s="282"/>
      <c r="C32" s="283"/>
      <c r="D32" s="284"/>
      <c r="E32" s="128"/>
      <c r="F32" s="135"/>
      <c r="G32" s="288"/>
      <c r="H32" s="128">
        <f>SUM(I32:L32)</f>
        <v>0</v>
      </c>
      <c r="I32" s="285"/>
      <c r="J32" s="285"/>
      <c r="K32" s="285"/>
      <c r="L32" s="285"/>
      <c r="M32" s="286"/>
      <c r="O32" s="81"/>
    </row>
    <row r="33" spans="1:15" s="2" customFormat="1" ht="36" hidden="1" customHeight="1">
      <c r="A33" s="216"/>
      <c r="B33" s="308"/>
      <c r="C33" s="309"/>
      <c r="D33" s="310">
        <v>0</v>
      </c>
      <c r="E33" s="128">
        <f>SUM(G33-F33)</f>
        <v>0</v>
      </c>
      <c r="F33" s="193">
        <f>IF(H33&gt;0,0,-H33)</f>
        <v>0</v>
      </c>
      <c r="G33" s="194">
        <f>IF(H33&gt;0,H33,0)</f>
        <v>0</v>
      </c>
      <c r="H33" s="128">
        <f>SUM(I33:L33)</f>
        <v>0</v>
      </c>
      <c r="I33" s="311"/>
      <c r="J33" s="311"/>
      <c r="K33" s="311"/>
      <c r="L33" s="311"/>
      <c r="M33" s="312"/>
      <c r="O33" s="81"/>
    </row>
    <row r="34" spans="1:15" s="2" customFormat="1" ht="36" hidden="1" customHeight="1">
      <c r="A34" s="214" t="s">
        <v>116</v>
      </c>
      <c r="B34" s="267"/>
      <c r="C34" s="275" t="s">
        <v>226</v>
      </c>
      <c r="D34" s="265">
        <f t="shared" ref="D34:L34" si="13">SUM(D35:D36)</f>
        <v>0</v>
      </c>
      <c r="E34" s="265">
        <f t="shared" si="13"/>
        <v>0</v>
      </c>
      <c r="F34" s="265">
        <f t="shared" si="13"/>
        <v>0</v>
      </c>
      <c r="G34" s="265">
        <f t="shared" si="13"/>
        <v>0</v>
      </c>
      <c r="H34" s="265">
        <f t="shared" si="13"/>
        <v>0</v>
      </c>
      <c r="I34" s="265">
        <f t="shared" si="13"/>
        <v>0</v>
      </c>
      <c r="J34" s="265">
        <f t="shared" si="13"/>
        <v>0</v>
      </c>
      <c r="K34" s="265">
        <f t="shared" si="13"/>
        <v>0</v>
      </c>
      <c r="L34" s="265">
        <f t="shared" si="13"/>
        <v>0</v>
      </c>
      <c r="M34" s="268"/>
      <c r="O34" s="81"/>
    </row>
    <row r="35" spans="1:15" s="2" customFormat="1" ht="36" hidden="1" customHeight="1">
      <c r="A35" s="216"/>
      <c r="B35" s="82"/>
      <c r="C35" s="99"/>
      <c r="D35" s="73">
        <v>0</v>
      </c>
      <c r="E35" s="128">
        <f>SUM(G35-F35)</f>
        <v>0</v>
      </c>
      <c r="F35" s="135">
        <f>IF(H35&gt;0,0,-H35)</f>
        <v>0</v>
      </c>
      <c r="G35" s="136">
        <f>IF(H35&gt;0,H35,0)</f>
        <v>0</v>
      </c>
      <c r="H35" s="128">
        <f>SUM(I35:L35)</f>
        <v>0</v>
      </c>
      <c r="I35" s="125"/>
      <c r="J35" s="125"/>
      <c r="K35" s="125"/>
      <c r="L35" s="125"/>
      <c r="M35" s="100"/>
      <c r="O35" s="81"/>
    </row>
    <row r="36" spans="1:15" s="2" customFormat="1" ht="36" hidden="1" customHeight="1">
      <c r="A36" s="218"/>
      <c r="B36" s="84"/>
      <c r="C36" s="89"/>
      <c r="D36" s="77">
        <v>0</v>
      </c>
      <c r="E36" s="210">
        <f>SUM(G36-F36)</f>
        <v>0</v>
      </c>
      <c r="F36" s="211">
        <f>IF(H36&gt;0,0,-H36)</f>
        <v>0</v>
      </c>
      <c r="G36" s="212">
        <f>IF(H36&gt;0,H36,0)</f>
        <v>0</v>
      </c>
      <c r="H36" s="210">
        <f>SUM(I36:L36)</f>
        <v>0</v>
      </c>
      <c r="I36" s="126"/>
      <c r="J36" s="126"/>
      <c r="K36" s="126"/>
      <c r="L36" s="126"/>
      <c r="M36" s="85"/>
      <c r="O36" s="81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>
      <c r="A39" s="90"/>
      <c r="B39" s="90"/>
      <c r="C39" s="71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>
      <c r="M40" s="72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E16:H16 E19:H19 E22:H22 E25:H25 E28:H28 E31:H31 E34:H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106"/>
  <sheetViews>
    <sheetView showGridLines="0" showZeros="0" view="pageBreakPreview" zoomScale="85" zoomScaleSheetLayoutView="100" workbookViewId="0">
      <pane ySplit="5" topLeftCell="A6" activePane="bottomLeft" state="frozen"/>
      <selection activeCell="B3" sqref="B3"/>
      <selection pane="bottomLeft" activeCell="B3" sqref="B3"/>
    </sheetView>
  </sheetViews>
  <sheetFormatPr defaultRowHeight="13.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hidden="1" customWidth="1"/>
    <col min="6" max="7" width="10.88671875" style="1" customWidth="1"/>
    <col min="8" max="12" width="9" style="1" hidden="1" customWidth="1"/>
    <col min="13" max="13" width="23.33203125" style="1" customWidth="1"/>
    <col min="14" max="14" width="9.77734375" style="1" customWidth="1"/>
    <col min="15" max="15" width="1.33203125" style="1" customWidth="1"/>
    <col min="16" max="16" width="8.88671875" style="1" customWidth="1"/>
    <col min="17" max="16384" width="8.88671875" style="1"/>
  </cols>
  <sheetData>
    <row r="1" spans="1:14" ht="44.25" customHeight="1">
      <c r="A1" s="534" t="s">
        <v>227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</row>
    <row r="2" spans="1:14" ht="20.25" customHeight="1">
      <c r="A2" s="90"/>
      <c r="B2" s="90" t="s">
        <v>82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>
      <c r="M3" s="72" t="s">
        <v>32</v>
      </c>
    </row>
    <row r="4" spans="1:14" s="2" customFormat="1" ht="20.25" customHeight="1">
      <c r="A4" s="532" t="s">
        <v>92</v>
      </c>
      <c r="B4" s="535" t="s">
        <v>199</v>
      </c>
      <c r="C4" s="504" t="s">
        <v>200</v>
      </c>
      <c r="D4" s="500" t="s">
        <v>201</v>
      </c>
      <c r="E4" s="529" t="s">
        <v>202</v>
      </c>
      <c r="F4" s="530"/>
      <c r="G4" s="531"/>
      <c r="H4" s="529" t="s">
        <v>203</v>
      </c>
      <c r="I4" s="530"/>
      <c r="J4" s="530"/>
      <c r="K4" s="530"/>
      <c r="L4" s="531"/>
      <c r="M4" s="502" t="s">
        <v>204</v>
      </c>
    </row>
    <row r="5" spans="1:14" s="2" customFormat="1" ht="21" customHeight="1">
      <c r="A5" s="533"/>
      <c r="B5" s="496"/>
      <c r="C5" s="499"/>
      <c r="D5" s="501"/>
      <c r="E5" s="127" t="s">
        <v>205</v>
      </c>
      <c r="F5" s="127" t="s">
        <v>206</v>
      </c>
      <c r="G5" s="127" t="s">
        <v>207</v>
      </c>
      <c r="H5" s="127" t="s">
        <v>205</v>
      </c>
      <c r="I5" s="127" t="s">
        <v>208</v>
      </c>
      <c r="J5" s="127" t="s">
        <v>209</v>
      </c>
      <c r="K5" s="127" t="s">
        <v>210</v>
      </c>
      <c r="L5" s="127" t="s">
        <v>211</v>
      </c>
      <c r="M5" s="503"/>
    </row>
    <row r="6" spans="1:14" s="76" customFormat="1" ht="36" customHeight="1">
      <c r="A6" s="205" t="s">
        <v>25</v>
      </c>
      <c r="B6" s="270"/>
      <c r="C6" s="271" t="s">
        <v>205</v>
      </c>
      <c r="D6" s="289">
        <f t="shared" ref="D6:L6" si="0">SUM(D7:D36)/2</f>
        <v>685173665</v>
      </c>
      <c r="E6" s="289">
        <f t="shared" si="0"/>
        <v>-1245</v>
      </c>
      <c r="F6" s="289">
        <f t="shared" si="0"/>
        <v>1245</v>
      </c>
      <c r="G6" s="289">
        <f t="shared" si="0"/>
        <v>0</v>
      </c>
      <c r="H6" s="289">
        <f t="shared" si="0"/>
        <v>0</v>
      </c>
      <c r="I6" s="289">
        <f t="shared" si="0"/>
        <v>0</v>
      </c>
      <c r="J6" s="289">
        <f t="shared" si="0"/>
        <v>0</v>
      </c>
      <c r="K6" s="289">
        <f t="shared" si="0"/>
        <v>0</v>
      </c>
      <c r="L6" s="289">
        <f t="shared" si="0"/>
        <v>0</v>
      </c>
      <c r="M6" s="273"/>
    </row>
    <row r="7" spans="1:14" s="2" customFormat="1" ht="36" customHeight="1">
      <c r="A7" s="206" t="s">
        <v>108</v>
      </c>
      <c r="B7" s="290"/>
      <c r="C7" s="291" t="s">
        <v>212</v>
      </c>
      <c r="D7" s="276">
        <f t="shared" ref="D7:L7" si="1">SUM(D8:D9)</f>
        <v>685173665</v>
      </c>
      <c r="E7" s="276">
        <f t="shared" si="1"/>
        <v>-1245</v>
      </c>
      <c r="F7" s="276">
        <f t="shared" si="1"/>
        <v>1245</v>
      </c>
      <c r="G7" s="276">
        <f t="shared" si="1"/>
        <v>0</v>
      </c>
      <c r="H7" s="276">
        <f t="shared" si="1"/>
        <v>0</v>
      </c>
      <c r="I7" s="276">
        <f t="shared" si="1"/>
        <v>0</v>
      </c>
      <c r="J7" s="276">
        <f t="shared" si="1"/>
        <v>0</v>
      </c>
      <c r="K7" s="276">
        <f t="shared" si="1"/>
        <v>0</v>
      </c>
      <c r="L7" s="276">
        <f t="shared" si="1"/>
        <v>0</v>
      </c>
      <c r="M7" s="292"/>
      <c r="N7" s="5"/>
    </row>
    <row r="8" spans="1:14" s="2" customFormat="1" ht="45" customHeight="1">
      <c r="A8" s="207"/>
      <c r="B8" s="282">
        <v>451</v>
      </c>
      <c r="C8" s="293" t="s">
        <v>352</v>
      </c>
      <c r="D8" s="294">
        <v>685173665</v>
      </c>
      <c r="E8" s="128">
        <f>SUM(G8-F8)</f>
        <v>-1245</v>
      </c>
      <c r="F8" s="135">
        <v>1245</v>
      </c>
      <c r="G8" s="136">
        <f>IF(H8&gt;0,H8,0)</f>
        <v>0</v>
      </c>
      <c r="H8" s="128">
        <f>SUM(I8:L8)</f>
        <v>0</v>
      </c>
      <c r="I8" s="294"/>
      <c r="J8" s="294"/>
      <c r="K8" s="294"/>
      <c r="L8" s="294"/>
      <c r="M8" s="295" t="s">
        <v>353</v>
      </c>
      <c r="N8" s="5"/>
    </row>
    <row r="9" spans="1:14" s="2" customFormat="1" ht="36" hidden="1" customHeight="1">
      <c r="A9" s="207"/>
      <c r="B9" s="282"/>
      <c r="C9" s="293"/>
      <c r="D9" s="294"/>
      <c r="E9" s="128">
        <f>SUM(G9-F9)</f>
        <v>0</v>
      </c>
      <c r="F9" s="135">
        <f>IF(H9&gt;0,0,-H9)</f>
        <v>0</v>
      </c>
      <c r="G9" s="136">
        <f>IF(H9&gt;0,H9,0)</f>
        <v>0</v>
      </c>
      <c r="H9" s="128">
        <f>SUM(I9:L9)</f>
        <v>0</v>
      </c>
      <c r="I9" s="294"/>
      <c r="J9" s="294"/>
      <c r="K9" s="294"/>
      <c r="L9" s="294"/>
      <c r="M9" s="295"/>
      <c r="N9" s="5"/>
    </row>
    <row r="10" spans="1:14" s="2" customFormat="1" ht="36" hidden="1" customHeight="1">
      <c r="A10" s="206" t="s">
        <v>109</v>
      </c>
      <c r="B10" s="290"/>
      <c r="C10" s="291" t="s">
        <v>213</v>
      </c>
      <c r="D10" s="276">
        <f t="shared" ref="D10:L10" si="2">SUM(D11:D12)</f>
        <v>0</v>
      </c>
      <c r="E10" s="276">
        <f t="shared" si="2"/>
        <v>0</v>
      </c>
      <c r="F10" s="276">
        <f t="shared" si="2"/>
        <v>0</v>
      </c>
      <c r="G10" s="276">
        <f t="shared" si="2"/>
        <v>0</v>
      </c>
      <c r="H10" s="276">
        <f t="shared" si="2"/>
        <v>0</v>
      </c>
      <c r="I10" s="276">
        <f t="shared" si="2"/>
        <v>0</v>
      </c>
      <c r="J10" s="276">
        <f t="shared" si="2"/>
        <v>0</v>
      </c>
      <c r="K10" s="276">
        <f t="shared" si="2"/>
        <v>0</v>
      </c>
      <c r="L10" s="276">
        <f t="shared" si="2"/>
        <v>0</v>
      </c>
      <c r="M10" s="292"/>
      <c r="N10" s="5"/>
    </row>
    <row r="11" spans="1:14" s="2" customFormat="1" ht="36" hidden="1" customHeight="1">
      <c r="A11" s="207"/>
      <c r="B11" s="282"/>
      <c r="C11" s="293"/>
      <c r="D11" s="294"/>
      <c r="E11" s="128">
        <f>SUM(G11-F11)</f>
        <v>0</v>
      </c>
      <c r="F11" s="135">
        <f>IF(H11&gt;0,0,-H11)</f>
        <v>0</v>
      </c>
      <c r="G11" s="136">
        <f>IF(H11&gt;0,H11,0)</f>
        <v>0</v>
      </c>
      <c r="H11" s="128">
        <f>SUM(I11:L11)</f>
        <v>0</v>
      </c>
      <c r="I11" s="294"/>
      <c r="J11" s="294"/>
      <c r="K11" s="294"/>
      <c r="L11" s="294"/>
      <c r="M11" s="295"/>
      <c r="N11" s="5"/>
    </row>
    <row r="12" spans="1:14" s="2" customFormat="1" ht="36" hidden="1" customHeight="1">
      <c r="A12" s="207"/>
      <c r="B12" s="282"/>
      <c r="C12" s="293"/>
      <c r="D12" s="294"/>
      <c r="E12" s="128">
        <f>SUM(G12-F12)</f>
        <v>0</v>
      </c>
      <c r="F12" s="135">
        <f>IF(H12&gt;0,0,-H12)</f>
        <v>0</v>
      </c>
      <c r="G12" s="136">
        <f>IF(H12&gt;0,H12,0)</f>
        <v>0</v>
      </c>
      <c r="H12" s="128">
        <f>SUM(I12:L12)</f>
        <v>0</v>
      </c>
      <c r="I12" s="294"/>
      <c r="J12" s="294"/>
      <c r="K12" s="294"/>
      <c r="L12" s="294"/>
      <c r="M12" s="295"/>
      <c r="N12" s="5"/>
    </row>
    <row r="13" spans="1:14" s="2" customFormat="1" ht="36" hidden="1" customHeight="1">
      <c r="A13" s="206" t="s">
        <v>107</v>
      </c>
      <c r="B13" s="290"/>
      <c r="C13" s="291" t="s">
        <v>214</v>
      </c>
      <c r="D13" s="276">
        <f t="shared" ref="D13:L13" si="3">SUM(D14:D15)</f>
        <v>0</v>
      </c>
      <c r="E13" s="276">
        <f t="shared" si="3"/>
        <v>0</v>
      </c>
      <c r="F13" s="276">
        <f t="shared" si="3"/>
        <v>0</v>
      </c>
      <c r="G13" s="276">
        <f t="shared" si="3"/>
        <v>0</v>
      </c>
      <c r="H13" s="276">
        <f t="shared" si="3"/>
        <v>0</v>
      </c>
      <c r="I13" s="276">
        <f t="shared" si="3"/>
        <v>0</v>
      </c>
      <c r="J13" s="276">
        <f t="shared" si="3"/>
        <v>0</v>
      </c>
      <c r="K13" s="276">
        <f t="shared" si="3"/>
        <v>0</v>
      </c>
      <c r="L13" s="276">
        <f t="shared" si="3"/>
        <v>0</v>
      </c>
      <c r="M13" s="292"/>
      <c r="N13" s="5"/>
    </row>
    <row r="14" spans="1:14" s="2" customFormat="1" ht="36" hidden="1" customHeight="1">
      <c r="A14" s="207"/>
      <c r="B14" s="282"/>
      <c r="C14" s="293"/>
      <c r="D14" s="294"/>
      <c r="E14" s="128">
        <f>SUM(G14-F14)</f>
        <v>0</v>
      </c>
      <c r="F14" s="135">
        <f>IF(H14&gt;0,0,-H14)</f>
        <v>0</v>
      </c>
      <c r="G14" s="136">
        <f>IF(H14&gt;0,H14,0)</f>
        <v>0</v>
      </c>
      <c r="H14" s="128">
        <f>SUM(I14:L14)</f>
        <v>0</v>
      </c>
      <c r="I14" s="294"/>
      <c r="J14" s="294"/>
      <c r="K14" s="294"/>
      <c r="L14" s="294"/>
      <c r="M14" s="295"/>
      <c r="N14" s="5"/>
    </row>
    <row r="15" spans="1:14" s="2" customFormat="1" ht="36" hidden="1" customHeight="1">
      <c r="A15" s="207"/>
      <c r="B15" s="282"/>
      <c r="C15" s="293"/>
      <c r="D15" s="294"/>
      <c r="E15" s="128">
        <f>SUM(G15-F15)</f>
        <v>0</v>
      </c>
      <c r="F15" s="135">
        <f>IF(H15&gt;0,0,-H15)</f>
        <v>0</v>
      </c>
      <c r="G15" s="136">
        <f>IF(H15&gt;0,H15,0)</f>
        <v>0</v>
      </c>
      <c r="H15" s="128">
        <f>SUM(I15:L15)</f>
        <v>0</v>
      </c>
      <c r="I15" s="294"/>
      <c r="J15" s="294"/>
      <c r="K15" s="294"/>
      <c r="L15" s="294"/>
      <c r="M15" s="295"/>
      <c r="N15" s="5"/>
    </row>
    <row r="16" spans="1:14" s="2" customFormat="1" ht="36" hidden="1" customHeight="1">
      <c r="A16" s="206" t="s">
        <v>110</v>
      </c>
      <c r="B16" s="290"/>
      <c r="C16" s="291" t="s">
        <v>215</v>
      </c>
      <c r="D16" s="276">
        <f t="shared" ref="D16:L16" si="4">SUM(D17:D18)</f>
        <v>0</v>
      </c>
      <c r="E16" s="276">
        <f t="shared" si="4"/>
        <v>0</v>
      </c>
      <c r="F16" s="276">
        <f t="shared" si="4"/>
        <v>0</v>
      </c>
      <c r="G16" s="276">
        <f t="shared" si="4"/>
        <v>0</v>
      </c>
      <c r="H16" s="276">
        <f t="shared" si="4"/>
        <v>0</v>
      </c>
      <c r="I16" s="276">
        <f t="shared" si="4"/>
        <v>0</v>
      </c>
      <c r="J16" s="276">
        <f t="shared" si="4"/>
        <v>0</v>
      </c>
      <c r="K16" s="276">
        <f t="shared" si="4"/>
        <v>0</v>
      </c>
      <c r="L16" s="276">
        <f t="shared" si="4"/>
        <v>0</v>
      </c>
      <c r="M16" s="292"/>
      <c r="N16" s="5"/>
    </row>
    <row r="17" spans="1:14" s="2" customFormat="1" ht="36" hidden="1" customHeight="1">
      <c r="A17" s="207"/>
      <c r="B17" s="282"/>
      <c r="C17" s="293"/>
      <c r="D17" s="294"/>
      <c r="E17" s="128"/>
      <c r="F17" s="135"/>
      <c r="G17" s="136"/>
      <c r="H17" s="128">
        <f>SUM(I17:L17)</f>
        <v>0</v>
      </c>
      <c r="I17" s="294"/>
      <c r="J17" s="294"/>
      <c r="K17" s="294"/>
      <c r="L17" s="294"/>
      <c r="M17" s="295"/>
      <c r="N17" s="5"/>
    </row>
    <row r="18" spans="1:14" s="2" customFormat="1" ht="36" hidden="1" customHeight="1">
      <c r="A18" s="207"/>
      <c r="B18" s="296"/>
      <c r="C18" s="299"/>
      <c r="D18" s="130"/>
      <c r="E18" s="128"/>
      <c r="F18" s="193"/>
      <c r="G18" s="194"/>
      <c r="H18" s="128">
        <f>SUM(I18:L18)</f>
        <v>0</v>
      </c>
      <c r="I18" s="130"/>
      <c r="J18" s="130"/>
      <c r="K18" s="130"/>
      <c r="L18" s="130"/>
      <c r="M18" s="300"/>
      <c r="N18" s="5"/>
    </row>
    <row r="19" spans="1:14" s="2" customFormat="1" ht="36" hidden="1" customHeight="1">
      <c r="A19" s="206" t="s">
        <v>111</v>
      </c>
      <c r="B19" s="290"/>
      <c r="C19" s="291" t="s">
        <v>216</v>
      </c>
      <c r="D19" s="276">
        <f t="shared" ref="D19:L19" si="5">SUM(D20:D21)</f>
        <v>0</v>
      </c>
      <c r="E19" s="276">
        <f t="shared" si="5"/>
        <v>0</v>
      </c>
      <c r="F19" s="276">
        <f t="shared" si="5"/>
        <v>0</v>
      </c>
      <c r="G19" s="276">
        <f t="shared" si="5"/>
        <v>0</v>
      </c>
      <c r="H19" s="276">
        <f t="shared" si="5"/>
        <v>0</v>
      </c>
      <c r="I19" s="276">
        <f t="shared" si="5"/>
        <v>0</v>
      </c>
      <c r="J19" s="276">
        <f t="shared" si="5"/>
        <v>0</v>
      </c>
      <c r="K19" s="276">
        <f t="shared" si="5"/>
        <v>0</v>
      </c>
      <c r="L19" s="276">
        <f t="shared" si="5"/>
        <v>0</v>
      </c>
      <c r="M19" s="292"/>
      <c r="N19" s="5"/>
    </row>
    <row r="20" spans="1:14" s="2" customFormat="1" ht="36" hidden="1" customHeight="1">
      <c r="A20" s="207"/>
      <c r="B20" s="296"/>
      <c r="C20" s="160"/>
      <c r="D20" s="130"/>
      <c r="E20" s="128">
        <f>SUM(G20-F20)</f>
        <v>0</v>
      </c>
      <c r="F20" s="193"/>
      <c r="G20" s="194">
        <f>IF(H20&gt;0,H20,0)</f>
        <v>0</v>
      </c>
      <c r="H20" s="128">
        <f>SUM(I20:L20)</f>
        <v>0</v>
      </c>
      <c r="I20" s="130"/>
      <c r="J20" s="130"/>
      <c r="K20" s="130"/>
      <c r="L20" s="130"/>
      <c r="M20" s="297"/>
      <c r="N20" s="5"/>
    </row>
    <row r="21" spans="1:14" s="2" customFormat="1" ht="36" hidden="1" customHeight="1">
      <c r="A21" s="207"/>
      <c r="B21" s="282"/>
      <c r="C21" s="176"/>
      <c r="D21" s="284"/>
      <c r="E21" s="128">
        <f>SUM(G21-F21)</f>
        <v>0</v>
      </c>
      <c r="F21" s="135">
        <f>IF(H21&gt;0,0,-H21)</f>
        <v>0</v>
      </c>
      <c r="G21" s="136">
        <f>IF(H21&gt;0,H21,0)</f>
        <v>0</v>
      </c>
      <c r="H21" s="128">
        <f>SUM(I21:L21)</f>
        <v>0</v>
      </c>
      <c r="I21" s="284"/>
      <c r="J21" s="284"/>
      <c r="K21" s="284"/>
      <c r="L21" s="284"/>
      <c r="M21" s="286"/>
      <c r="N21" s="5"/>
    </row>
    <row r="22" spans="1:14" s="2" customFormat="1" ht="36" hidden="1" customHeight="1">
      <c r="A22" s="206" t="s">
        <v>113</v>
      </c>
      <c r="B22" s="290"/>
      <c r="C22" s="291" t="s">
        <v>217</v>
      </c>
      <c r="D22" s="276">
        <f t="shared" ref="D22:L22" si="6">SUM(D23:D24)</f>
        <v>0</v>
      </c>
      <c r="E22" s="276">
        <f t="shared" si="6"/>
        <v>0</v>
      </c>
      <c r="F22" s="276">
        <f t="shared" si="6"/>
        <v>0</v>
      </c>
      <c r="G22" s="276">
        <f t="shared" si="6"/>
        <v>0</v>
      </c>
      <c r="H22" s="276">
        <f t="shared" si="6"/>
        <v>0</v>
      </c>
      <c r="I22" s="276">
        <f t="shared" si="6"/>
        <v>0</v>
      </c>
      <c r="J22" s="276">
        <f t="shared" si="6"/>
        <v>0</v>
      </c>
      <c r="K22" s="276">
        <f t="shared" si="6"/>
        <v>0</v>
      </c>
      <c r="L22" s="276">
        <f t="shared" si="6"/>
        <v>0</v>
      </c>
      <c r="M22" s="292"/>
      <c r="N22" s="5"/>
    </row>
    <row r="23" spans="1:14" s="2" customFormat="1" ht="36" hidden="1" customHeight="1">
      <c r="A23" s="207"/>
      <c r="B23" s="282"/>
      <c r="C23" s="176"/>
      <c r="D23" s="284"/>
      <c r="E23" s="128">
        <f>SUM(G23-F23)</f>
        <v>0</v>
      </c>
      <c r="F23" s="135">
        <f>IF(H23&gt;0,0,-H23)</f>
        <v>0</v>
      </c>
      <c r="G23" s="136">
        <f>IF(H23&gt;0,H23,0)</f>
        <v>0</v>
      </c>
      <c r="H23" s="128">
        <f>SUM(I23:L23)</f>
        <v>0</v>
      </c>
      <c r="I23" s="284"/>
      <c r="J23" s="284"/>
      <c r="K23" s="284"/>
      <c r="L23" s="284"/>
      <c r="M23" s="286"/>
      <c r="N23" s="5"/>
    </row>
    <row r="24" spans="1:14" s="2" customFormat="1" ht="36" hidden="1" customHeight="1">
      <c r="A24" s="207"/>
      <c r="B24" s="282"/>
      <c r="C24" s="176"/>
      <c r="D24" s="284"/>
      <c r="E24" s="128">
        <f>SUM(G24-F24)</f>
        <v>0</v>
      </c>
      <c r="F24" s="135">
        <f>IF(H24&gt;0,0,-H24)</f>
        <v>0</v>
      </c>
      <c r="G24" s="136">
        <f>IF(H24&gt;0,H24,0)</f>
        <v>0</v>
      </c>
      <c r="H24" s="128">
        <f>SUM(I24:L24)</f>
        <v>0</v>
      </c>
      <c r="I24" s="284"/>
      <c r="J24" s="284"/>
      <c r="K24" s="284"/>
      <c r="L24" s="284"/>
      <c r="M24" s="286"/>
      <c r="N24" s="5"/>
    </row>
    <row r="25" spans="1:14" s="2" customFormat="1" ht="36" hidden="1" customHeight="1">
      <c r="A25" s="206" t="s">
        <v>112</v>
      </c>
      <c r="B25" s="290"/>
      <c r="C25" s="291" t="s">
        <v>218</v>
      </c>
      <c r="D25" s="276">
        <f t="shared" ref="D25:L25" si="7">SUM(D26:D27)</f>
        <v>0</v>
      </c>
      <c r="E25" s="276">
        <f t="shared" si="7"/>
        <v>0</v>
      </c>
      <c r="F25" s="276">
        <f t="shared" si="7"/>
        <v>0</v>
      </c>
      <c r="G25" s="276">
        <f t="shared" si="7"/>
        <v>0</v>
      </c>
      <c r="H25" s="276">
        <f t="shared" si="7"/>
        <v>0</v>
      </c>
      <c r="I25" s="276">
        <f t="shared" si="7"/>
        <v>0</v>
      </c>
      <c r="J25" s="276">
        <f t="shared" si="7"/>
        <v>0</v>
      </c>
      <c r="K25" s="276">
        <f t="shared" si="7"/>
        <v>0</v>
      </c>
      <c r="L25" s="276">
        <f t="shared" si="7"/>
        <v>0</v>
      </c>
      <c r="M25" s="292"/>
      <c r="N25" s="5"/>
    </row>
    <row r="26" spans="1:14" s="2" customFormat="1" ht="36" hidden="1" customHeight="1">
      <c r="A26" s="207"/>
      <c r="B26" s="296"/>
      <c r="C26" s="160"/>
      <c r="D26" s="130"/>
      <c r="E26" s="128"/>
      <c r="F26" s="193"/>
      <c r="G26" s="194"/>
      <c r="H26" s="128"/>
      <c r="I26" s="130"/>
      <c r="J26" s="130"/>
      <c r="K26" s="130"/>
      <c r="L26" s="130"/>
      <c r="M26" s="297"/>
      <c r="N26" s="5"/>
    </row>
    <row r="27" spans="1:14" s="2" customFormat="1" ht="36" hidden="1" customHeight="1">
      <c r="A27" s="207"/>
      <c r="B27" s="282"/>
      <c r="C27" s="176"/>
      <c r="D27" s="284"/>
      <c r="E27" s="128"/>
      <c r="F27" s="135"/>
      <c r="G27" s="136"/>
      <c r="H27" s="128"/>
      <c r="I27" s="284"/>
      <c r="J27" s="284"/>
      <c r="K27" s="284"/>
      <c r="L27" s="284"/>
      <c r="M27" s="297"/>
      <c r="N27" s="5"/>
    </row>
    <row r="28" spans="1:14" s="2" customFormat="1" ht="36" hidden="1" customHeight="1">
      <c r="A28" s="206" t="s">
        <v>114</v>
      </c>
      <c r="B28" s="290"/>
      <c r="C28" s="291" t="s">
        <v>219</v>
      </c>
      <c r="D28" s="276">
        <f t="shared" ref="D28:L28" si="8">SUM(D29:D30)</f>
        <v>0</v>
      </c>
      <c r="E28" s="276">
        <f t="shared" si="8"/>
        <v>0</v>
      </c>
      <c r="F28" s="276">
        <f t="shared" si="8"/>
        <v>0</v>
      </c>
      <c r="G28" s="276">
        <f t="shared" si="8"/>
        <v>0</v>
      </c>
      <c r="H28" s="276">
        <f t="shared" si="8"/>
        <v>0</v>
      </c>
      <c r="I28" s="276">
        <f t="shared" si="8"/>
        <v>0</v>
      </c>
      <c r="J28" s="276">
        <f t="shared" si="8"/>
        <v>0</v>
      </c>
      <c r="K28" s="276">
        <f t="shared" si="8"/>
        <v>0</v>
      </c>
      <c r="L28" s="276">
        <f t="shared" si="8"/>
        <v>0</v>
      </c>
      <c r="M28" s="292"/>
      <c r="N28" s="5"/>
    </row>
    <row r="29" spans="1:14" s="2" customFormat="1" ht="36" hidden="1" customHeight="1">
      <c r="A29" s="207"/>
      <c r="B29" s="282"/>
      <c r="C29" s="176"/>
      <c r="D29" s="284"/>
      <c r="E29" s="128">
        <f>SUM(G29-F29)</f>
        <v>0</v>
      </c>
      <c r="F29" s="135">
        <f>IF(H29&gt;0,0,-H29)</f>
        <v>0</v>
      </c>
      <c r="G29" s="136">
        <f>IF(H29&gt;0,H29,0)</f>
        <v>0</v>
      </c>
      <c r="H29" s="128">
        <f>SUM(I29:L29)</f>
        <v>0</v>
      </c>
      <c r="I29" s="284"/>
      <c r="J29" s="284"/>
      <c r="K29" s="284"/>
      <c r="L29" s="284"/>
      <c r="M29" s="286"/>
      <c r="N29" s="5"/>
    </row>
    <row r="30" spans="1:14" s="2" customFormat="1" ht="36" hidden="1" customHeight="1">
      <c r="A30" s="207"/>
      <c r="B30" s="282"/>
      <c r="C30" s="176"/>
      <c r="D30" s="284"/>
      <c r="E30" s="128">
        <f>SUM(G30-F30)</f>
        <v>0</v>
      </c>
      <c r="F30" s="135">
        <f>IF(H30&gt;0,0,-H30)</f>
        <v>0</v>
      </c>
      <c r="G30" s="136">
        <f>IF(H30&gt;0,H30,0)</f>
        <v>0</v>
      </c>
      <c r="H30" s="128">
        <f>SUM(I30:L30)</f>
        <v>0</v>
      </c>
      <c r="I30" s="284"/>
      <c r="J30" s="284"/>
      <c r="K30" s="284"/>
      <c r="L30" s="284"/>
      <c r="M30" s="286"/>
      <c r="N30" s="5"/>
    </row>
    <row r="31" spans="1:14" s="2" customFormat="1" ht="36" hidden="1" customHeight="1">
      <c r="A31" s="206" t="s">
        <v>115</v>
      </c>
      <c r="B31" s="290"/>
      <c r="C31" s="291" t="s">
        <v>220</v>
      </c>
      <c r="D31" s="276">
        <f t="shared" ref="D31:L31" si="9">SUM(D32:D33)</f>
        <v>0</v>
      </c>
      <c r="E31" s="276">
        <f t="shared" si="9"/>
        <v>0</v>
      </c>
      <c r="F31" s="276">
        <f t="shared" si="9"/>
        <v>0</v>
      </c>
      <c r="G31" s="276">
        <f t="shared" si="9"/>
        <v>0</v>
      </c>
      <c r="H31" s="276">
        <f t="shared" si="9"/>
        <v>0</v>
      </c>
      <c r="I31" s="276">
        <f t="shared" si="9"/>
        <v>0</v>
      </c>
      <c r="J31" s="276">
        <f t="shared" si="9"/>
        <v>0</v>
      </c>
      <c r="K31" s="276">
        <f t="shared" si="9"/>
        <v>0</v>
      </c>
      <c r="L31" s="276">
        <f t="shared" si="9"/>
        <v>0</v>
      </c>
      <c r="M31" s="292"/>
      <c r="N31" s="5"/>
    </row>
    <row r="32" spans="1:14" s="184" customFormat="1" ht="36" hidden="1" customHeight="1">
      <c r="A32" s="208"/>
      <c r="B32" s="296"/>
      <c r="C32" s="160"/>
      <c r="D32" s="130"/>
      <c r="E32" s="128"/>
      <c r="F32" s="193"/>
      <c r="G32" s="194"/>
      <c r="H32" s="128"/>
      <c r="I32" s="130"/>
      <c r="J32" s="130"/>
      <c r="K32" s="130"/>
      <c r="L32" s="130"/>
      <c r="M32" s="297"/>
      <c r="N32" s="183"/>
    </row>
    <row r="33" spans="1:14" s="184" customFormat="1" ht="36" hidden="1" customHeight="1">
      <c r="A33" s="208"/>
      <c r="B33" s="296"/>
      <c r="C33" s="160"/>
      <c r="D33" s="130"/>
      <c r="E33" s="128"/>
      <c r="F33" s="193"/>
      <c r="G33" s="194"/>
      <c r="H33" s="128"/>
      <c r="I33" s="130"/>
      <c r="J33" s="130"/>
      <c r="K33" s="130"/>
      <c r="L33" s="130"/>
      <c r="M33" s="297"/>
      <c r="N33" s="183"/>
    </row>
    <row r="34" spans="1:14" s="2" customFormat="1" ht="36" hidden="1" customHeight="1">
      <c r="A34" s="206" t="s">
        <v>116</v>
      </c>
      <c r="B34" s="264"/>
      <c r="C34" s="291" t="s">
        <v>226</v>
      </c>
      <c r="D34" s="265">
        <f t="shared" ref="D34:L34" si="10">SUM(D35:D36)</f>
        <v>0</v>
      </c>
      <c r="E34" s="265">
        <f t="shared" si="10"/>
        <v>0</v>
      </c>
      <c r="F34" s="265">
        <f t="shared" si="10"/>
        <v>0</v>
      </c>
      <c r="G34" s="265">
        <f t="shared" si="10"/>
        <v>0</v>
      </c>
      <c r="H34" s="265">
        <f t="shared" si="10"/>
        <v>0</v>
      </c>
      <c r="I34" s="265">
        <f t="shared" si="10"/>
        <v>0</v>
      </c>
      <c r="J34" s="265">
        <f t="shared" si="10"/>
        <v>0</v>
      </c>
      <c r="K34" s="265">
        <f t="shared" si="10"/>
        <v>0</v>
      </c>
      <c r="L34" s="265">
        <f t="shared" si="10"/>
        <v>0</v>
      </c>
      <c r="M34" s="266"/>
      <c r="N34" s="5"/>
    </row>
    <row r="35" spans="1:14" s="2" customFormat="1" ht="36" hidden="1" customHeight="1">
      <c r="A35" s="207"/>
      <c r="B35" s="82"/>
      <c r="C35" s="101"/>
      <c r="D35" s="73"/>
      <c r="E35" s="128">
        <f>SUM(G35-F35)</f>
        <v>0</v>
      </c>
      <c r="F35" s="135">
        <f>IF(H35&gt;0,0,-H35)</f>
        <v>0</v>
      </c>
      <c r="G35" s="136">
        <f>IF(H35&gt;0,H35,0)</f>
        <v>0</v>
      </c>
      <c r="H35" s="128">
        <f>SUM(I35:L35)</f>
        <v>0</v>
      </c>
      <c r="I35" s="73"/>
      <c r="J35" s="73"/>
      <c r="K35" s="73"/>
      <c r="L35" s="73"/>
      <c r="M35" s="86"/>
      <c r="N35" s="5"/>
    </row>
    <row r="36" spans="1:14" s="2" customFormat="1" ht="36" hidden="1" customHeight="1">
      <c r="A36" s="209"/>
      <c r="B36" s="84"/>
      <c r="C36" s="102"/>
      <c r="D36" s="77"/>
      <c r="E36" s="210">
        <f>SUM(G36-F36)</f>
        <v>0</v>
      </c>
      <c r="F36" s="211">
        <f>IF(H36&gt;0,0,-H36)</f>
        <v>0</v>
      </c>
      <c r="G36" s="212">
        <f>IF(H36&gt;0,H36,0)</f>
        <v>0</v>
      </c>
      <c r="H36" s="210">
        <f>SUM(I36:L36)</f>
        <v>0</v>
      </c>
      <c r="I36" s="77"/>
      <c r="J36" s="77"/>
      <c r="K36" s="77"/>
      <c r="L36" s="77"/>
      <c r="M36" s="88"/>
      <c r="N36" s="5"/>
    </row>
    <row r="37" spans="1:14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E16:G16 E19:G19 E22:G22 E25:G25 E28:G28 E31:G31 E34:G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9"/>
  <sheetViews>
    <sheetView view="pageBreakPreview" topLeftCell="A4" workbookViewId="0">
      <selection activeCell="C10" sqref="C10"/>
    </sheetView>
  </sheetViews>
  <sheetFormatPr defaultRowHeight="13.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>
      <c r="B1" s="477" t="s">
        <v>180</v>
      </c>
      <c r="C1" s="477"/>
      <c r="D1" s="478"/>
      <c r="E1" s="478"/>
      <c r="F1" s="478"/>
      <c r="G1" s="478"/>
      <c r="H1" s="478"/>
    </row>
    <row r="2" spans="2:8" ht="12" customHeight="1">
      <c r="B2" s="7"/>
      <c r="C2" s="7"/>
      <c r="D2" s="7"/>
      <c r="E2" s="7"/>
      <c r="F2" s="7"/>
      <c r="G2" s="7"/>
      <c r="H2" s="7"/>
    </row>
    <row r="3" spans="2:8" ht="23.25" customHeight="1">
      <c r="B3" s="8" t="s">
        <v>6</v>
      </c>
      <c r="C3" s="8"/>
      <c r="D3" s="10"/>
      <c r="E3" s="10"/>
      <c r="F3" s="11"/>
      <c r="G3" s="11"/>
      <c r="H3" s="11"/>
    </row>
    <row r="4" spans="2:8" s="7" customFormat="1" ht="21.75" customHeight="1" thickBot="1">
      <c r="B4" s="12"/>
      <c r="C4" s="12"/>
      <c r="F4" s="13"/>
      <c r="H4" s="15" t="s">
        <v>7</v>
      </c>
    </row>
    <row r="5" spans="2:8" ht="24" customHeight="1">
      <c r="B5" s="538" t="s">
        <v>8</v>
      </c>
      <c r="C5" s="543" t="s">
        <v>169</v>
      </c>
      <c r="D5" s="540" t="s">
        <v>9</v>
      </c>
      <c r="E5" s="540"/>
      <c r="F5" s="540" t="s">
        <v>10</v>
      </c>
      <c r="G5" s="540"/>
      <c r="H5" s="541" t="s">
        <v>167</v>
      </c>
    </row>
    <row r="6" spans="2:8" ht="24" customHeight="1">
      <c r="B6" s="539"/>
      <c r="C6" s="544"/>
      <c r="D6" s="113" t="s">
        <v>11</v>
      </c>
      <c r="E6" s="113" t="s">
        <v>12</v>
      </c>
      <c r="F6" s="113" t="s">
        <v>11</v>
      </c>
      <c r="G6" s="113" t="s">
        <v>12</v>
      </c>
      <c r="H6" s="542"/>
    </row>
    <row r="7" spans="2:8" ht="34.5" customHeight="1">
      <c r="B7" s="16" t="s">
        <v>13</v>
      </c>
      <c r="C7" s="238">
        <f t="shared" ref="C7:H7" si="0">SUM(C8:C17)</f>
        <v>0</v>
      </c>
      <c r="D7" s="238">
        <f t="shared" si="0"/>
        <v>0</v>
      </c>
      <c r="E7" s="238">
        <f t="shared" si="0"/>
        <v>0</v>
      </c>
      <c r="F7" s="238">
        <f t="shared" si="0"/>
        <v>0</v>
      </c>
      <c r="G7" s="238">
        <f t="shared" si="0"/>
        <v>0</v>
      </c>
      <c r="H7" s="235">
        <f t="shared" si="0"/>
        <v>0</v>
      </c>
    </row>
    <row r="8" spans="2:8" ht="34.5" customHeight="1">
      <c r="B8" s="17" t="s">
        <v>14</v>
      </c>
      <c r="C8" s="239"/>
      <c r="D8" s="240"/>
      <c r="E8" s="240"/>
      <c r="F8" s="240"/>
      <c r="G8" s="240"/>
      <c r="H8" s="236"/>
    </row>
    <row r="9" spans="2:8" ht="34.5" customHeight="1">
      <c r="B9" s="17" t="s">
        <v>15</v>
      </c>
      <c r="C9" s="239"/>
      <c r="D9" s="240"/>
      <c r="E9" s="240"/>
      <c r="F9" s="241"/>
      <c r="G9" s="241"/>
      <c r="H9" s="236"/>
    </row>
    <row r="10" spans="2:8" ht="34.5" customHeight="1">
      <c r="B10" s="17" t="s">
        <v>16</v>
      </c>
      <c r="C10" s="239"/>
      <c r="D10" s="240"/>
      <c r="E10" s="240"/>
      <c r="F10" s="240"/>
      <c r="G10" s="240"/>
      <c r="H10" s="236"/>
    </row>
    <row r="11" spans="2:8" ht="34.5" customHeight="1">
      <c r="B11" s="17" t="s">
        <v>87</v>
      </c>
      <c r="C11" s="239"/>
      <c r="D11" s="240"/>
      <c r="E11" s="240"/>
      <c r="F11" s="240"/>
      <c r="G11" s="240"/>
      <c r="H11" s="236"/>
    </row>
    <row r="12" spans="2:8" ht="34.5" customHeight="1">
      <c r="B12" s="17" t="s">
        <v>172</v>
      </c>
      <c r="C12" s="239"/>
      <c r="D12" s="240"/>
      <c r="E12" s="240"/>
      <c r="F12" s="240"/>
      <c r="G12" s="241"/>
      <c r="H12" s="236"/>
    </row>
    <row r="13" spans="2:8" ht="34.5" customHeight="1">
      <c r="B13" s="17" t="s">
        <v>173</v>
      </c>
      <c r="C13" s="239"/>
      <c r="D13" s="240"/>
      <c r="E13" s="240"/>
      <c r="F13" s="240"/>
      <c r="G13" s="240"/>
      <c r="H13" s="236"/>
    </row>
    <row r="14" spans="2:8" ht="34.5" customHeight="1">
      <c r="B14" s="17" t="s">
        <v>174</v>
      </c>
      <c r="C14" s="239"/>
      <c r="D14" s="240"/>
      <c r="E14" s="240"/>
      <c r="F14" s="240"/>
      <c r="G14" s="240"/>
      <c r="H14" s="236"/>
    </row>
    <row r="15" spans="2:8" ht="34.5" customHeight="1">
      <c r="B15" s="17" t="s">
        <v>175</v>
      </c>
      <c r="C15" s="239"/>
      <c r="D15" s="240"/>
      <c r="E15" s="240"/>
      <c r="F15" s="240"/>
      <c r="G15" s="240"/>
      <c r="H15" s="236"/>
    </row>
    <row r="16" spans="2:8" ht="34.5" customHeight="1">
      <c r="B16" s="17" t="s">
        <v>176</v>
      </c>
      <c r="C16" s="239"/>
      <c r="D16" s="240"/>
      <c r="E16" s="240"/>
      <c r="F16" s="240"/>
      <c r="G16" s="240"/>
      <c r="H16" s="236"/>
    </row>
    <row r="17" spans="2:8" ht="34.5" customHeight="1" thickBot="1">
      <c r="B17" s="20" t="s">
        <v>139</v>
      </c>
      <c r="C17" s="242"/>
      <c r="D17" s="243"/>
      <c r="E17" s="243"/>
      <c r="F17" s="243"/>
      <c r="G17" s="243"/>
      <c r="H17" s="237"/>
    </row>
    <row r="18" spans="2:8" ht="30.75" customHeight="1">
      <c r="B18" s="7"/>
      <c r="C18" s="7"/>
      <c r="D18" s="7"/>
      <c r="E18" s="7"/>
      <c r="F18" s="7"/>
      <c r="G18" s="7"/>
      <c r="H18" s="7"/>
    </row>
    <row r="19" spans="2:8" ht="20.25">
      <c r="B19" s="21" t="s">
        <v>20</v>
      </c>
      <c r="C19" s="21"/>
      <c r="D19" s="8"/>
      <c r="E19" s="8"/>
      <c r="F19" s="8"/>
      <c r="G19" s="8"/>
      <c r="H19" s="22"/>
    </row>
    <row r="20" spans="2:8" ht="19.5" thickBot="1">
      <c r="B20" s="12"/>
      <c r="C20" s="12"/>
      <c r="D20" s="7"/>
      <c r="E20" s="7"/>
      <c r="F20" s="7"/>
      <c r="G20" s="7"/>
      <c r="H20" s="15" t="s">
        <v>32</v>
      </c>
    </row>
    <row r="21" spans="2:8" ht="24.75" customHeight="1">
      <c r="B21" s="470" t="s">
        <v>33</v>
      </c>
      <c r="C21" s="536" t="s">
        <v>168</v>
      </c>
      <c r="D21" s="472" t="s">
        <v>9</v>
      </c>
      <c r="E21" s="472"/>
      <c r="F21" s="472" t="s">
        <v>10</v>
      </c>
      <c r="G21" s="472"/>
      <c r="H21" s="473" t="s">
        <v>170</v>
      </c>
    </row>
    <row r="22" spans="2:8" ht="24.75" customHeight="1">
      <c r="B22" s="471"/>
      <c r="C22" s="537"/>
      <c r="D22" s="114" t="s">
        <v>11</v>
      </c>
      <c r="E22" s="114" t="s">
        <v>12</v>
      </c>
      <c r="F22" s="114" t="s">
        <v>11</v>
      </c>
      <c r="G22" s="114" t="s">
        <v>12</v>
      </c>
      <c r="H22" s="474"/>
    </row>
    <row r="23" spans="2:8" ht="34.5" customHeight="1">
      <c r="B23" s="16" t="s">
        <v>34</v>
      </c>
      <c r="C23" s="238">
        <f t="shared" ref="C23:H23" si="1">SUM(C24:C25)</f>
        <v>5000000</v>
      </c>
      <c r="D23" s="238">
        <f t="shared" si="1"/>
        <v>0</v>
      </c>
      <c r="E23" s="238">
        <f t="shared" si="1"/>
        <v>0</v>
      </c>
      <c r="F23" s="238">
        <f t="shared" si="1"/>
        <v>0</v>
      </c>
      <c r="G23" s="238">
        <f t="shared" si="1"/>
        <v>0</v>
      </c>
      <c r="H23" s="235">
        <f t="shared" si="1"/>
        <v>0</v>
      </c>
    </row>
    <row r="24" spans="2:8" ht="34.5" customHeight="1">
      <c r="B24" s="234" t="s">
        <v>166</v>
      </c>
      <c r="C24" s="244">
        <v>5000000</v>
      </c>
      <c r="D24" s="240"/>
      <c r="E24" s="240"/>
      <c r="F24" s="240"/>
      <c r="G24" s="240"/>
      <c r="H24" s="236"/>
    </row>
    <row r="25" spans="2:8" ht="34.5" customHeight="1" thickBot="1">
      <c r="B25" s="20"/>
      <c r="C25" s="242"/>
      <c r="D25" s="243"/>
      <c r="E25" s="243"/>
      <c r="F25" s="243"/>
      <c r="G25" s="243"/>
      <c r="H25" s="237"/>
    </row>
    <row r="26" spans="2:8">
      <c r="B26" s="7"/>
      <c r="C26" s="7"/>
      <c r="D26" s="7"/>
      <c r="E26" s="7"/>
      <c r="F26" s="7"/>
      <c r="G26" s="7"/>
      <c r="H26" s="7"/>
    </row>
    <row r="27" spans="2:8">
      <c r="B27" s="7"/>
      <c r="C27" s="7"/>
      <c r="D27" s="7"/>
      <c r="E27" s="7"/>
      <c r="F27" s="7"/>
      <c r="G27" s="7"/>
      <c r="H27" s="7"/>
    </row>
    <row r="28" spans="2:8">
      <c r="B28" s="7"/>
      <c r="C28" s="7"/>
      <c r="D28" s="7"/>
      <c r="E28" s="7"/>
      <c r="F28" s="7"/>
      <c r="G28" s="7"/>
      <c r="H28" s="7"/>
    </row>
    <row r="29" spans="2:8">
      <c r="B29" s="7"/>
      <c r="C29" s="7"/>
      <c r="D29" s="7"/>
      <c r="E29" s="7"/>
      <c r="F29" s="7"/>
      <c r="G29" s="7"/>
      <c r="H29" s="7"/>
    </row>
  </sheetData>
  <mergeCells count="11">
    <mergeCell ref="B1:H1"/>
    <mergeCell ref="B5:B6"/>
    <mergeCell ref="D5:E5"/>
    <mergeCell ref="F5:G5"/>
    <mergeCell ref="H5:H6"/>
    <mergeCell ref="C5:C6"/>
    <mergeCell ref="F21:G21"/>
    <mergeCell ref="H21:H22"/>
    <mergeCell ref="C21:C22"/>
    <mergeCell ref="B21:B22"/>
    <mergeCell ref="D21:E21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7" firstPageNumber="25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H8" sqref="H8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>
      <c r="A1" s="477" t="s">
        <v>171</v>
      </c>
      <c r="B1" s="477"/>
      <c r="C1" s="477"/>
      <c r="D1" s="477"/>
      <c r="E1" s="477"/>
      <c r="F1" s="477"/>
      <c r="G1" s="477"/>
    </row>
    <row r="2" spans="1:8" ht="20.25" customHeight="1">
      <c r="A2" s="90" t="s">
        <v>91</v>
      </c>
      <c r="B2" s="71"/>
      <c r="C2" s="4"/>
      <c r="D2" s="4"/>
      <c r="E2" s="4"/>
      <c r="F2" s="4"/>
      <c r="G2" s="4"/>
    </row>
    <row r="3" spans="1:8">
      <c r="G3" s="72" t="s">
        <v>32</v>
      </c>
    </row>
    <row r="4" spans="1:8" s="2" customFormat="1" ht="18" customHeight="1">
      <c r="A4" s="545" t="s">
        <v>78</v>
      </c>
      <c r="B4" s="547" t="s">
        <v>77</v>
      </c>
      <c r="C4" s="549" t="s">
        <v>90</v>
      </c>
      <c r="D4" s="553" t="s">
        <v>22</v>
      </c>
      <c r="E4" s="554"/>
      <c r="F4" s="555"/>
      <c r="G4" s="551" t="s">
        <v>47</v>
      </c>
    </row>
    <row r="5" spans="1:8" s="2" customFormat="1" ht="18.75" customHeight="1">
      <c r="A5" s="546"/>
      <c r="B5" s="548"/>
      <c r="C5" s="550"/>
      <c r="D5" s="104" t="s">
        <v>25</v>
      </c>
      <c r="E5" s="104" t="s">
        <v>24</v>
      </c>
      <c r="F5" s="104" t="s">
        <v>23</v>
      </c>
      <c r="G5" s="552"/>
    </row>
    <row r="6" spans="1:8" s="76" customFormat="1" ht="31.5" customHeight="1">
      <c r="A6" s="106"/>
      <c r="B6" s="105" t="s">
        <v>25</v>
      </c>
      <c r="C6" s="75">
        <f>SUM(C7:C13)/2</f>
        <v>0</v>
      </c>
      <c r="D6" s="75">
        <f>SUM(F6-E6)</f>
        <v>0</v>
      </c>
      <c r="E6" s="75">
        <f>SUM(E7:E13)/2</f>
        <v>0</v>
      </c>
      <c r="F6" s="75">
        <f>SUM(F7:F13)/2</f>
        <v>0</v>
      </c>
      <c r="G6" s="103"/>
      <c r="H6" s="83"/>
    </row>
    <row r="7" spans="1:8" s="2" customFormat="1" ht="31.5" customHeight="1">
      <c r="A7" s="109"/>
      <c r="B7" s="110"/>
      <c r="C7" s="115">
        <f>SUM(C8:C9)</f>
        <v>0</v>
      </c>
      <c r="D7" s="115">
        <f>F7-E7</f>
        <v>0</v>
      </c>
      <c r="E7" s="115">
        <f>SUM(E8:E9)</f>
        <v>0</v>
      </c>
      <c r="F7" s="115">
        <f>SUM(F8:F9)</f>
        <v>0</v>
      </c>
      <c r="G7" s="111"/>
      <c r="H7" s="5"/>
    </row>
    <row r="8" spans="1:8" s="2" customFormat="1" ht="31.5" customHeight="1">
      <c r="A8" s="82"/>
      <c r="B8" s="79"/>
      <c r="C8" s="73">
        <v>0</v>
      </c>
      <c r="D8" s="75">
        <f t="shared" ref="D8:D13" si="0">F8-E8</f>
        <v>0</v>
      </c>
      <c r="E8" s="74"/>
      <c r="F8" s="73">
        <v>0</v>
      </c>
      <c r="G8" s="86"/>
      <c r="H8" s="5"/>
    </row>
    <row r="9" spans="1:8" s="2" customFormat="1" ht="31.5" customHeight="1">
      <c r="A9" s="82"/>
      <c r="B9" s="79"/>
      <c r="C9" s="73">
        <v>0</v>
      </c>
      <c r="D9" s="75">
        <f t="shared" si="0"/>
        <v>0</v>
      </c>
      <c r="E9" s="74"/>
      <c r="F9" s="73">
        <v>0</v>
      </c>
      <c r="G9" s="86"/>
      <c r="H9" s="5"/>
    </row>
    <row r="10" spans="1:8" s="2" customFormat="1" ht="31.5" customHeight="1">
      <c r="A10" s="109"/>
      <c r="B10" s="110"/>
      <c r="C10" s="115">
        <f>SUM(C11:C13)</f>
        <v>0</v>
      </c>
      <c r="D10" s="115">
        <f t="shared" si="0"/>
        <v>0</v>
      </c>
      <c r="E10" s="115">
        <f>SUM(E11:E13)</f>
        <v>0</v>
      </c>
      <c r="F10" s="115">
        <f>SUM(F11:F13)</f>
        <v>0</v>
      </c>
      <c r="G10" s="112"/>
      <c r="H10" s="5"/>
    </row>
    <row r="11" spans="1:8" s="2" customFormat="1" ht="31.5" customHeight="1">
      <c r="A11" s="82"/>
      <c r="B11" s="79"/>
      <c r="C11" s="73">
        <v>0</v>
      </c>
      <c r="D11" s="75">
        <f t="shared" si="0"/>
        <v>0</v>
      </c>
      <c r="E11" s="73">
        <v>0</v>
      </c>
      <c r="F11" s="73"/>
      <c r="G11" s="86"/>
      <c r="H11" s="5"/>
    </row>
    <row r="12" spans="1:8" s="2" customFormat="1" ht="31.5" customHeight="1">
      <c r="A12" s="82"/>
      <c r="B12" s="79"/>
      <c r="C12" s="73">
        <v>0</v>
      </c>
      <c r="D12" s="75">
        <f t="shared" si="0"/>
        <v>0</v>
      </c>
      <c r="E12" s="74"/>
      <c r="F12" s="73">
        <v>0</v>
      </c>
      <c r="G12" s="86"/>
      <c r="H12" s="5"/>
    </row>
    <row r="13" spans="1:8" s="2" customFormat="1" ht="31.5" customHeight="1">
      <c r="A13" s="84"/>
      <c r="B13" s="87"/>
      <c r="C13" s="77">
        <v>0</v>
      </c>
      <c r="D13" s="245">
        <f t="shared" si="0"/>
        <v>0</v>
      </c>
      <c r="E13" s="78"/>
      <c r="F13" s="77">
        <v>0</v>
      </c>
      <c r="G13" s="88"/>
      <c r="H13" s="5"/>
    </row>
    <row r="14" spans="1:8">
      <c r="A14" s="3"/>
      <c r="B14" s="2"/>
      <c r="C14" s="2"/>
      <c r="D14" s="2"/>
      <c r="E14" s="2"/>
      <c r="F14" s="2"/>
      <c r="G14" s="2"/>
    </row>
    <row r="15" spans="1:8">
      <c r="A15" s="3"/>
      <c r="B15" s="2"/>
      <c r="C15" s="2"/>
      <c r="D15" s="2"/>
      <c r="E15" s="2"/>
      <c r="F15" s="2"/>
      <c r="G15" s="2"/>
    </row>
    <row r="16" spans="1:8">
      <c r="A16" s="3"/>
      <c r="B16" s="2"/>
      <c r="C16" s="2"/>
      <c r="D16" s="2"/>
      <c r="E16" s="2"/>
      <c r="F16" s="2"/>
      <c r="G16" s="2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B9" sqref="B9"/>
    </sheetView>
  </sheetViews>
  <sheetFormatPr defaultRowHeight="13.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>
      <c r="A1" s="477" t="s">
        <v>171</v>
      </c>
      <c r="B1" s="477"/>
      <c r="C1" s="477"/>
      <c r="D1" s="477"/>
      <c r="E1" s="477"/>
      <c r="F1" s="477"/>
      <c r="G1" s="477"/>
    </row>
    <row r="2" spans="1:8" ht="20.25" customHeight="1">
      <c r="A2" s="90" t="s">
        <v>83</v>
      </c>
      <c r="B2" s="71"/>
      <c r="C2" s="4"/>
      <c r="D2" s="4"/>
      <c r="E2" s="4"/>
      <c r="F2" s="4"/>
      <c r="G2" s="4"/>
    </row>
    <row r="3" spans="1:8">
      <c r="G3" s="72" t="s">
        <v>32</v>
      </c>
    </row>
    <row r="4" spans="1:8" s="2" customFormat="1" ht="18" customHeight="1">
      <c r="A4" s="556" t="s">
        <v>1</v>
      </c>
      <c r="B4" s="547" t="s">
        <v>93</v>
      </c>
      <c r="C4" s="549" t="s">
        <v>80</v>
      </c>
      <c r="D4" s="553" t="s">
        <v>2</v>
      </c>
      <c r="E4" s="554"/>
      <c r="F4" s="555"/>
      <c r="G4" s="551" t="s">
        <v>3</v>
      </c>
    </row>
    <row r="5" spans="1:8" s="2" customFormat="1" ht="18.75" customHeight="1">
      <c r="A5" s="557"/>
      <c r="B5" s="548"/>
      <c r="C5" s="550"/>
      <c r="D5" s="104" t="s">
        <v>25</v>
      </c>
      <c r="E5" s="104" t="s">
        <v>4</v>
      </c>
      <c r="F5" s="104" t="s">
        <v>5</v>
      </c>
      <c r="G5" s="552"/>
    </row>
    <row r="6" spans="1:8" s="76" customFormat="1" ht="31.5" customHeight="1">
      <c r="A6" s="106"/>
      <c r="B6" s="105"/>
      <c r="C6" s="75">
        <f>SUM(C7:C16)/2</f>
        <v>0</v>
      </c>
      <c r="D6" s="75">
        <f>SUM(F6-E6)</f>
        <v>0</v>
      </c>
      <c r="E6" s="75">
        <f>SUM(E7:E16)/2</f>
        <v>0</v>
      </c>
      <c r="F6" s="75">
        <f>SUM(F7:F16)/2</f>
        <v>0</v>
      </c>
      <c r="G6" s="103"/>
      <c r="H6" s="83"/>
    </row>
    <row r="7" spans="1:8" s="2" customFormat="1" ht="31.5" customHeight="1">
      <c r="A7" s="109"/>
      <c r="B7" s="110"/>
      <c r="C7" s="115">
        <f>SUM(C8:C12)</f>
        <v>0</v>
      </c>
      <c r="D7" s="115">
        <f>F7-E7</f>
        <v>0</v>
      </c>
      <c r="E7" s="115">
        <f>SUM(E8:E12)</f>
        <v>0</v>
      </c>
      <c r="F7" s="115">
        <f>SUM(F8:F12)</f>
        <v>0</v>
      </c>
      <c r="G7" s="111"/>
      <c r="H7" s="5"/>
    </row>
    <row r="8" spans="1:8" s="2" customFormat="1" ht="31.5" customHeight="1">
      <c r="A8" s="82"/>
      <c r="B8" s="79"/>
      <c r="C8" s="73"/>
      <c r="D8" s="75">
        <f t="shared" ref="D8:D16" si="0">F8-E8</f>
        <v>0</v>
      </c>
      <c r="E8" s="73"/>
      <c r="F8" s="73"/>
      <c r="G8" s="86"/>
      <c r="H8" s="5"/>
    </row>
    <row r="9" spans="1:8" s="2" customFormat="1" ht="31.5" customHeight="1">
      <c r="A9" s="82"/>
      <c r="B9" s="79"/>
      <c r="C9" s="73"/>
      <c r="D9" s="75">
        <f t="shared" si="0"/>
        <v>0</v>
      </c>
      <c r="E9" s="74"/>
      <c r="F9" s="73"/>
      <c r="G9" s="86"/>
      <c r="H9" s="5"/>
    </row>
    <row r="10" spans="1:8" s="2" customFormat="1" ht="31.5" customHeight="1">
      <c r="A10" s="82"/>
      <c r="B10" s="79"/>
      <c r="C10" s="73"/>
      <c r="D10" s="75">
        <f t="shared" si="0"/>
        <v>0</v>
      </c>
      <c r="E10" s="74"/>
      <c r="F10" s="73"/>
      <c r="G10" s="86"/>
      <c r="H10" s="5"/>
    </row>
    <row r="11" spans="1:8" s="2" customFormat="1" ht="31.5" customHeight="1">
      <c r="A11" s="82"/>
      <c r="B11" s="79"/>
      <c r="C11" s="73">
        <v>0</v>
      </c>
      <c r="D11" s="75">
        <f t="shared" si="0"/>
        <v>0</v>
      </c>
      <c r="E11" s="74"/>
      <c r="F11" s="73">
        <v>0</v>
      </c>
      <c r="G11" s="86"/>
      <c r="H11" s="5"/>
    </row>
    <row r="12" spans="1:8" s="2" customFormat="1" ht="31.5" customHeight="1">
      <c r="A12" s="82"/>
      <c r="B12" s="79"/>
      <c r="C12" s="73">
        <v>0</v>
      </c>
      <c r="D12" s="75">
        <f t="shared" si="0"/>
        <v>0</v>
      </c>
      <c r="E12" s="74"/>
      <c r="F12" s="73">
        <v>0</v>
      </c>
      <c r="G12" s="86"/>
      <c r="H12" s="5"/>
    </row>
    <row r="13" spans="1:8" s="2" customFormat="1" ht="31.5" customHeight="1">
      <c r="A13" s="109"/>
      <c r="B13" s="110"/>
      <c r="C13" s="115">
        <f>SUM(C14:C16)</f>
        <v>0</v>
      </c>
      <c r="D13" s="115">
        <f t="shared" si="0"/>
        <v>0</v>
      </c>
      <c r="E13" s="115">
        <f>SUM(E14:E16)</f>
        <v>0</v>
      </c>
      <c r="F13" s="115">
        <f>SUM(F14:F16)</f>
        <v>0</v>
      </c>
      <c r="G13" s="111"/>
      <c r="H13" s="5"/>
    </row>
    <row r="14" spans="1:8" s="2" customFormat="1" ht="31.5" customHeight="1">
      <c r="A14" s="82"/>
      <c r="B14" s="79"/>
      <c r="C14" s="73"/>
      <c r="D14" s="75">
        <f t="shared" si="0"/>
        <v>0</v>
      </c>
      <c r="E14" s="73"/>
      <c r="F14" s="73"/>
      <c r="G14" s="86"/>
      <c r="H14" s="5"/>
    </row>
    <row r="15" spans="1:8" s="2" customFormat="1" ht="31.5" customHeight="1">
      <c r="A15" s="82"/>
      <c r="B15" s="79"/>
      <c r="C15" s="73"/>
      <c r="D15" s="75">
        <f t="shared" si="0"/>
        <v>0</v>
      </c>
      <c r="E15" s="74"/>
      <c r="F15" s="73"/>
      <c r="G15" s="86"/>
      <c r="H15" s="5"/>
    </row>
    <row r="16" spans="1:8" s="2" customFormat="1" ht="31.5" customHeight="1">
      <c r="A16" s="84"/>
      <c r="B16" s="87"/>
      <c r="C16" s="77"/>
      <c r="D16" s="245">
        <f t="shared" si="0"/>
        <v>0</v>
      </c>
      <c r="E16" s="78"/>
      <c r="F16" s="77">
        <v>0</v>
      </c>
      <c r="G16" s="88"/>
      <c r="H16" s="5"/>
    </row>
    <row r="17" spans="1:7">
      <c r="A17" s="3"/>
      <c r="B17" s="2"/>
      <c r="C17" s="2"/>
      <c r="D17" s="2"/>
      <c r="E17" s="2"/>
      <c r="F17" s="2"/>
      <c r="G17" s="2"/>
    </row>
    <row r="18" spans="1:7">
      <c r="A18" s="3"/>
      <c r="B18" s="2"/>
      <c r="C18" s="2"/>
      <c r="D18" s="2"/>
      <c r="E18" s="2"/>
      <c r="F18" s="2"/>
      <c r="G18" s="2"/>
    </row>
    <row r="19" spans="1:7">
      <c r="A19" s="3"/>
      <c r="B19" s="2"/>
      <c r="C19" s="2"/>
      <c r="D19" s="2"/>
      <c r="E19" s="2"/>
      <c r="F19" s="2"/>
      <c r="G19" s="2"/>
    </row>
    <row r="20" spans="1:7">
      <c r="A20" s="3"/>
      <c r="B20" s="2"/>
      <c r="C20" s="2"/>
      <c r="D20" s="2"/>
      <c r="E20" s="2"/>
      <c r="F20" s="2"/>
      <c r="G20" s="2"/>
    </row>
    <row r="21" spans="1:7">
      <c r="A21" s="3"/>
      <c r="B21" s="2"/>
      <c r="C21" s="2"/>
      <c r="D21" s="2"/>
      <c r="E21" s="2"/>
      <c r="F21" s="2"/>
      <c r="G21" s="2"/>
    </row>
    <row r="22" spans="1:7">
      <c r="A22" s="3"/>
      <c r="B22" s="2"/>
      <c r="C22" s="2"/>
      <c r="D22" s="2"/>
      <c r="E22" s="2"/>
      <c r="F22" s="2"/>
      <c r="G22" s="2"/>
    </row>
    <row r="23" spans="1:7">
      <c r="A23" s="3"/>
      <c r="B23" s="2"/>
      <c r="C23" s="2"/>
      <c r="D23" s="2"/>
      <c r="E23" s="2"/>
      <c r="F23" s="2"/>
      <c r="G23" s="2"/>
    </row>
    <row r="24" spans="1:7">
      <c r="A24" s="3"/>
      <c r="B24" s="2"/>
      <c r="C24" s="2"/>
      <c r="D24" s="2"/>
      <c r="E24" s="2"/>
      <c r="F24" s="2"/>
      <c r="G24" s="2"/>
    </row>
    <row r="25" spans="1:7">
      <c r="A25" s="3"/>
      <c r="B25" s="2"/>
      <c r="C25" s="2"/>
      <c r="D25" s="2"/>
      <c r="E25" s="2"/>
      <c r="F25" s="2"/>
      <c r="G25" s="2"/>
    </row>
    <row r="26" spans="1:7">
      <c r="A26" s="3"/>
      <c r="B26" s="2"/>
      <c r="C26" s="2"/>
      <c r="D26" s="2"/>
      <c r="E26" s="2"/>
      <c r="F26" s="2"/>
      <c r="G26" s="2"/>
    </row>
    <row r="27" spans="1:7">
      <c r="A27" s="3"/>
      <c r="B27" s="2"/>
      <c r="C27" s="2"/>
      <c r="D27" s="2"/>
      <c r="E27" s="2"/>
      <c r="F27" s="2"/>
      <c r="G27" s="2"/>
    </row>
    <row r="28" spans="1:7">
      <c r="A28" s="3"/>
      <c r="B28" s="2"/>
      <c r="C28" s="2"/>
      <c r="D28" s="2"/>
      <c r="E28" s="2"/>
      <c r="F28" s="2"/>
      <c r="G28" s="2"/>
    </row>
    <row r="29" spans="1:7">
      <c r="A29" s="3"/>
      <c r="B29" s="2"/>
      <c r="C29" s="2"/>
      <c r="D29" s="2"/>
      <c r="E29" s="2"/>
      <c r="F29" s="2"/>
      <c r="G29" s="2"/>
    </row>
    <row r="30" spans="1:7">
      <c r="A30" s="3"/>
      <c r="B30" s="2"/>
      <c r="C30" s="2"/>
      <c r="D30" s="2"/>
      <c r="E30" s="2"/>
      <c r="F30" s="2"/>
      <c r="G30" s="2"/>
    </row>
    <row r="31" spans="1:7">
      <c r="A31" s="3"/>
      <c r="B31" s="2"/>
      <c r="C31" s="2"/>
      <c r="D31" s="2"/>
      <c r="E31" s="2"/>
      <c r="F31" s="2"/>
      <c r="G31" s="2"/>
    </row>
    <row r="32" spans="1:7">
      <c r="A32" s="3"/>
      <c r="B32" s="2"/>
      <c r="C32" s="2"/>
      <c r="D32" s="2"/>
      <c r="E32" s="2"/>
      <c r="F32" s="2"/>
      <c r="G32" s="2"/>
    </row>
    <row r="33" spans="1:7">
      <c r="A33" s="3"/>
      <c r="B33" s="2"/>
      <c r="C33" s="2"/>
      <c r="D33" s="2"/>
      <c r="E33" s="2"/>
      <c r="F33" s="2"/>
      <c r="G33" s="2"/>
    </row>
    <row r="34" spans="1:7">
      <c r="A34" s="3"/>
      <c r="B34" s="2"/>
      <c r="C34" s="2"/>
      <c r="D34" s="2"/>
      <c r="E34" s="2"/>
      <c r="F34" s="2"/>
      <c r="G34" s="2"/>
    </row>
    <row r="35" spans="1:7">
      <c r="A35" s="3"/>
      <c r="B35" s="2"/>
      <c r="C35" s="2"/>
      <c r="D35" s="2"/>
      <c r="E35" s="2"/>
      <c r="F35" s="2"/>
      <c r="G35" s="2"/>
    </row>
    <row r="36" spans="1:7">
      <c r="A36" s="3"/>
      <c r="B36" s="2"/>
      <c r="C36" s="2"/>
      <c r="D36" s="2"/>
      <c r="E36" s="2"/>
      <c r="F36" s="2"/>
      <c r="G36" s="2"/>
    </row>
    <row r="37" spans="1:7">
      <c r="A37" s="3"/>
      <c r="B37" s="2"/>
      <c r="C37" s="2"/>
      <c r="D37" s="2"/>
      <c r="E37" s="2"/>
      <c r="F37" s="2"/>
      <c r="G37" s="2"/>
    </row>
    <row r="38" spans="1:7">
      <c r="A38" s="3"/>
      <c r="B38" s="2"/>
      <c r="C38" s="2"/>
      <c r="D38" s="2"/>
      <c r="E38" s="2"/>
      <c r="F38" s="2"/>
      <c r="G38" s="2"/>
    </row>
    <row r="39" spans="1:7">
      <c r="A39" s="3"/>
      <c r="B39" s="2"/>
      <c r="C39" s="2"/>
      <c r="D39" s="2"/>
      <c r="E39" s="2"/>
      <c r="F39" s="2"/>
      <c r="G39" s="2"/>
    </row>
    <row r="40" spans="1:7">
      <c r="A40" s="3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>
      <c r="A57" s="2"/>
      <c r="B57" s="2"/>
      <c r="C57" s="2"/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  <row r="69" spans="1:7">
      <c r="A69" s="2"/>
      <c r="B69" s="2"/>
      <c r="C69" s="2"/>
      <c r="D69" s="2"/>
      <c r="E69" s="2"/>
      <c r="F69" s="2"/>
      <c r="G69" s="2"/>
    </row>
    <row r="70" spans="1:7">
      <c r="A70" s="2"/>
      <c r="B70" s="2"/>
      <c r="C70" s="2"/>
      <c r="D70" s="2"/>
      <c r="E70" s="2"/>
      <c r="F70" s="2"/>
      <c r="G70" s="2"/>
    </row>
    <row r="71" spans="1:7">
      <c r="A71" s="2"/>
      <c r="B71" s="2"/>
      <c r="C71" s="2"/>
      <c r="D71" s="2"/>
      <c r="E71" s="2"/>
      <c r="F71" s="2"/>
      <c r="G71" s="2"/>
    </row>
    <row r="72" spans="1:7">
      <c r="A72" s="2"/>
      <c r="B72" s="2"/>
      <c r="C72" s="2"/>
      <c r="D72" s="2"/>
      <c r="E72" s="2"/>
      <c r="F72" s="2"/>
      <c r="G72" s="2"/>
    </row>
    <row r="73" spans="1:7">
      <c r="A73" s="2"/>
      <c r="B73" s="2"/>
      <c r="C73" s="2"/>
      <c r="D73" s="2"/>
      <c r="E73" s="2"/>
      <c r="F73" s="2"/>
      <c r="G73" s="2"/>
    </row>
    <row r="74" spans="1:7">
      <c r="A74" s="2"/>
      <c r="B74" s="2"/>
      <c r="C74" s="2"/>
      <c r="D74" s="2"/>
      <c r="E74" s="2"/>
      <c r="F74" s="2"/>
      <c r="G74" s="2"/>
    </row>
    <row r="75" spans="1:7">
      <c r="A75" s="2"/>
      <c r="B75" s="2"/>
      <c r="C75" s="2"/>
      <c r="D75" s="2"/>
      <c r="E75" s="2"/>
      <c r="F75" s="2"/>
      <c r="G75" s="2"/>
    </row>
    <row r="76" spans="1:7">
      <c r="A76" s="2"/>
      <c r="B76" s="2"/>
      <c r="C76" s="2"/>
      <c r="D76" s="2"/>
      <c r="E76" s="2"/>
      <c r="F76" s="2"/>
      <c r="G76" s="2"/>
    </row>
    <row r="77" spans="1:7">
      <c r="A77" s="2"/>
      <c r="B77" s="2"/>
      <c r="C77" s="2"/>
      <c r="D77" s="2"/>
      <c r="E77" s="2"/>
      <c r="F77" s="2"/>
      <c r="G77" s="2"/>
    </row>
    <row r="78" spans="1:7">
      <c r="A78" s="2"/>
      <c r="B78" s="2"/>
      <c r="C78" s="2"/>
      <c r="D78" s="2"/>
      <c r="E78" s="2"/>
      <c r="F78" s="2"/>
      <c r="G78" s="2"/>
    </row>
    <row r="79" spans="1:7">
      <c r="A79" s="2"/>
      <c r="B79" s="2"/>
      <c r="C79" s="2"/>
      <c r="D79" s="2"/>
      <c r="E79" s="2"/>
      <c r="F79" s="2"/>
      <c r="G79" s="2"/>
    </row>
    <row r="80" spans="1:7">
      <c r="A80" s="2"/>
      <c r="B80" s="2"/>
      <c r="C80" s="2"/>
      <c r="D80" s="2"/>
      <c r="E80" s="2"/>
      <c r="F80" s="2"/>
      <c r="G80" s="2"/>
    </row>
    <row r="81" spans="1:7">
      <c r="A81" s="2"/>
      <c r="B81" s="2"/>
      <c r="C81" s="2"/>
      <c r="D81" s="2"/>
      <c r="E81" s="2"/>
      <c r="F81" s="2"/>
      <c r="G81" s="2"/>
    </row>
    <row r="82" spans="1:7">
      <c r="A82" s="2"/>
      <c r="B82" s="2"/>
      <c r="C82" s="2"/>
      <c r="D82" s="2"/>
      <c r="E82" s="2"/>
      <c r="F82" s="2"/>
      <c r="G82" s="2"/>
    </row>
    <row r="83" spans="1:7">
      <c r="A83" s="2"/>
      <c r="B83" s="2"/>
      <c r="C83" s="2"/>
      <c r="D83" s="2"/>
      <c r="E83" s="2"/>
      <c r="F83" s="2"/>
      <c r="G83" s="2"/>
    </row>
    <row r="84" spans="1:7">
      <c r="A84" s="2"/>
      <c r="B84" s="2"/>
      <c r="C84" s="2"/>
      <c r="D84" s="2"/>
      <c r="E84" s="2"/>
      <c r="F84" s="2"/>
      <c r="G84" s="2"/>
    </row>
    <row r="85" spans="1:7">
      <c r="A85" s="2"/>
      <c r="B85" s="2"/>
      <c r="C85" s="2"/>
      <c r="D85" s="2"/>
      <c r="E85" s="2"/>
      <c r="F85" s="2"/>
      <c r="G85" s="2"/>
    </row>
    <row r="86" spans="1:7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B732"/>
  <sheetViews>
    <sheetView zoomScale="85" workbookViewId="0">
      <pane xSplit="3" ySplit="15" topLeftCell="J52" activePane="bottomRight" state="frozen"/>
      <selection pane="topRight" activeCell="D1" sqref="D1"/>
      <selection pane="bottomLeft" activeCell="A16" sqref="A16"/>
      <selection pane="bottomRight" activeCell="C12" sqref="C12"/>
    </sheetView>
  </sheetViews>
  <sheetFormatPr defaultColWidth="0" defaultRowHeight="19.5" customHeight="1"/>
  <cols>
    <col min="1" max="1" width="11.33203125" style="45" customWidth="1"/>
    <col min="2" max="2" width="16.33203125" style="45" bestFit="1" customWidth="1"/>
    <col min="3" max="3" width="18.33203125" style="45" bestFit="1" customWidth="1"/>
    <col min="4" max="4" width="16.33203125" style="45" bestFit="1" customWidth="1"/>
    <col min="5" max="5" width="13.6640625" style="45" bestFit="1" customWidth="1"/>
    <col min="6" max="6" width="14.109375" style="45" bestFit="1" customWidth="1"/>
    <col min="7" max="7" width="12.5546875" style="45" bestFit="1" customWidth="1"/>
    <col min="8" max="8" width="10.21875" style="45" bestFit="1" customWidth="1"/>
    <col min="9" max="9" width="8.5546875" style="45" bestFit="1" customWidth="1"/>
    <col min="10" max="10" width="9.5546875" style="45" bestFit="1" customWidth="1"/>
    <col min="11" max="11" width="10.44140625" style="45" bestFit="1" customWidth="1"/>
    <col min="12" max="12" width="8.5546875" style="45" bestFit="1" customWidth="1"/>
    <col min="13" max="13" width="7" style="45" bestFit="1" customWidth="1"/>
    <col min="14" max="14" width="12.21875" style="45" bestFit="1" customWidth="1"/>
    <col min="15" max="15" width="15.109375" style="45" bestFit="1" customWidth="1"/>
    <col min="16" max="16" width="10.44140625" style="45" bestFit="1" customWidth="1"/>
    <col min="17" max="17" width="8.5546875" style="45" bestFit="1" customWidth="1"/>
    <col min="18" max="18" width="15" style="45" bestFit="1" customWidth="1"/>
    <col min="19" max="19" width="0" style="45" hidden="1" customWidth="1"/>
    <col min="20" max="20" width="14.21875" style="45" bestFit="1" customWidth="1"/>
    <col min="21" max="21" width="0" style="45" hidden="1" customWidth="1"/>
    <col min="22" max="22" width="10.77734375" style="45" hidden="1" customWidth="1"/>
    <col min="23" max="23" width="14.6640625" style="45" hidden="1" customWidth="1"/>
    <col min="24" max="24" width="12" style="45" hidden="1" customWidth="1"/>
    <col min="25" max="25" width="0" style="45" hidden="1" customWidth="1"/>
    <col min="26" max="26" width="13.109375" style="45" hidden="1" customWidth="1"/>
    <col min="27" max="27" width="0" style="45" hidden="1" customWidth="1"/>
    <col min="28" max="28" width="10.77734375" style="45" hidden="1" customWidth="1"/>
    <col min="29" max="16384" width="0" style="45" hidden="1"/>
  </cols>
  <sheetData>
    <row r="1" spans="1:18" s="173" customFormat="1" ht="33.75">
      <c r="A1" s="220" t="s">
        <v>141</v>
      </c>
      <c r="D1" s="174" t="s">
        <v>223</v>
      </c>
      <c r="E1" s="174" t="s">
        <v>222</v>
      </c>
      <c r="F1" s="174" t="s">
        <v>224</v>
      </c>
      <c r="G1" s="174" t="s">
        <v>181</v>
      </c>
      <c r="H1" s="174" t="s">
        <v>182</v>
      </c>
      <c r="I1" s="174" t="s">
        <v>135</v>
      </c>
      <c r="J1" s="174" t="s">
        <v>125</v>
      </c>
      <c r="K1" s="221" t="s">
        <v>142</v>
      </c>
      <c r="L1" s="221" t="s">
        <v>142</v>
      </c>
      <c r="M1" s="221" t="s">
        <v>142</v>
      </c>
      <c r="N1" s="221" t="s">
        <v>142</v>
      </c>
    </row>
    <row r="2" spans="1:18" ht="19.5" customHeight="1">
      <c r="A2" s="44" t="s">
        <v>253</v>
      </c>
      <c r="D2" s="231">
        <f>SUM(D5:K14)</f>
        <v>12328878281</v>
      </c>
    </row>
    <row r="3" spans="1:18" ht="19.5" customHeight="1">
      <c r="A3" s="23" t="s">
        <v>37</v>
      </c>
      <c r="B3" s="23" t="s">
        <v>38</v>
      </c>
      <c r="C3" s="25" t="s">
        <v>75</v>
      </c>
      <c r="D3" s="98" t="s">
        <v>140</v>
      </c>
      <c r="E3" s="46" t="s">
        <v>40</v>
      </c>
      <c r="F3" s="46" t="s">
        <v>41</v>
      </c>
      <c r="G3" s="46" t="s">
        <v>42</v>
      </c>
      <c r="H3" s="46" t="s">
        <v>43</v>
      </c>
      <c r="I3" s="46" t="s">
        <v>72</v>
      </c>
      <c r="J3" s="46" t="s">
        <v>73</v>
      </c>
      <c r="K3" s="48" t="s">
        <v>117</v>
      </c>
      <c r="L3" s="48" t="s">
        <v>117</v>
      </c>
      <c r="M3" s="48" t="s">
        <v>117</v>
      </c>
      <c r="N3" s="48" t="s">
        <v>143</v>
      </c>
      <c r="O3" s="47" t="s">
        <v>44</v>
      </c>
      <c r="P3" s="47" t="s">
        <v>45</v>
      </c>
      <c r="Q3" s="47" t="s">
        <v>74</v>
      </c>
      <c r="R3" s="48" t="s">
        <v>46</v>
      </c>
    </row>
    <row r="4" spans="1:18" ht="19.5" customHeight="1">
      <c r="A4" s="23" t="s">
        <v>25</v>
      </c>
      <c r="B4" s="24">
        <f>SUM(B5:B14)</f>
        <v>15369830928</v>
      </c>
      <c r="C4" s="24">
        <f>SUM(C5:C14)</f>
        <v>12328878281</v>
      </c>
      <c r="D4" s="24">
        <f t="shared" ref="D4:J14" si="0">D18+D32+D46+D60</f>
        <v>15369830928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24">
        <f>SUM(O5:Q14)</f>
        <v>3040952647</v>
      </c>
      <c r="P4" s="24"/>
      <c r="Q4" s="24"/>
      <c r="R4" s="48"/>
    </row>
    <row r="5" spans="1:18" ht="19.5" customHeight="1">
      <c r="A5" s="37" t="s">
        <v>67</v>
      </c>
      <c r="B5" s="26">
        <f>B19+B33+B47+B61</f>
        <v>28429811</v>
      </c>
      <c r="C5" s="26">
        <f>C19+C33+C47+C61</f>
        <v>28429811</v>
      </c>
      <c r="D5" s="70">
        <f t="shared" si="0"/>
        <v>28429811</v>
      </c>
      <c r="E5" s="70">
        <f t="shared" ref="E5:K5" si="1">E19+E33+E47+E61</f>
        <v>0</v>
      </c>
      <c r="F5" s="70">
        <f t="shared" si="1"/>
        <v>0</v>
      </c>
      <c r="G5" s="70">
        <f t="shared" si="1"/>
        <v>0</v>
      </c>
      <c r="H5" s="70">
        <f t="shared" si="1"/>
        <v>0</v>
      </c>
      <c r="I5" s="70">
        <f t="shared" si="1"/>
        <v>0</v>
      </c>
      <c r="J5" s="70">
        <f t="shared" si="1"/>
        <v>0</v>
      </c>
      <c r="K5" s="70">
        <f t="shared" si="1"/>
        <v>0</v>
      </c>
      <c r="L5" s="70">
        <f>L19+L33+L47+L61</f>
        <v>0</v>
      </c>
      <c r="M5" s="70">
        <f>M19+M33+M47+M61</f>
        <v>0</v>
      </c>
      <c r="N5" s="70"/>
      <c r="O5" s="35">
        <f t="shared" ref="O5:O12" si="2">O19+O33+O47+O61</f>
        <v>0</v>
      </c>
      <c r="P5" s="35">
        <f t="shared" ref="P5:P12" si="3">P19+P33+P47+P61</f>
        <v>0</v>
      </c>
      <c r="Q5" s="35">
        <f t="shared" ref="Q5:Q14" si="4">Q19+Q33+Q47+Q61</f>
        <v>0</v>
      </c>
      <c r="R5" s="57"/>
    </row>
    <row r="6" spans="1:18" ht="19.5" customHeight="1">
      <c r="A6" s="37" t="s">
        <v>68</v>
      </c>
      <c r="B6" s="26">
        <f>B20+B34+B48+B62</f>
        <v>4599975685</v>
      </c>
      <c r="C6" s="26">
        <f t="shared" ref="B6:C14" si="5">C20+C34+C48+C62</f>
        <v>3047817327</v>
      </c>
      <c r="D6" s="226">
        <f t="shared" si="0"/>
        <v>729108</v>
      </c>
      <c r="E6" s="226">
        <f t="shared" si="0"/>
        <v>965897</v>
      </c>
      <c r="F6" s="226">
        <f t="shared" si="0"/>
        <v>3003083104</v>
      </c>
      <c r="G6" s="226">
        <f t="shared" si="0"/>
        <v>43039218</v>
      </c>
      <c r="H6" s="226">
        <f t="shared" si="0"/>
        <v>0</v>
      </c>
      <c r="I6" s="226">
        <f t="shared" si="0"/>
        <v>0</v>
      </c>
      <c r="J6" s="226">
        <f t="shared" si="0"/>
        <v>0</v>
      </c>
      <c r="K6" s="226">
        <f t="shared" ref="K6:M14" si="6">K20+K34+K48+K62</f>
        <v>0</v>
      </c>
      <c r="L6" s="226">
        <f t="shared" ref="L6:L14" si="7">L20+L34+L48+L62</f>
        <v>0</v>
      </c>
      <c r="M6" s="226">
        <f t="shared" si="6"/>
        <v>0</v>
      </c>
      <c r="N6" s="96"/>
      <c r="O6" s="175">
        <f t="shared" si="2"/>
        <v>1552158358</v>
      </c>
      <c r="P6" s="35">
        <f t="shared" si="3"/>
        <v>0</v>
      </c>
      <c r="Q6" s="35">
        <f t="shared" si="4"/>
        <v>0</v>
      </c>
      <c r="R6" s="57" t="s">
        <v>148</v>
      </c>
    </row>
    <row r="7" spans="1:18" ht="19.5" customHeight="1">
      <c r="A7" s="37" t="s">
        <v>69</v>
      </c>
      <c r="B7" s="26">
        <f t="shared" si="5"/>
        <v>614815906</v>
      </c>
      <c r="C7" s="26">
        <f t="shared" si="5"/>
        <v>313867841</v>
      </c>
      <c r="D7" s="70">
        <f t="shared" si="0"/>
        <v>280003979</v>
      </c>
      <c r="E7" s="70">
        <f t="shared" si="0"/>
        <v>33863862</v>
      </c>
      <c r="F7" s="70">
        <f t="shared" si="0"/>
        <v>0</v>
      </c>
      <c r="G7" s="70">
        <f t="shared" si="0"/>
        <v>0</v>
      </c>
      <c r="H7" s="70">
        <f t="shared" si="0"/>
        <v>0</v>
      </c>
      <c r="I7" s="70">
        <f t="shared" si="0"/>
        <v>0</v>
      </c>
      <c r="J7" s="70">
        <f t="shared" si="0"/>
        <v>0</v>
      </c>
      <c r="K7" s="70">
        <f t="shared" si="6"/>
        <v>0</v>
      </c>
      <c r="L7" s="70">
        <f t="shared" si="7"/>
        <v>0</v>
      </c>
      <c r="M7" s="70">
        <f t="shared" si="6"/>
        <v>0</v>
      </c>
      <c r="N7" s="70"/>
      <c r="O7" s="175">
        <f t="shared" si="2"/>
        <v>300948065</v>
      </c>
      <c r="P7" s="35">
        <f t="shared" si="3"/>
        <v>0</v>
      </c>
      <c r="Q7" s="35">
        <f t="shared" si="4"/>
        <v>0</v>
      </c>
      <c r="R7" s="57" t="s">
        <v>150</v>
      </c>
    </row>
    <row r="8" spans="1:18" ht="19.5" customHeight="1">
      <c r="A8" s="37" t="s">
        <v>94</v>
      </c>
      <c r="B8" s="26">
        <f t="shared" si="5"/>
        <v>1008395391</v>
      </c>
      <c r="C8" s="26">
        <f t="shared" si="5"/>
        <v>1008395391</v>
      </c>
      <c r="D8" s="226">
        <f t="shared" si="0"/>
        <v>524754360</v>
      </c>
      <c r="E8" s="226">
        <f t="shared" si="0"/>
        <v>387465461</v>
      </c>
      <c r="F8" s="226">
        <f t="shared" si="0"/>
        <v>28253285</v>
      </c>
      <c r="G8" s="226">
        <f t="shared" si="0"/>
        <v>983466</v>
      </c>
      <c r="H8" s="226">
        <f t="shared" si="0"/>
        <v>5170380</v>
      </c>
      <c r="I8" s="226">
        <f t="shared" si="0"/>
        <v>7089271</v>
      </c>
      <c r="J8" s="226">
        <f t="shared" si="0"/>
        <v>54679168</v>
      </c>
      <c r="K8" s="226">
        <f t="shared" si="6"/>
        <v>0</v>
      </c>
      <c r="L8" s="226">
        <f t="shared" si="7"/>
        <v>0</v>
      </c>
      <c r="M8" s="226">
        <f t="shared" si="6"/>
        <v>0</v>
      </c>
      <c r="N8" s="96"/>
      <c r="O8" s="35">
        <f t="shared" si="2"/>
        <v>0</v>
      </c>
      <c r="P8" s="35">
        <f t="shared" si="3"/>
        <v>0</v>
      </c>
      <c r="Q8" s="35">
        <f t="shared" si="4"/>
        <v>0</v>
      </c>
      <c r="R8" s="57"/>
    </row>
    <row r="9" spans="1:18" ht="19.5" customHeight="1">
      <c r="A9" s="37" t="s">
        <v>136</v>
      </c>
      <c r="B9" s="26">
        <f t="shared" si="5"/>
        <v>367556380</v>
      </c>
      <c r="C9" s="26">
        <f t="shared" si="5"/>
        <v>270989547</v>
      </c>
      <c r="D9" s="70">
        <f t="shared" si="0"/>
        <v>270989547</v>
      </c>
      <c r="E9" s="70">
        <f t="shared" si="0"/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6"/>
        <v>0</v>
      </c>
      <c r="L9" s="70">
        <f t="shared" si="7"/>
        <v>0</v>
      </c>
      <c r="M9" s="70">
        <f t="shared" si="6"/>
        <v>0</v>
      </c>
      <c r="N9" s="70"/>
      <c r="O9" s="321">
        <f t="shared" si="2"/>
        <v>96566833</v>
      </c>
      <c r="P9" s="35">
        <f t="shared" si="3"/>
        <v>0</v>
      </c>
      <c r="Q9" s="35">
        <f t="shared" si="4"/>
        <v>0</v>
      </c>
      <c r="R9" s="57" t="s">
        <v>144</v>
      </c>
    </row>
    <row r="10" spans="1:18" ht="19.5" customHeight="1">
      <c r="A10" s="37" t="s">
        <v>17</v>
      </c>
      <c r="B10" s="26">
        <f t="shared" si="5"/>
        <v>576482968</v>
      </c>
      <c r="C10" s="26">
        <f t="shared" si="5"/>
        <v>576482968</v>
      </c>
      <c r="D10" s="226">
        <f t="shared" si="0"/>
        <v>433390292</v>
      </c>
      <c r="E10" s="226">
        <f t="shared" si="0"/>
        <v>102196732</v>
      </c>
      <c r="F10" s="226">
        <f t="shared" si="0"/>
        <v>40895944</v>
      </c>
      <c r="G10" s="226">
        <f t="shared" si="0"/>
        <v>0</v>
      </c>
      <c r="H10" s="226">
        <f t="shared" si="0"/>
        <v>0</v>
      </c>
      <c r="I10" s="226">
        <f t="shared" si="0"/>
        <v>0</v>
      </c>
      <c r="J10" s="226">
        <f t="shared" si="0"/>
        <v>0</v>
      </c>
      <c r="K10" s="226">
        <f t="shared" si="6"/>
        <v>0</v>
      </c>
      <c r="L10" s="226">
        <f t="shared" si="7"/>
        <v>0</v>
      </c>
      <c r="M10" s="226">
        <f t="shared" si="6"/>
        <v>0</v>
      </c>
      <c r="N10" s="96"/>
      <c r="O10" s="35">
        <f t="shared" si="2"/>
        <v>0</v>
      </c>
      <c r="P10" s="35">
        <f t="shared" si="3"/>
        <v>0</v>
      </c>
      <c r="Q10" s="35">
        <f t="shared" si="4"/>
        <v>0</v>
      </c>
      <c r="R10" s="57"/>
    </row>
    <row r="11" spans="1:18" ht="19.5" customHeight="1">
      <c r="A11" s="37" t="s">
        <v>118</v>
      </c>
      <c r="B11" s="26">
        <f t="shared" si="5"/>
        <v>2517632445</v>
      </c>
      <c r="C11" s="26">
        <f t="shared" si="5"/>
        <v>1820965578</v>
      </c>
      <c r="D11" s="70">
        <f t="shared" si="0"/>
        <v>11739908</v>
      </c>
      <c r="E11" s="70">
        <f t="shared" si="0"/>
        <v>1305783079</v>
      </c>
      <c r="F11" s="70">
        <f t="shared" si="0"/>
        <v>497934291</v>
      </c>
      <c r="G11" s="70">
        <f t="shared" si="0"/>
        <v>5508300</v>
      </c>
      <c r="H11" s="70">
        <f t="shared" si="0"/>
        <v>0</v>
      </c>
      <c r="I11" s="70">
        <f t="shared" si="0"/>
        <v>0</v>
      </c>
      <c r="J11" s="70">
        <f t="shared" si="0"/>
        <v>0</v>
      </c>
      <c r="K11" s="70">
        <f t="shared" si="6"/>
        <v>0</v>
      </c>
      <c r="L11" s="70">
        <f t="shared" si="7"/>
        <v>0</v>
      </c>
      <c r="M11" s="70">
        <f t="shared" si="6"/>
        <v>0</v>
      </c>
      <c r="N11" s="70"/>
      <c r="O11" s="35">
        <f t="shared" si="2"/>
        <v>696666867</v>
      </c>
      <c r="P11" s="35">
        <f t="shared" si="3"/>
        <v>0</v>
      </c>
      <c r="Q11" s="35">
        <f t="shared" si="4"/>
        <v>0</v>
      </c>
      <c r="R11" s="57" t="s">
        <v>151</v>
      </c>
    </row>
    <row r="12" spans="1:18" ht="19.5" customHeight="1">
      <c r="A12" s="37" t="s">
        <v>18</v>
      </c>
      <c r="B12" s="26">
        <f t="shared" si="5"/>
        <v>1558358074</v>
      </c>
      <c r="C12" s="26">
        <f t="shared" si="5"/>
        <v>1403838740</v>
      </c>
      <c r="D12" s="226">
        <f t="shared" si="0"/>
        <v>84643330</v>
      </c>
      <c r="E12" s="226">
        <f t="shared" si="0"/>
        <v>940907677</v>
      </c>
      <c r="F12" s="226">
        <f t="shared" si="0"/>
        <v>378287733</v>
      </c>
      <c r="G12" s="226">
        <f t="shared" si="0"/>
        <v>0</v>
      </c>
      <c r="H12" s="226">
        <f t="shared" si="0"/>
        <v>0</v>
      </c>
      <c r="I12" s="226">
        <f t="shared" si="0"/>
        <v>0</v>
      </c>
      <c r="J12" s="226">
        <f t="shared" si="0"/>
        <v>0</v>
      </c>
      <c r="K12" s="226">
        <f t="shared" si="6"/>
        <v>0</v>
      </c>
      <c r="L12" s="226">
        <f t="shared" si="7"/>
        <v>0</v>
      </c>
      <c r="M12" s="226">
        <f t="shared" si="6"/>
        <v>0</v>
      </c>
      <c r="N12" s="96"/>
      <c r="O12" s="35">
        <f t="shared" si="2"/>
        <v>27347440</v>
      </c>
      <c r="P12" s="35">
        <f t="shared" si="3"/>
        <v>120129000</v>
      </c>
      <c r="Q12" s="35">
        <f t="shared" si="4"/>
        <v>7042894</v>
      </c>
      <c r="R12" s="57" t="s">
        <v>152</v>
      </c>
    </row>
    <row r="13" spans="1:18" ht="19.5" customHeight="1">
      <c r="A13" s="37" t="s">
        <v>19</v>
      </c>
      <c r="B13" s="26">
        <f t="shared" si="5"/>
        <v>981780166</v>
      </c>
      <c r="C13" s="26">
        <f t="shared" si="5"/>
        <v>959286296</v>
      </c>
      <c r="D13" s="70">
        <f t="shared" si="0"/>
        <v>616377025</v>
      </c>
      <c r="E13" s="70">
        <f t="shared" si="0"/>
        <v>126630298</v>
      </c>
      <c r="F13" s="70">
        <f t="shared" si="0"/>
        <v>210853915</v>
      </c>
      <c r="G13" s="70">
        <f t="shared" si="0"/>
        <v>5425058</v>
      </c>
      <c r="H13" s="70">
        <f t="shared" si="0"/>
        <v>0</v>
      </c>
      <c r="I13" s="70">
        <f t="shared" si="0"/>
        <v>0</v>
      </c>
      <c r="J13" s="70">
        <f t="shared" si="0"/>
        <v>0</v>
      </c>
      <c r="K13" s="70">
        <f t="shared" si="6"/>
        <v>0</v>
      </c>
      <c r="L13" s="70">
        <f t="shared" si="7"/>
        <v>0</v>
      </c>
      <c r="M13" s="70">
        <f t="shared" si="6"/>
        <v>0</v>
      </c>
      <c r="N13" s="70"/>
      <c r="O13" s="35">
        <f>O27+O41+O55+O69</f>
        <v>3293870</v>
      </c>
      <c r="P13" s="321">
        <f>P27+P41+P55+P69</f>
        <v>19200000</v>
      </c>
      <c r="Q13" s="35">
        <f t="shared" si="4"/>
        <v>0</v>
      </c>
      <c r="R13" s="57" t="s">
        <v>153</v>
      </c>
    </row>
    <row r="14" spans="1:18" ht="19.5" customHeight="1">
      <c r="A14" s="219" t="s">
        <v>139</v>
      </c>
      <c r="B14" s="26">
        <f t="shared" si="5"/>
        <v>3116404102</v>
      </c>
      <c r="C14" s="26">
        <f t="shared" si="5"/>
        <v>2898804782</v>
      </c>
      <c r="D14" s="226">
        <f t="shared" si="0"/>
        <v>769044184</v>
      </c>
      <c r="E14" s="226">
        <f t="shared" si="0"/>
        <v>318480752</v>
      </c>
      <c r="F14" s="226">
        <f t="shared" si="0"/>
        <v>1811279846</v>
      </c>
      <c r="G14" s="226">
        <f t="shared" si="0"/>
        <v>0</v>
      </c>
      <c r="H14" s="226">
        <f t="shared" si="0"/>
        <v>0</v>
      </c>
      <c r="I14" s="226">
        <f t="shared" si="0"/>
        <v>0</v>
      </c>
      <c r="J14" s="226">
        <f t="shared" si="0"/>
        <v>0</v>
      </c>
      <c r="K14" s="226">
        <f t="shared" si="6"/>
        <v>0</v>
      </c>
      <c r="L14" s="226">
        <f t="shared" si="7"/>
        <v>0</v>
      </c>
      <c r="M14" s="226">
        <f t="shared" si="6"/>
        <v>0</v>
      </c>
      <c r="N14" s="96"/>
      <c r="O14" s="35">
        <f>O28+O42+O56+O70</f>
        <v>217599320</v>
      </c>
      <c r="P14" s="35">
        <f>P28+P42+P56+P70</f>
        <v>0</v>
      </c>
      <c r="Q14" s="35">
        <f t="shared" si="4"/>
        <v>0</v>
      </c>
      <c r="R14" s="50" t="s">
        <v>146</v>
      </c>
    </row>
    <row r="16" spans="1:18" ht="19.5" customHeight="1">
      <c r="A16" s="44" t="s">
        <v>177</v>
      </c>
    </row>
    <row r="17" spans="1:20" ht="19.5" customHeight="1">
      <c r="A17" s="23" t="s">
        <v>48</v>
      </c>
      <c r="B17" s="23" t="s">
        <v>49</v>
      </c>
      <c r="C17" s="25" t="s">
        <v>75</v>
      </c>
      <c r="D17" s="48" t="s">
        <v>50</v>
      </c>
      <c r="E17" s="48" t="s">
        <v>51</v>
      </c>
      <c r="F17" s="48" t="s">
        <v>52</v>
      </c>
      <c r="G17" s="48" t="s">
        <v>53</v>
      </c>
      <c r="H17" s="48" t="s">
        <v>54</v>
      </c>
      <c r="I17" s="48" t="s">
        <v>55</v>
      </c>
      <c r="J17" s="48" t="s">
        <v>56</v>
      </c>
      <c r="K17" s="48" t="s">
        <v>117</v>
      </c>
      <c r="L17" s="48" t="s">
        <v>117</v>
      </c>
      <c r="M17" s="48" t="s">
        <v>117</v>
      </c>
      <c r="N17" s="48" t="s">
        <v>119</v>
      </c>
      <c r="O17" s="52" t="s">
        <v>57</v>
      </c>
      <c r="P17" s="52" t="s">
        <v>58</v>
      </c>
      <c r="Q17" s="52" t="s">
        <v>74</v>
      </c>
      <c r="R17" s="53" t="s">
        <v>59</v>
      </c>
      <c r="T17" s="46" t="s">
        <v>84</v>
      </c>
    </row>
    <row r="18" spans="1:20" ht="19.5" customHeight="1">
      <c r="A18" s="23" t="s">
        <v>25</v>
      </c>
      <c r="B18" s="56">
        <f>SUM(B19:B28)</f>
        <v>13803355561</v>
      </c>
      <c r="C18" s="54">
        <f>SUM(C19:C28)</f>
        <v>11066030769</v>
      </c>
      <c r="D18" s="54">
        <f>SUM(D19:J28,T18)</f>
        <v>13803355561</v>
      </c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5">
        <f>SUM(O19:Q28)</f>
        <v>2737324792</v>
      </c>
      <c r="P18" s="55"/>
      <c r="Q18" s="55"/>
      <c r="R18" s="53"/>
      <c r="T18" s="50">
        <f>SUM(T19:T28)</f>
        <v>2737324792</v>
      </c>
    </row>
    <row r="19" spans="1:20" ht="19.5" customHeight="1">
      <c r="A19" s="37" t="s">
        <v>67</v>
      </c>
      <c r="B19" s="228">
        <f t="shared" ref="B19:B28" si="8">C19+T19</f>
        <v>28068485</v>
      </c>
      <c r="C19" s="229">
        <f>SUM(D19:N19)</f>
        <v>28068485</v>
      </c>
      <c r="D19" s="93">
        <v>28068485</v>
      </c>
      <c r="E19" s="313"/>
      <c r="F19" s="66"/>
      <c r="G19" s="66"/>
      <c r="H19" s="66"/>
      <c r="I19" s="66"/>
      <c r="J19" s="66"/>
      <c r="K19" s="66"/>
      <c r="L19" s="66"/>
      <c r="M19" s="66"/>
      <c r="N19" s="66"/>
      <c r="O19" s="36"/>
      <c r="P19" s="36"/>
      <c r="Q19" s="36"/>
      <c r="R19" s="57"/>
      <c r="T19" s="34">
        <f>SUM(O19:Q19)</f>
        <v>0</v>
      </c>
    </row>
    <row r="20" spans="1:20" ht="19.5" customHeight="1">
      <c r="A20" s="37" t="s">
        <v>68</v>
      </c>
      <c r="B20" s="228">
        <f t="shared" si="8"/>
        <v>4202280155</v>
      </c>
      <c r="C20" s="229">
        <f t="shared" ref="C20:C28" si="9">SUM(D20:N20)</f>
        <v>2763620352</v>
      </c>
      <c r="D20" s="92">
        <v>699108</v>
      </c>
      <c r="E20" s="92">
        <v>940897</v>
      </c>
      <c r="F20" s="92">
        <v>2724100443</v>
      </c>
      <c r="G20" s="92">
        <v>37879904</v>
      </c>
      <c r="H20" s="315"/>
      <c r="I20" s="92"/>
      <c r="J20" s="92"/>
      <c r="K20" s="92"/>
      <c r="L20" s="92"/>
      <c r="M20" s="92"/>
      <c r="N20" s="92"/>
      <c r="O20" s="63">
        <v>1438659803</v>
      </c>
      <c r="P20" s="36"/>
      <c r="Q20" s="36"/>
      <c r="R20" s="57" t="s">
        <v>149</v>
      </c>
      <c r="T20" s="34">
        <f t="shared" ref="T20:T28" si="10">SUM(O20:Q20)</f>
        <v>1438659803</v>
      </c>
    </row>
    <row r="21" spans="1:20" ht="19.5" customHeight="1">
      <c r="A21" s="37" t="s">
        <v>69</v>
      </c>
      <c r="B21" s="228">
        <f t="shared" si="8"/>
        <v>405114879</v>
      </c>
      <c r="C21" s="229">
        <f t="shared" si="9"/>
        <v>232413879</v>
      </c>
      <c r="D21" s="93">
        <v>199215017</v>
      </c>
      <c r="E21" s="93">
        <v>33198862</v>
      </c>
      <c r="F21" s="316"/>
      <c r="G21" s="93"/>
      <c r="H21" s="93"/>
      <c r="I21" s="93"/>
      <c r="J21" s="66"/>
      <c r="K21" s="66"/>
      <c r="L21" s="66"/>
      <c r="M21" s="66"/>
      <c r="N21" s="66"/>
      <c r="O21" s="63">
        <v>172701000</v>
      </c>
      <c r="P21" s="36"/>
      <c r="Q21" s="36"/>
      <c r="R21" s="57" t="s">
        <v>65</v>
      </c>
      <c r="T21" s="34">
        <f t="shared" si="10"/>
        <v>172701000</v>
      </c>
    </row>
    <row r="22" spans="1:20" ht="19.5" customHeight="1">
      <c r="A22" s="37" t="s">
        <v>87</v>
      </c>
      <c r="B22" s="228">
        <f t="shared" si="8"/>
        <v>924686525</v>
      </c>
      <c r="C22" s="229">
        <f t="shared" si="9"/>
        <v>924686525</v>
      </c>
      <c r="D22" s="92">
        <v>486925962</v>
      </c>
      <c r="E22" s="92">
        <v>366401502</v>
      </c>
      <c r="F22" s="92">
        <v>6336613</v>
      </c>
      <c r="G22" s="92">
        <v>846466</v>
      </c>
      <c r="H22" s="92">
        <v>5115480</v>
      </c>
      <c r="I22" s="92">
        <v>6975058</v>
      </c>
      <c r="J22" s="92">
        <v>52085444</v>
      </c>
      <c r="K22" s="315"/>
      <c r="L22" s="92"/>
      <c r="M22" s="92"/>
      <c r="N22" s="92"/>
      <c r="O22" s="36"/>
      <c r="P22" s="36"/>
      <c r="Q22" s="36"/>
      <c r="R22" s="57"/>
      <c r="T22" s="34">
        <f t="shared" si="10"/>
        <v>0</v>
      </c>
    </row>
    <row r="23" spans="1:20" ht="19.5" customHeight="1">
      <c r="A23" s="37" t="s">
        <v>136</v>
      </c>
      <c r="B23" s="228">
        <f t="shared" si="8"/>
        <v>327628781</v>
      </c>
      <c r="C23" s="229">
        <f t="shared" si="9"/>
        <v>231061948</v>
      </c>
      <c r="D23" s="222">
        <v>231061948</v>
      </c>
      <c r="E23" s="314"/>
      <c r="F23" s="222"/>
      <c r="G23" s="222"/>
      <c r="H23" s="222"/>
      <c r="I23" s="222"/>
      <c r="J23" s="222"/>
      <c r="K23" s="66"/>
      <c r="L23" s="66"/>
      <c r="M23" s="66"/>
      <c r="N23" s="66"/>
      <c r="O23" s="63">
        <v>96566833</v>
      </c>
      <c r="P23" s="36"/>
      <c r="Q23" s="36"/>
      <c r="R23" s="57" t="s">
        <v>145</v>
      </c>
      <c r="T23" s="34">
        <f t="shared" si="10"/>
        <v>96566833</v>
      </c>
    </row>
    <row r="24" spans="1:20" ht="19.5" customHeight="1">
      <c r="A24" s="37" t="s">
        <v>137</v>
      </c>
      <c r="B24" s="228">
        <f t="shared" si="8"/>
        <v>474716779</v>
      </c>
      <c r="C24" s="229">
        <f t="shared" si="9"/>
        <v>474716779</v>
      </c>
      <c r="D24" s="223">
        <v>351840485</v>
      </c>
      <c r="E24" s="223">
        <v>83431569</v>
      </c>
      <c r="F24" s="223">
        <v>39444725</v>
      </c>
      <c r="G24" s="317"/>
      <c r="H24" s="223"/>
      <c r="I24" s="223"/>
      <c r="J24" s="223"/>
      <c r="K24" s="92"/>
      <c r="L24" s="92"/>
      <c r="M24" s="92"/>
      <c r="N24" s="92"/>
      <c r="O24" s="63"/>
      <c r="P24" s="63"/>
      <c r="Q24" s="36"/>
      <c r="R24" s="57"/>
      <c r="S24" s="58"/>
      <c r="T24" s="34">
        <f t="shared" si="10"/>
        <v>0</v>
      </c>
    </row>
    <row r="25" spans="1:20" ht="19.5" customHeight="1">
      <c r="A25" s="37" t="s">
        <v>118</v>
      </c>
      <c r="B25" s="228">
        <f t="shared" si="8"/>
        <v>2421301531</v>
      </c>
      <c r="C25" s="229">
        <f t="shared" si="9"/>
        <v>1742424899</v>
      </c>
      <c r="D25" s="222">
        <v>11339908</v>
      </c>
      <c r="E25" s="222">
        <v>1245699196</v>
      </c>
      <c r="F25" s="222">
        <v>479941304</v>
      </c>
      <c r="G25" s="222">
        <v>5444491</v>
      </c>
      <c r="H25" s="318"/>
      <c r="I25" s="222"/>
      <c r="J25" s="222"/>
      <c r="K25" s="66"/>
      <c r="L25" s="66"/>
      <c r="M25" s="66"/>
      <c r="N25" s="66"/>
      <c r="O25" s="36">
        <v>678876632</v>
      </c>
      <c r="P25" s="36"/>
      <c r="Q25" s="36"/>
      <c r="R25" s="57" t="s">
        <v>66</v>
      </c>
      <c r="T25" s="34">
        <f t="shared" si="10"/>
        <v>678876632</v>
      </c>
    </row>
    <row r="26" spans="1:20" ht="19.5" customHeight="1">
      <c r="A26" s="37" t="s">
        <v>138</v>
      </c>
      <c r="B26" s="228">
        <f t="shared" si="8"/>
        <v>1153710376</v>
      </c>
      <c r="C26" s="229">
        <f t="shared" si="9"/>
        <v>1043283042</v>
      </c>
      <c r="D26" s="223">
        <v>82393330</v>
      </c>
      <c r="E26" s="223">
        <v>792102888</v>
      </c>
      <c r="F26" s="223">
        <v>168786824</v>
      </c>
      <c r="G26" s="317"/>
      <c r="H26" s="223"/>
      <c r="I26" s="223"/>
      <c r="J26" s="225"/>
      <c r="K26" s="97"/>
      <c r="L26" s="97"/>
      <c r="M26" s="97"/>
      <c r="N26" s="97"/>
      <c r="O26" s="36">
        <v>27347440</v>
      </c>
      <c r="P26" s="36">
        <v>75762000</v>
      </c>
      <c r="Q26" s="36">
        <v>7317894</v>
      </c>
      <c r="R26" s="57" t="s">
        <v>76</v>
      </c>
      <c r="S26" s="58"/>
      <c r="T26" s="34">
        <f t="shared" si="10"/>
        <v>110427334</v>
      </c>
    </row>
    <row r="27" spans="1:20" ht="19.5" customHeight="1">
      <c r="A27" s="37" t="s">
        <v>19</v>
      </c>
      <c r="B27" s="228">
        <f t="shared" si="8"/>
        <v>848361453</v>
      </c>
      <c r="C27" s="229">
        <f t="shared" si="9"/>
        <v>825867583</v>
      </c>
      <c r="D27" s="222">
        <v>548476717</v>
      </c>
      <c r="E27" s="222">
        <v>96787928</v>
      </c>
      <c r="F27" s="222">
        <v>177072011</v>
      </c>
      <c r="G27" s="222">
        <v>3530927</v>
      </c>
      <c r="H27" s="318"/>
      <c r="I27" s="222"/>
      <c r="J27" s="222"/>
      <c r="K27" s="66"/>
      <c r="L27" s="66"/>
      <c r="M27" s="66"/>
      <c r="N27" s="66"/>
      <c r="O27" s="36">
        <v>3293870</v>
      </c>
      <c r="P27" s="63">
        <v>19200000</v>
      </c>
      <c r="Q27" s="36"/>
      <c r="R27" s="50" t="s">
        <v>88</v>
      </c>
      <c r="T27" s="34">
        <f t="shared" si="10"/>
        <v>22493870</v>
      </c>
    </row>
    <row r="28" spans="1:20" ht="19.5" customHeight="1">
      <c r="A28" s="219" t="s">
        <v>139</v>
      </c>
      <c r="B28" s="228">
        <f t="shared" si="8"/>
        <v>3017486597</v>
      </c>
      <c r="C28" s="229">
        <f t="shared" si="9"/>
        <v>2799887277</v>
      </c>
      <c r="D28" s="223">
        <v>712034506</v>
      </c>
      <c r="E28" s="224">
        <v>294935922</v>
      </c>
      <c r="F28" s="224">
        <v>1792916849</v>
      </c>
      <c r="G28" s="317"/>
      <c r="H28" s="224"/>
      <c r="I28" s="223"/>
      <c r="J28" s="223"/>
      <c r="K28" s="92"/>
      <c r="L28" s="92"/>
      <c r="M28" s="92"/>
      <c r="N28" s="92"/>
      <c r="O28" s="36">
        <v>217599320</v>
      </c>
      <c r="P28" s="63"/>
      <c r="Q28" s="36"/>
      <c r="R28" s="50" t="s">
        <v>147</v>
      </c>
      <c r="T28" s="34">
        <f t="shared" si="10"/>
        <v>217599320</v>
      </c>
    </row>
    <row r="30" spans="1:20" ht="19.5" customHeight="1">
      <c r="A30" s="44" t="s">
        <v>178</v>
      </c>
      <c r="D30" s="59"/>
      <c r="E30" s="59"/>
      <c r="F30" s="59"/>
      <c r="G30" s="59"/>
      <c r="H30" s="59"/>
    </row>
    <row r="31" spans="1:20" ht="19.5" customHeight="1">
      <c r="A31" s="23" t="s">
        <v>37</v>
      </c>
      <c r="B31" s="23" t="s">
        <v>38</v>
      </c>
      <c r="C31" s="25" t="s">
        <v>75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8" t="s">
        <v>55</v>
      </c>
      <c r="J31" s="48" t="s">
        <v>56</v>
      </c>
      <c r="K31" s="48" t="s">
        <v>117</v>
      </c>
      <c r="L31" s="48" t="s">
        <v>117</v>
      </c>
      <c r="M31" s="48" t="s">
        <v>117</v>
      </c>
      <c r="N31" s="48" t="s">
        <v>119</v>
      </c>
      <c r="O31" s="52" t="s">
        <v>57</v>
      </c>
      <c r="P31" s="52" t="s">
        <v>58</v>
      </c>
      <c r="Q31" s="52" t="s">
        <v>74</v>
      </c>
      <c r="R31" s="53" t="s">
        <v>59</v>
      </c>
      <c r="T31" s="48" t="s">
        <v>84</v>
      </c>
    </row>
    <row r="32" spans="1:20" ht="19.5" customHeight="1">
      <c r="A32" s="23" t="s">
        <v>25</v>
      </c>
      <c r="B32" s="54">
        <f>SUM(B33:B42)</f>
        <v>856250810</v>
      </c>
      <c r="C32" s="65">
        <f>SUM(C33:C42)</f>
        <v>809770041</v>
      </c>
      <c r="D32" s="54">
        <f>SUM(D33:J42,T32)</f>
        <v>856250810</v>
      </c>
      <c r="E32" s="46"/>
      <c r="F32" s="46"/>
      <c r="G32" s="46"/>
      <c r="H32" s="46"/>
      <c r="I32" s="48"/>
      <c r="J32" s="48"/>
      <c r="K32" s="48"/>
      <c r="L32" s="48"/>
      <c r="M32" s="48"/>
      <c r="N32" s="48"/>
      <c r="O32" s="55">
        <f>SUM(O33:Q42)</f>
        <v>46480769</v>
      </c>
      <c r="P32" s="55"/>
      <c r="Q32" s="55"/>
      <c r="R32" s="53"/>
      <c r="T32" s="67">
        <f>SUM(T33:T42)</f>
        <v>46480769</v>
      </c>
    </row>
    <row r="33" spans="1:20" ht="19.5" customHeight="1">
      <c r="A33" s="37" t="s">
        <v>67</v>
      </c>
      <c r="B33" s="230">
        <f t="shared" ref="B33:B42" si="11">C33+T33</f>
        <v>361326</v>
      </c>
      <c r="C33" s="229">
        <f>SUM(D33:N33)</f>
        <v>361326</v>
      </c>
      <c r="D33" s="27">
        <v>361326</v>
      </c>
      <c r="E33" s="319"/>
      <c r="F33" s="28"/>
      <c r="G33" s="28"/>
      <c r="H33" s="28"/>
      <c r="I33" s="66"/>
      <c r="J33" s="66"/>
      <c r="K33" s="66"/>
      <c r="L33" s="66"/>
      <c r="M33" s="66"/>
      <c r="N33" s="66"/>
      <c r="O33" s="36"/>
      <c r="P33" s="36"/>
      <c r="Q33" s="36"/>
      <c r="R33" s="57"/>
      <c r="T33" s="34">
        <f>SUM(O33:Q33)</f>
        <v>0</v>
      </c>
    </row>
    <row r="34" spans="1:20" ht="19.5" customHeight="1">
      <c r="A34" s="37" t="s">
        <v>68</v>
      </c>
      <c r="B34" s="230">
        <f t="shared" si="11"/>
        <v>279279490</v>
      </c>
      <c r="C34" s="229">
        <f t="shared" ref="C34:C42" si="12">SUM(D34:N34)</f>
        <v>279279490</v>
      </c>
      <c r="D34" s="91">
        <v>30000</v>
      </c>
      <c r="E34" s="91">
        <v>25000</v>
      </c>
      <c r="F34" s="91">
        <v>277906730</v>
      </c>
      <c r="G34" s="91">
        <v>1317760</v>
      </c>
      <c r="H34" s="315"/>
      <c r="I34" s="92"/>
      <c r="J34" s="92"/>
      <c r="K34" s="92"/>
      <c r="L34" s="92"/>
      <c r="M34" s="92"/>
      <c r="N34" s="92"/>
      <c r="O34" s="227"/>
      <c r="P34" s="36"/>
      <c r="Q34" s="36"/>
      <c r="R34" s="57" t="s">
        <v>148</v>
      </c>
      <c r="T34" s="34">
        <f t="shared" ref="T34:T42" si="13">SUM(O34:Q34)</f>
        <v>0</v>
      </c>
    </row>
    <row r="35" spans="1:20" ht="19.5" customHeight="1">
      <c r="A35" s="37" t="s">
        <v>69</v>
      </c>
      <c r="B35" s="230">
        <f t="shared" si="11"/>
        <v>77379162</v>
      </c>
      <c r="C35" s="229">
        <f t="shared" si="12"/>
        <v>77379162</v>
      </c>
      <c r="D35" s="27">
        <v>76414162</v>
      </c>
      <c r="E35" s="27">
        <v>965000</v>
      </c>
      <c r="F35" s="316"/>
      <c r="G35" s="27"/>
      <c r="H35" s="27"/>
      <c r="I35" s="93"/>
      <c r="J35" s="93"/>
      <c r="K35" s="93"/>
      <c r="L35" s="93"/>
      <c r="M35" s="93"/>
      <c r="N35" s="93"/>
      <c r="O35" s="36"/>
      <c r="P35" s="36"/>
      <c r="Q35" s="36"/>
      <c r="R35" s="57" t="s">
        <v>150</v>
      </c>
      <c r="T35" s="34">
        <f t="shared" si="13"/>
        <v>0</v>
      </c>
    </row>
    <row r="36" spans="1:20" ht="19.5" customHeight="1">
      <c r="A36" s="37" t="s">
        <v>94</v>
      </c>
      <c r="B36" s="230">
        <f t="shared" si="11"/>
        <v>56017056</v>
      </c>
      <c r="C36" s="229">
        <f t="shared" si="12"/>
        <v>56017056</v>
      </c>
      <c r="D36" s="91">
        <v>35831696</v>
      </c>
      <c r="E36" s="91">
        <v>18659984</v>
      </c>
      <c r="F36" s="91">
        <v>182616</v>
      </c>
      <c r="G36" s="91">
        <v>137000</v>
      </c>
      <c r="H36" s="91">
        <v>54900</v>
      </c>
      <c r="I36" s="92">
        <v>0</v>
      </c>
      <c r="J36" s="92">
        <v>1150860</v>
      </c>
      <c r="K36" s="315"/>
      <c r="L36" s="92"/>
      <c r="M36" s="92"/>
      <c r="N36" s="92"/>
      <c r="O36" s="36"/>
      <c r="P36" s="36"/>
      <c r="Q36" s="36"/>
      <c r="R36" s="57"/>
      <c r="T36" s="34">
        <f t="shared" si="13"/>
        <v>0</v>
      </c>
    </row>
    <row r="37" spans="1:20" ht="19.5" customHeight="1">
      <c r="A37" s="37" t="s">
        <v>136</v>
      </c>
      <c r="B37" s="230">
        <f t="shared" si="11"/>
        <v>31390222</v>
      </c>
      <c r="C37" s="229">
        <f t="shared" si="12"/>
        <v>31390222</v>
      </c>
      <c r="D37" s="232">
        <v>31390222</v>
      </c>
      <c r="E37" s="318"/>
      <c r="F37" s="232"/>
      <c r="G37" s="232"/>
      <c r="H37" s="232"/>
      <c r="I37" s="222"/>
      <c r="J37" s="66"/>
      <c r="K37" s="66"/>
      <c r="L37" s="222"/>
      <c r="M37" s="222"/>
      <c r="N37" s="66"/>
      <c r="O37" s="36"/>
      <c r="P37" s="36"/>
      <c r="Q37" s="36"/>
      <c r="R37" s="57" t="s">
        <v>144</v>
      </c>
      <c r="T37" s="34">
        <f t="shared" si="13"/>
        <v>0</v>
      </c>
    </row>
    <row r="38" spans="1:20" ht="19.5" customHeight="1">
      <c r="A38" s="37" t="s">
        <v>17</v>
      </c>
      <c r="B38" s="230">
        <f t="shared" si="11"/>
        <v>51376869</v>
      </c>
      <c r="C38" s="229">
        <f t="shared" si="12"/>
        <v>51376869</v>
      </c>
      <c r="D38" s="91">
        <v>45478338</v>
      </c>
      <c r="E38" s="91">
        <v>5169298</v>
      </c>
      <c r="F38" s="91">
        <v>729233</v>
      </c>
      <c r="G38" s="315"/>
      <c r="H38" s="91"/>
      <c r="I38" s="92"/>
      <c r="J38" s="92"/>
      <c r="K38" s="92"/>
      <c r="L38" s="92"/>
      <c r="M38" s="92"/>
      <c r="N38" s="92"/>
      <c r="O38" s="164"/>
      <c r="P38" s="36"/>
      <c r="Q38" s="36"/>
      <c r="R38" s="57"/>
      <c r="T38" s="34">
        <f t="shared" si="13"/>
        <v>0</v>
      </c>
    </row>
    <row r="39" spans="1:20" ht="19.5" customHeight="1">
      <c r="A39" s="37" t="s">
        <v>118</v>
      </c>
      <c r="B39" s="230">
        <f t="shared" si="11"/>
        <v>77756436</v>
      </c>
      <c r="C39" s="229">
        <f t="shared" si="12"/>
        <v>62842667</v>
      </c>
      <c r="D39" s="27">
        <v>0</v>
      </c>
      <c r="E39" s="27">
        <v>49342454</v>
      </c>
      <c r="F39" s="27">
        <v>13460320</v>
      </c>
      <c r="G39" s="27">
        <v>39893</v>
      </c>
      <c r="H39" s="316"/>
      <c r="I39" s="93"/>
      <c r="J39" s="93"/>
      <c r="K39" s="93"/>
      <c r="L39" s="93"/>
      <c r="M39" s="93"/>
      <c r="N39" s="93"/>
      <c r="O39" s="36">
        <v>14913769</v>
      </c>
      <c r="P39" s="36"/>
      <c r="Q39" s="36"/>
      <c r="R39" s="57" t="s">
        <v>151</v>
      </c>
      <c r="T39" s="34">
        <f t="shared" si="13"/>
        <v>14913769</v>
      </c>
    </row>
    <row r="40" spans="1:20" ht="19.5" customHeight="1">
      <c r="A40" s="37" t="s">
        <v>18</v>
      </c>
      <c r="B40" s="230">
        <f t="shared" si="11"/>
        <v>123188985</v>
      </c>
      <c r="C40" s="229">
        <f t="shared" si="12"/>
        <v>91621985</v>
      </c>
      <c r="D40" s="91">
        <v>500000</v>
      </c>
      <c r="E40" s="91">
        <v>82334337</v>
      </c>
      <c r="F40" s="91">
        <v>8787648</v>
      </c>
      <c r="G40" s="315"/>
      <c r="H40" s="91"/>
      <c r="I40" s="92"/>
      <c r="J40" s="92"/>
      <c r="K40" s="92"/>
      <c r="L40" s="92"/>
      <c r="M40" s="92"/>
      <c r="N40" s="92"/>
      <c r="O40" s="36"/>
      <c r="P40" s="36">
        <v>31567000</v>
      </c>
      <c r="Q40" s="36"/>
      <c r="R40" s="57" t="s">
        <v>152</v>
      </c>
      <c r="T40" s="34">
        <f t="shared" si="13"/>
        <v>31567000</v>
      </c>
    </row>
    <row r="41" spans="1:20" ht="19.5" customHeight="1">
      <c r="A41" s="37" t="s">
        <v>19</v>
      </c>
      <c r="B41" s="230">
        <f t="shared" si="11"/>
        <v>64354229</v>
      </c>
      <c r="C41" s="229">
        <f t="shared" si="12"/>
        <v>64354229</v>
      </c>
      <c r="D41" s="27">
        <v>59767549</v>
      </c>
      <c r="E41" s="27">
        <v>-59666</v>
      </c>
      <c r="F41" s="27">
        <v>3402269</v>
      </c>
      <c r="G41" s="27">
        <v>1244077</v>
      </c>
      <c r="H41" s="316"/>
      <c r="I41" s="93"/>
      <c r="J41" s="93"/>
      <c r="K41" s="93"/>
      <c r="L41" s="93"/>
      <c r="M41" s="93"/>
      <c r="N41" s="93"/>
      <c r="O41" s="36"/>
      <c r="P41" s="36"/>
      <c r="Q41" s="36"/>
      <c r="R41" s="57" t="s">
        <v>153</v>
      </c>
      <c r="T41" s="34">
        <f t="shared" si="13"/>
        <v>0</v>
      </c>
    </row>
    <row r="42" spans="1:20" ht="19.5" customHeight="1">
      <c r="A42" s="219" t="s">
        <v>139</v>
      </c>
      <c r="B42" s="230">
        <f t="shared" si="11"/>
        <v>95147035</v>
      </c>
      <c r="C42" s="229">
        <f t="shared" si="12"/>
        <v>95147035</v>
      </c>
      <c r="D42" s="94">
        <v>55969059</v>
      </c>
      <c r="E42" s="94">
        <v>23567979</v>
      </c>
      <c r="F42" s="94">
        <v>15609997</v>
      </c>
      <c r="G42" s="320"/>
      <c r="H42" s="94"/>
      <c r="I42" s="95"/>
      <c r="J42" s="95"/>
      <c r="K42" s="95"/>
      <c r="L42" s="95"/>
      <c r="M42" s="95"/>
      <c r="N42" s="95"/>
      <c r="O42" s="49"/>
      <c r="P42" s="49"/>
      <c r="Q42" s="49"/>
      <c r="R42" s="50" t="s">
        <v>146</v>
      </c>
      <c r="T42" s="34">
        <f t="shared" si="13"/>
        <v>0</v>
      </c>
    </row>
    <row r="43" spans="1:20" ht="19.5" customHeight="1">
      <c r="I43" s="68"/>
      <c r="J43" s="68"/>
      <c r="K43" s="68"/>
      <c r="L43" s="68"/>
      <c r="M43" s="68"/>
      <c r="N43" s="68"/>
    </row>
    <row r="44" spans="1:20" ht="19.5" customHeight="1">
      <c r="A44" s="44" t="s">
        <v>179</v>
      </c>
      <c r="C44" s="387" t="s">
        <v>252</v>
      </c>
      <c r="D44" s="59"/>
      <c r="E44" s="59"/>
      <c r="F44" s="59"/>
      <c r="G44" s="59"/>
      <c r="H44" s="59"/>
      <c r="I44" s="68"/>
      <c r="J44" s="68"/>
      <c r="K44" s="68"/>
      <c r="L44" s="68"/>
      <c r="M44" s="68"/>
      <c r="N44" s="68"/>
    </row>
    <row r="45" spans="1:20" ht="19.5" customHeight="1">
      <c r="A45" s="23" t="s">
        <v>37</v>
      </c>
      <c r="B45" s="23" t="s">
        <v>38</v>
      </c>
      <c r="C45" s="25" t="s">
        <v>75</v>
      </c>
      <c r="D45" s="46" t="s">
        <v>39</v>
      </c>
      <c r="E45" s="46" t="s">
        <v>40</v>
      </c>
      <c r="F45" s="46" t="s">
        <v>41</v>
      </c>
      <c r="G45" s="46" t="s">
        <v>42</v>
      </c>
      <c r="H45" s="46" t="s">
        <v>43</v>
      </c>
      <c r="I45" s="48" t="s">
        <v>55</v>
      </c>
      <c r="J45" s="48" t="s">
        <v>56</v>
      </c>
      <c r="K45" s="48" t="s">
        <v>117</v>
      </c>
      <c r="L45" s="48" t="s">
        <v>117</v>
      </c>
      <c r="M45" s="48" t="s">
        <v>117</v>
      </c>
      <c r="N45" s="48" t="s">
        <v>119</v>
      </c>
      <c r="O45" s="52" t="s">
        <v>57</v>
      </c>
      <c r="P45" s="52" t="s">
        <v>58</v>
      </c>
      <c r="Q45" s="52" t="s">
        <v>74</v>
      </c>
      <c r="R45" s="53" t="s">
        <v>59</v>
      </c>
      <c r="T45" s="51" t="s">
        <v>64</v>
      </c>
    </row>
    <row r="46" spans="1:20" ht="19.5" customHeight="1">
      <c r="A46" s="23" t="s">
        <v>25</v>
      </c>
      <c r="B46" s="54">
        <f>SUM(B47:B56)</f>
        <v>710224557</v>
      </c>
      <c r="C46" s="54">
        <f>SUM(C47:C56)</f>
        <v>453077471</v>
      </c>
      <c r="D46" s="54">
        <f>SUM(D47:J56,T46)</f>
        <v>710224557</v>
      </c>
      <c r="E46" s="61"/>
      <c r="F46" s="46"/>
      <c r="G46" s="46"/>
      <c r="H46" s="46"/>
      <c r="I46" s="48"/>
      <c r="J46" s="48"/>
      <c r="K46" s="48"/>
      <c r="L46" s="48"/>
      <c r="M46" s="48"/>
      <c r="N46" s="48"/>
      <c r="O46" s="55">
        <f>SUM(O47:Q56)</f>
        <v>257147086</v>
      </c>
      <c r="P46" s="55"/>
      <c r="Q46" s="55"/>
      <c r="R46" s="53"/>
      <c r="T46" s="64">
        <f>SUM(T47:T56)</f>
        <v>257147086</v>
      </c>
    </row>
    <row r="47" spans="1:20" ht="19.5" customHeight="1">
      <c r="A47" s="37" t="s">
        <v>67</v>
      </c>
      <c r="B47" s="229">
        <f>+C47+T47</f>
        <v>0</v>
      </c>
      <c r="C47" s="229">
        <f t="shared" ref="C47:C56" si="14">SUM(D47:N47)</f>
        <v>0</v>
      </c>
      <c r="D47" s="27">
        <v>0</v>
      </c>
      <c r="E47" s="388"/>
      <c r="F47" s="27"/>
      <c r="G47" s="27"/>
      <c r="H47" s="27"/>
      <c r="I47" s="93"/>
      <c r="J47" s="93"/>
      <c r="K47" s="93"/>
      <c r="L47" s="93"/>
      <c r="M47" s="93"/>
      <c r="N47" s="93"/>
      <c r="O47" s="36"/>
      <c r="P47" s="36"/>
      <c r="Q47" s="36"/>
      <c r="R47" s="57"/>
      <c r="T47" s="34">
        <f t="shared" ref="T47:T56" si="15">SUM(O47:Q47)</f>
        <v>0</v>
      </c>
    </row>
    <row r="48" spans="1:20" ht="19.5" customHeight="1">
      <c r="A48" s="37" t="s">
        <v>68</v>
      </c>
      <c r="B48" s="229">
        <f t="shared" ref="B48:B56" si="16">+C48+T48</f>
        <v>118416040</v>
      </c>
      <c r="C48" s="229">
        <f t="shared" si="14"/>
        <v>4917485</v>
      </c>
      <c r="D48" s="91">
        <v>0</v>
      </c>
      <c r="E48" s="91">
        <v>0</v>
      </c>
      <c r="F48" s="91">
        <v>1075931</v>
      </c>
      <c r="G48" s="91">
        <v>3841554</v>
      </c>
      <c r="H48" s="389"/>
      <c r="I48" s="92"/>
      <c r="J48" s="92"/>
      <c r="K48" s="92"/>
      <c r="L48" s="92"/>
      <c r="M48" s="92"/>
      <c r="N48" s="92"/>
      <c r="O48" s="227">
        <v>113498555</v>
      </c>
      <c r="P48" s="36"/>
      <c r="Q48" s="63"/>
      <c r="R48" s="57" t="s">
        <v>148</v>
      </c>
      <c r="T48" s="34">
        <f t="shared" si="15"/>
        <v>113498555</v>
      </c>
    </row>
    <row r="49" spans="1:20" ht="19.5" customHeight="1">
      <c r="A49" s="37" t="s">
        <v>69</v>
      </c>
      <c r="B49" s="229">
        <f t="shared" si="16"/>
        <v>132321865</v>
      </c>
      <c r="C49" s="229">
        <f t="shared" si="14"/>
        <v>4074800</v>
      </c>
      <c r="D49" s="27">
        <v>4374800</v>
      </c>
      <c r="E49" s="27">
        <v>-300000</v>
      </c>
      <c r="F49" s="388"/>
      <c r="G49" s="27"/>
      <c r="H49" s="27"/>
      <c r="I49" s="93"/>
      <c r="J49" s="93"/>
      <c r="K49" s="93"/>
      <c r="L49" s="93"/>
      <c r="M49" s="93"/>
      <c r="N49" s="93"/>
      <c r="O49" s="391">
        <v>128247065</v>
      </c>
      <c r="P49" s="36"/>
      <c r="Q49" s="63"/>
      <c r="R49" s="57" t="s">
        <v>150</v>
      </c>
      <c r="T49" s="34">
        <f t="shared" si="15"/>
        <v>128247065</v>
      </c>
    </row>
    <row r="50" spans="1:20" ht="19.5" customHeight="1">
      <c r="A50" s="37" t="s">
        <v>94</v>
      </c>
      <c r="B50" s="229">
        <f t="shared" si="16"/>
        <v>27691810</v>
      </c>
      <c r="C50" s="229">
        <f t="shared" si="14"/>
        <v>27691810</v>
      </c>
      <c r="D50" s="91">
        <v>1996702</v>
      </c>
      <c r="E50" s="91">
        <v>2403975</v>
      </c>
      <c r="F50" s="91">
        <v>21734056</v>
      </c>
      <c r="G50" s="91">
        <v>0</v>
      </c>
      <c r="H50" s="91">
        <v>0</v>
      </c>
      <c r="I50" s="92">
        <v>114213</v>
      </c>
      <c r="J50" s="92">
        <v>1442864</v>
      </c>
      <c r="K50" s="389"/>
      <c r="L50" s="92"/>
      <c r="M50" s="92"/>
      <c r="N50" s="92"/>
      <c r="O50" s="36"/>
      <c r="P50" s="36"/>
      <c r="Q50" s="63"/>
      <c r="R50" s="57"/>
      <c r="T50" s="34">
        <f t="shared" si="15"/>
        <v>0</v>
      </c>
    </row>
    <row r="51" spans="1:20" ht="19.5" customHeight="1">
      <c r="A51" s="37" t="s">
        <v>136</v>
      </c>
      <c r="B51" s="229">
        <f t="shared" si="16"/>
        <v>8537377</v>
      </c>
      <c r="C51" s="229">
        <f t="shared" si="14"/>
        <v>8537377</v>
      </c>
      <c r="D51" s="27">
        <v>8537377</v>
      </c>
      <c r="E51" s="388"/>
      <c r="F51" s="27"/>
      <c r="G51" s="27"/>
      <c r="H51" s="27"/>
      <c r="I51" s="93"/>
      <c r="J51" s="93"/>
      <c r="K51" s="93"/>
      <c r="L51" s="93"/>
      <c r="M51" s="93"/>
      <c r="N51" s="93"/>
      <c r="O51" s="36"/>
      <c r="P51" s="36"/>
      <c r="Q51" s="63"/>
      <c r="R51" s="57" t="s">
        <v>144</v>
      </c>
      <c r="T51" s="34">
        <f t="shared" si="15"/>
        <v>0</v>
      </c>
    </row>
    <row r="52" spans="1:20" ht="19.5" customHeight="1">
      <c r="A52" s="37" t="s">
        <v>17</v>
      </c>
      <c r="B52" s="229">
        <f t="shared" si="16"/>
        <v>50389320</v>
      </c>
      <c r="C52" s="229">
        <f t="shared" si="14"/>
        <v>50389320</v>
      </c>
      <c r="D52" s="91">
        <v>36071469</v>
      </c>
      <c r="E52" s="91">
        <v>13595865</v>
      </c>
      <c r="F52" s="91">
        <v>721986</v>
      </c>
      <c r="G52" s="389"/>
      <c r="H52" s="91"/>
      <c r="I52" s="92"/>
      <c r="J52" s="92"/>
      <c r="K52" s="92"/>
      <c r="L52" s="92"/>
      <c r="M52" s="92"/>
      <c r="N52" s="92"/>
      <c r="O52" s="164"/>
      <c r="P52" s="36"/>
      <c r="Q52" s="63"/>
      <c r="R52" s="57"/>
      <c r="T52" s="34">
        <f t="shared" si="15"/>
        <v>0</v>
      </c>
    </row>
    <row r="53" spans="1:20" ht="19.5" customHeight="1">
      <c r="A53" s="37" t="s">
        <v>118</v>
      </c>
      <c r="B53" s="229">
        <f t="shared" si="16"/>
        <v>18574478</v>
      </c>
      <c r="C53" s="229">
        <f t="shared" si="14"/>
        <v>15698012</v>
      </c>
      <c r="D53" s="27">
        <v>400000</v>
      </c>
      <c r="E53" s="27">
        <v>10741429</v>
      </c>
      <c r="F53" s="27">
        <v>4532667</v>
      </c>
      <c r="G53" s="27">
        <v>23916</v>
      </c>
      <c r="H53" s="388"/>
      <c r="I53" s="93"/>
      <c r="J53" s="93"/>
      <c r="K53" s="93"/>
      <c r="L53" s="93"/>
      <c r="M53" s="93"/>
      <c r="N53" s="93"/>
      <c r="O53" s="36">
        <v>2876466</v>
      </c>
      <c r="P53" s="36"/>
      <c r="Q53" s="36"/>
      <c r="R53" s="57" t="s">
        <v>151</v>
      </c>
      <c r="T53" s="34">
        <f t="shared" si="15"/>
        <v>2876466</v>
      </c>
    </row>
    <row r="54" spans="1:20" ht="19.5" customHeight="1">
      <c r="A54" s="37" t="s">
        <v>18</v>
      </c>
      <c r="B54" s="229">
        <f t="shared" si="16"/>
        <v>281458713</v>
      </c>
      <c r="C54" s="229">
        <f t="shared" si="14"/>
        <v>268933713</v>
      </c>
      <c r="D54" s="91">
        <v>1750000</v>
      </c>
      <c r="E54" s="91">
        <v>66470452</v>
      </c>
      <c r="F54" s="91">
        <v>200713261</v>
      </c>
      <c r="G54" s="389"/>
      <c r="H54" s="91"/>
      <c r="I54" s="92"/>
      <c r="J54" s="92"/>
      <c r="K54" s="92"/>
      <c r="L54" s="92"/>
      <c r="M54" s="92"/>
      <c r="N54" s="92"/>
      <c r="O54" s="36"/>
      <c r="P54" s="36">
        <v>12800000</v>
      </c>
      <c r="Q54" s="36">
        <v>-275000</v>
      </c>
      <c r="R54" s="57" t="s">
        <v>152</v>
      </c>
      <c r="T54" s="34">
        <f t="shared" si="15"/>
        <v>12525000</v>
      </c>
    </row>
    <row r="55" spans="1:20" ht="19.5" customHeight="1">
      <c r="A55" s="37" t="s">
        <v>19</v>
      </c>
      <c r="B55" s="229">
        <f t="shared" si="16"/>
        <v>69064484</v>
      </c>
      <c r="C55" s="229">
        <f t="shared" si="14"/>
        <v>69064484</v>
      </c>
      <c r="D55" s="27">
        <v>8132759</v>
      </c>
      <c r="E55" s="27">
        <v>29902036</v>
      </c>
      <c r="F55" s="27">
        <v>30379635</v>
      </c>
      <c r="G55" s="27">
        <v>650054</v>
      </c>
      <c r="H55" s="388"/>
      <c r="I55" s="93"/>
      <c r="J55" s="93"/>
      <c r="K55" s="93"/>
      <c r="L55" s="93"/>
      <c r="M55" s="93"/>
      <c r="N55" s="93"/>
      <c r="O55" s="164"/>
      <c r="P55" s="36"/>
      <c r="Q55" s="63"/>
      <c r="R55" s="57" t="s">
        <v>153</v>
      </c>
      <c r="T55" s="34">
        <f t="shared" si="15"/>
        <v>0</v>
      </c>
    </row>
    <row r="56" spans="1:20" ht="19.5" customHeight="1">
      <c r="A56" s="219" t="s">
        <v>139</v>
      </c>
      <c r="B56" s="229">
        <f t="shared" si="16"/>
        <v>3770470</v>
      </c>
      <c r="C56" s="229">
        <f t="shared" si="14"/>
        <v>3770470</v>
      </c>
      <c r="D56" s="94">
        <v>1040619</v>
      </c>
      <c r="E56" s="94">
        <v>-23149</v>
      </c>
      <c r="F56" s="94">
        <v>2753000</v>
      </c>
      <c r="G56" s="390"/>
      <c r="H56" s="94"/>
      <c r="I56" s="92"/>
      <c r="J56" s="92"/>
      <c r="K56" s="92"/>
      <c r="L56" s="92"/>
      <c r="M56" s="92"/>
      <c r="N56" s="92"/>
      <c r="O56" s="36"/>
      <c r="P56" s="36"/>
      <c r="Q56" s="63"/>
      <c r="R56" s="50" t="s">
        <v>146</v>
      </c>
      <c r="T56" s="34">
        <f t="shared" si="15"/>
        <v>0</v>
      </c>
    </row>
    <row r="57" spans="1:20" ht="19.5" customHeight="1">
      <c r="B57" s="44"/>
      <c r="I57" s="68"/>
      <c r="J57" s="68"/>
      <c r="K57" s="68"/>
      <c r="L57" s="68"/>
      <c r="M57" s="68"/>
      <c r="N57" s="68"/>
    </row>
    <row r="58" spans="1:20" ht="19.5" customHeight="1">
      <c r="A58" s="44" t="s">
        <v>254</v>
      </c>
      <c r="D58" s="59"/>
      <c r="E58" s="59"/>
      <c r="F58" s="59"/>
      <c r="G58" s="59"/>
      <c r="H58" s="59"/>
      <c r="I58" s="68"/>
      <c r="J58" s="68"/>
      <c r="K58" s="68"/>
      <c r="L58" s="68"/>
      <c r="M58" s="68"/>
      <c r="N58" s="68"/>
    </row>
    <row r="59" spans="1:20" ht="19.5" customHeight="1">
      <c r="A59" s="23" t="s">
        <v>37</v>
      </c>
      <c r="B59" s="23" t="s">
        <v>38</v>
      </c>
      <c r="C59" s="25" t="s">
        <v>75</v>
      </c>
      <c r="D59" s="46" t="s">
        <v>39</v>
      </c>
      <c r="E59" s="46" t="s">
        <v>40</v>
      </c>
      <c r="F59" s="46" t="s">
        <v>41</v>
      </c>
      <c r="G59" s="46" t="s">
        <v>42</v>
      </c>
      <c r="H59" s="46" t="s">
        <v>43</v>
      </c>
      <c r="I59" s="48" t="s">
        <v>55</v>
      </c>
      <c r="J59" s="48" t="s">
        <v>56</v>
      </c>
      <c r="K59" s="48" t="s">
        <v>117</v>
      </c>
      <c r="L59" s="48" t="s">
        <v>117</v>
      </c>
      <c r="M59" s="48" t="s">
        <v>117</v>
      </c>
      <c r="N59" s="48" t="s">
        <v>119</v>
      </c>
      <c r="O59" s="52" t="s">
        <v>57</v>
      </c>
      <c r="P59" s="52" t="s">
        <v>58</v>
      </c>
      <c r="Q59" s="52" t="s">
        <v>74</v>
      </c>
      <c r="R59" s="53" t="s">
        <v>59</v>
      </c>
      <c r="T59" s="51" t="s">
        <v>64</v>
      </c>
    </row>
    <row r="60" spans="1:20" ht="19.5" customHeight="1">
      <c r="A60" s="23" t="s">
        <v>25</v>
      </c>
      <c r="B60" s="54">
        <f>SUM(B61:B70)</f>
        <v>0</v>
      </c>
      <c r="C60" s="54">
        <f>SUM(C61:C70)</f>
        <v>0</v>
      </c>
      <c r="D60" s="54">
        <f>SUM(D61:J70,T60)</f>
        <v>0</v>
      </c>
      <c r="E60" s="46"/>
      <c r="F60" s="46"/>
      <c r="G60" s="46"/>
      <c r="H60" s="46"/>
      <c r="I60" s="48"/>
      <c r="J60" s="48"/>
      <c r="K60" s="48"/>
      <c r="L60" s="48"/>
      <c r="M60" s="48"/>
      <c r="N60" s="48"/>
      <c r="O60" s="55">
        <f>SUM(O61:Q70)</f>
        <v>0</v>
      </c>
      <c r="P60" s="55"/>
      <c r="Q60" s="62"/>
      <c r="R60" s="53"/>
      <c r="T60" s="60">
        <f>SUM(T61:T70)</f>
        <v>0</v>
      </c>
    </row>
    <row r="61" spans="1:20" ht="19.5" customHeight="1">
      <c r="A61" s="37" t="s">
        <v>122</v>
      </c>
      <c r="B61" s="230">
        <f t="shared" ref="B61:B70" si="17">+C61+T61</f>
        <v>0</v>
      </c>
      <c r="C61" s="230">
        <f>SUM(D61:N61)</f>
        <v>0</v>
      </c>
      <c r="D61" s="28"/>
      <c r="E61" s="28"/>
      <c r="F61" s="28"/>
      <c r="G61" s="28"/>
      <c r="H61" s="28"/>
      <c r="I61" s="66"/>
      <c r="J61" s="66"/>
      <c r="K61" s="66"/>
      <c r="L61" s="66"/>
      <c r="M61" s="66"/>
      <c r="N61" s="66"/>
      <c r="O61" s="31"/>
      <c r="P61" s="31"/>
      <c r="Q61" s="31"/>
      <c r="R61" s="57"/>
      <c r="T61" s="34">
        <f t="shared" ref="T61:T70" si="18">SUM(O61:Q61)</f>
        <v>0</v>
      </c>
    </row>
    <row r="62" spans="1:20" ht="19.5" customHeight="1">
      <c r="A62" s="37" t="s">
        <v>123</v>
      </c>
      <c r="B62" s="230">
        <f t="shared" si="17"/>
        <v>0</v>
      </c>
      <c r="C62" s="230">
        <f t="shared" ref="C62:C70" si="19">SUM(D62:N62)</f>
        <v>0</v>
      </c>
      <c r="D62" s="91"/>
      <c r="E62" s="91"/>
      <c r="F62" s="91"/>
      <c r="G62" s="91"/>
      <c r="H62" s="91"/>
      <c r="I62" s="92"/>
      <c r="J62" s="92"/>
      <c r="K62" s="92"/>
      <c r="L62" s="92"/>
      <c r="M62" s="92"/>
      <c r="N62" s="92"/>
      <c r="O62" s="31"/>
      <c r="P62" s="31"/>
      <c r="Q62" s="31"/>
      <c r="R62" s="57" t="s">
        <v>148</v>
      </c>
      <c r="T62" s="34">
        <f t="shared" si="18"/>
        <v>0</v>
      </c>
    </row>
    <row r="63" spans="1:20" ht="19.5" customHeight="1">
      <c r="A63" s="37" t="s">
        <v>124</v>
      </c>
      <c r="B63" s="230">
        <f t="shared" si="17"/>
        <v>0</v>
      </c>
      <c r="C63" s="230">
        <f t="shared" si="19"/>
        <v>0</v>
      </c>
      <c r="D63" s="27"/>
      <c r="E63" s="27"/>
      <c r="F63" s="27"/>
      <c r="G63" s="27"/>
      <c r="H63" s="27"/>
      <c r="I63" s="93"/>
      <c r="J63" s="93"/>
      <c r="K63" s="93"/>
      <c r="L63" s="93"/>
      <c r="M63" s="93"/>
      <c r="N63" s="93"/>
      <c r="O63" s="31"/>
      <c r="P63" s="31"/>
      <c r="Q63" s="31"/>
      <c r="R63" s="57" t="s">
        <v>150</v>
      </c>
      <c r="T63" s="34">
        <f t="shared" si="18"/>
        <v>0</v>
      </c>
    </row>
    <row r="64" spans="1:20" ht="19.5" customHeight="1">
      <c r="A64" s="37" t="s">
        <v>94</v>
      </c>
      <c r="B64" s="230">
        <f t="shared" si="17"/>
        <v>0</v>
      </c>
      <c r="C64" s="230">
        <f t="shared" si="19"/>
        <v>0</v>
      </c>
      <c r="D64" s="91"/>
      <c r="E64" s="91"/>
      <c r="F64" s="91"/>
      <c r="G64" s="91"/>
      <c r="H64" s="91"/>
      <c r="I64" s="92"/>
      <c r="J64" s="92"/>
      <c r="K64" s="92"/>
      <c r="L64" s="92"/>
      <c r="M64" s="92"/>
      <c r="N64" s="66"/>
      <c r="O64" s="31"/>
      <c r="P64" s="31"/>
      <c r="Q64" s="31"/>
      <c r="R64" s="57"/>
      <c r="T64" s="34">
        <f t="shared" si="18"/>
        <v>0</v>
      </c>
    </row>
    <row r="65" spans="1:20" ht="19.5" customHeight="1">
      <c r="A65" s="37" t="s">
        <v>136</v>
      </c>
      <c r="B65" s="230">
        <f t="shared" si="17"/>
        <v>0</v>
      </c>
      <c r="C65" s="230">
        <f t="shared" si="19"/>
        <v>0</v>
      </c>
      <c r="D65" s="27"/>
      <c r="E65" s="27"/>
      <c r="F65" s="27"/>
      <c r="G65" s="27"/>
      <c r="H65" s="27"/>
      <c r="I65" s="93"/>
      <c r="J65" s="93"/>
      <c r="K65" s="66"/>
      <c r="L65" s="66"/>
      <c r="M65" s="66"/>
      <c r="N65" s="66"/>
      <c r="O65" s="31"/>
      <c r="P65" s="31"/>
      <c r="Q65" s="31"/>
      <c r="R65" s="57" t="s">
        <v>144</v>
      </c>
      <c r="T65" s="34">
        <f t="shared" si="18"/>
        <v>0</v>
      </c>
    </row>
    <row r="66" spans="1:20" ht="19.5" customHeight="1">
      <c r="A66" s="37" t="s">
        <v>17</v>
      </c>
      <c r="B66" s="230">
        <f t="shared" si="17"/>
        <v>0</v>
      </c>
      <c r="C66" s="230">
        <f t="shared" si="19"/>
        <v>0</v>
      </c>
      <c r="D66" s="91"/>
      <c r="E66" s="91"/>
      <c r="F66" s="91"/>
      <c r="G66" s="91"/>
      <c r="H66" s="91"/>
      <c r="I66" s="92"/>
      <c r="J66" s="92"/>
      <c r="K66" s="66"/>
      <c r="L66" s="66"/>
      <c r="M66" s="66"/>
      <c r="N66" s="66"/>
      <c r="O66" s="31"/>
      <c r="P66" s="31"/>
      <c r="Q66" s="31"/>
      <c r="R66" s="57"/>
      <c r="T66" s="34">
        <f t="shared" si="18"/>
        <v>0</v>
      </c>
    </row>
    <row r="67" spans="1:20" ht="19.5" customHeight="1">
      <c r="A67" s="37" t="s">
        <v>118</v>
      </c>
      <c r="B67" s="230">
        <f t="shared" si="17"/>
        <v>0</v>
      </c>
      <c r="C67" s="230">
        <f t="shared" si="19"/>
        <v>0</v>
      </c>
      <c r="D67" s="27"/>
      <c r="E67" s="27"/>
      <c r="F67" s="27"/>
      <c r="G67" s="27"/>
      <c r="H67" s="27"/>
      <c r="I67" s="93"/>
      <c r="J67" s="93"/>
      <c r="K67" s="66"/>
      <c r="L67" s="66"/>
      <c r="M67" s="66"/>
      <c r="N67" s="66"/>
      <c r="O67" s="31"/>
      <c r="P67" s="31"/>
      <c r="Q67" s="31"/>
      <c r="R67" s="57" t="s">
        <v>151</v>
      </c>
      <c r="T67" s="34">
        <f t="shared" si="18"/>
        <v>0</v>
      </c>
    </row>
    <row r="68" spans="1:20" ht="19.5" customHeight="1">
      <c r="A68" s="37" t="s">
        <v>18</v>
      </c>
      <c r="B68" s="230">
        <f t="shared" si="17"/>
        <v>0</v>
      </c>
      <c r="C68" s="230">
        <f t="shared" si="19"/>
        <v>0</v>
      </c>
      <c r="D68" s="91"/>
      <c r="E68" s="91"/>
      <c r="F68" s="91"/>
      <c r="G68" s="91"/>
      <c r="H68" s="91"/>
      <c r="I68" s="92"/>
      <c r="J68" s="92"/>
      <c r="K68" s="66"/>
      <c r="L68" s="66"/>
      <c r="M68" s="66"/>
      <c r="N68" s="66"/>
      <c r="O68" s="31"/>
      <c r="P68" s="31"/>
      <c r="Q68" s="31"/>
      <c r="R68" s="57" t="s">
        <v>152</v>
      </c>
      <c r="T68" s="34">
        <f t="shared" si="18"/>
        <v>0</v>
      </c>
    </row>
    <row r="69" spans="1:20" ht="19.5" customHeight="1">
      <c r="A69" s="37" t="s">
        <v>19</v>
      </c>
      <c r="B69" s="230">
        <f t="shared" si="17"/>
        <v>0</v>
      </c>
      <c r="C69" s="230">
        <f t="shared" si="19"/>
        <v>0</v>
      </c>
      <c r="D69" s="27"/>
      <c r="E69" s="27"/>
      <c r="F69" s="27"/>
      <c r="G69" s="27"/>
      <c r="H69" s="27"/>
      <c r="I69" s="93"/>
      <c r="J69" s="93"/>
      <c r="K69" s="66"/>
      <c r="L69" s="66"/>
      <c r="M69" s="66"/>
      <c r="N69" s="66"/>
      <c r="O69" s="31"/>
      <c r="P69" s="31"/>
      <c r="Q69" s="31"/>
      <c r="R69" s="57" t="s">
        <v>153</v>
      </c>
      <c r="T69" s="34">
        <f t="shared" si="18"/>
        <v>0</v>
      </c>
    </row>
    <row r="70" spans="1:20" ht="19.5" customHeight="1">
      <c r="A70" s="219" t="s">
        <v>139</v>
      </c>
      <c r="B70" s="230">
        <f t="shared" si="17"/>
        <v>0</v>
      </c>
      <c r="C70" s="230">
        <f t="shared" si="19"/>
        <v>0</v>
      </c>
      <c r="D70" s="94"/>
      <c r="E70" s="94"/>
      <c r="F70" s="94"/>
      <c r="G70" s="94"/>
      <c r="H70" s="94"/>
      <c r="I70" s="95"/>
      <c r="J70" s="67"/>
      <c r="K70" s="67"/>
      <c r="L70" s="67"/>
      <c r="M70" s="67"/>
      <c r="N70" s="67"/>
      <c r="O70" s="69"/>
      <c r="P70" s="69"/>
      <c r="Q70" s="69"/>
      <c r="R70" s="50" t="s">
        <v>146</v>
      </c>
      <c r="T70" s="34">
        <f t="shared" si="18"/>
        <v>0</v>
      </c>
    </row>
    <row r="71" spans="1:20" ht="19.5" customHeight="1">
      <c r="I71" s="68"/>
      <c r="J71" s="68"/>
      <c r="K71" s="68"/>
      <c r="L71" s="68"/>
      <c r="M71" s="68"/>
      <c r="N71" s="68"/>
    </row>
    <row r="72" spans="1:20" ht="19.5" customHeight="1">
      <c r="I72" s="68"/>
      <c r="J72" s="68"/>
      <c r="K72" s="68"/>
      <c r="L72" s="68"/>
      <c r="M72" s="68"/>
      <c r="N72" s="68"/>
    </row>
    <row r="73" spans="1:20" ht="19.5" customHeight="1">
      <c r="I73" s="68"/>
      <c r="J73" s="68"/>
      <c r="K73" s="68"/>
      <c r="L73" s="68"/>
      <c r="M73" s="68"/>
      <c r="N73" s="68"/>
    </row>
    <row r="74" spans="1:20" ht="19.5" customHeight="1">
      <c r="I74" s="68"/>
      <c r="J74" s="68"/>
      <c r="K74" s="68"/>
      <c r="L74" s="68"/>
      <c r="M74" s="68"/>
      <c r="N74" s="68"/>
    </row>
    <row r="75" spans="1:20" ht="19.5" customHeight="1">
      <c r="I75" s="68"/>
      <c r="J75" s="68"/>
      <c r="K75" s="68"/>
      <c r="L75" s="68"/>
      <c r="M75" s="68"/>
      <c r="N75" s="68"/>
    </row>
    <row r="76" spans="1:20" ht="19.5" customHeight="1">
      <c r="I76" s="68"/>
      <c r="J76" s="68"/>
      <c r="K76" s="68"/>
      <c r="L76" s="68"/>
      <c r="M76" s="68"/>
      <c r="N76" s="68"/>
    </row>
    <row r="77" spans="1:20" ht="19.5" customHeight="1">
      <c r="I77" s="68"/>
      <c r="J77" s="68"/>
      <c r="K77" s="68"/>
      <c r="L77" s="68"/>
      <c r="M77" s="68"/>
      <c r="N77" s="68"/>
    </row>
    <row r="78" spans="1:20" ht="19.5" customHeight="1">
      <c r="I78" s="68"/>
      <c r="J78" s="68"/>
      <c r="K78" s="68"/>
      <c r="L78" s="68"/>
      <c r="M78" s="68"/>
      <c r="N78" s="68"/>
    </row>
    <row r="79" spans="1:20" ht="19.5" customHeight="1">
      <c r="I79" s="68"/>
      <c r="J79" s="68"/>
      <c r="K79" s="68"/>
      <c r="L79" s="68"/>
      <c r="M79" s="68"/>
      <c r="N79" s="68"/>
    </row>
    <row r="80" spans="1:20" ht="19.5" customHeight="1">
      <c r="I80" s="68"/>
      <c r="J80" s="68"/>
      <c r="K80" s="68"/>
      <c r="L80" s="68"/>
      <c r="M80" s="68"/>
      <c r="N80" s="68"/>
    </row>
    <row r="81" spans="9:14" ht="19.5" customHeight="1">
      <c r="I81" s="68"/>
      <c r="J81" s="68"/>
      <c r="K81" s="68"/>
      <c r="L81" s="68"/>
      <c r="M81" s="68"/>
      <c r="N81" s="68"/>
    </row>
    <row r="82" spans="9:14" ht="19.5" customHeight="1">
      <c r="I82" s="68"/>
      <c r="J82" s="68"/>
      <c r="K82" s="68"/>
      <c r="L82" s="68"/>
      <c r="M82" s="68"/>
      <c r="N82" s="68"/>
    </row>
    <row r="83" spans="9:14" ht="19.5" customHeight="1">
      <c r="I83" s="68"/>
      <c r="J83" s="68"/>
      <c r="K83" s="68"/>
      <c r="L83" s="68"/>
      <c r="M83" s="68"/>
      <c r="N83" s="68"/>
    </row>
    <row r="84" spans="9:14" ht="19.5" customHeight="1">
      <c r="I84" s="68"/>
      <c r="J84" s="68"/>
      <c r="K84" s="68"/>
      <c r="L84" s="68"/>
      <c r="M84" s="68"/>
      <c r="N84" s="68"/>
    </row>
    <row r="85" spans="9:14" ht="19.5" customHeight="1">
      <c r="I85" s="68"/>
      <c r="J85" s="68"/>
      <c r="K85" s="68"/>
      <c r="L85" s="68"/>
      <c r="M85" s="68"/>
      <c r="N85" s="68"/>
    </row>
    <row r="86" spans="9:14" ht="19.5" customHeight="1">
      <c r="I86" s="68"/>
      <c r="J86" s="68"/>
      <c r="K86" s="68"/>
      <c r="L86" s="68"/>
      <c r="M86" s="68"/>
      <c r="N86" s="68"/>
    </row>
    <row r="87" spans="9:14" ht="19.5" customHeight="1">
      <c r="I87" s="68"/>
      <c r="J87" s="68"/>
      <c r="K87" s="68"/>
      <c r="L87" s="68"/>
      <c r="M87" s="68"/>
      <c r="N87" s="68"/>
    </row>
    <row r="88" spans="9:14" ht="19.5" customHeight="1">
      <c r="I88" s="68"/>
      <c r="J88" s="68"/>
      <c r="K88" s="68"/>
      <c r="L88" s="68"/>
      <c r="M88" s="68"/>
      <c r="N88" s="68"/>
    </row>
    <row r="89" spans="9:14" ht="19.5" customHeight="1">
      <c r="I89" s="68"/>
      <c r="J89" s="68"/>
      <c r="K89" s="68"/>
      <c r="L89" s="68"/>
      <c r="M89" s="68"/>
      <c r="N89" s="68"/>
    </row>
    <row r="90" spans="9:14" ht="19.5" customHeight="1">
      <c r="I90" s="68"/>
      <c r="J90" s="68"/>
      <c r="K90" s="68"/>
      <c r="L90" s="68"/>
      <c r="M90" s="68"/>
      <c r="N90" s="68"/>
    </row>
    <row r="91" spans="9:14" ht="19.5" customHeight="1">
      <c r="I91" s="68"/>
      <c r="J91" s="68"/>
      <c r="K91" s="68"/>
      <c r="L91" s="68"/>
      <c r="M91" s="68"/>
      <c r="N91" s="68"/>
    </row>
    <row r="92" spans="9:14" ht="19.5" customHeight="1">
      <c r="I92" s="68"/>
      <c r="J92" s="68"/>
      <c r="K92" s="68"/>
      <c r="L92" s="68"/>
      <c r="M92" s="68"/>
      <c r="N92" s="68"/>
    </row>
    <row r="93" spans="9:14" ht="19.5" customHeight="1">
      <c r="I93" s="68"/>
      <c r="J93" s="68"/>
      <c r="K93" s="68"/>
      <c r="L93" s="68"/>
      <c r="M93" s="68"/>
      <c r="N93" s="68"/>
    </row>
    <row r="94" spans="9:14" ht="19.5" customHeight="1">
      <c r="I94" s="68"/>
      <c r="J94" s="68"/>
      <c r="K94" s="68"/>
      <c r="L94" s="68"/>
      <c r="M94" s="68"/>
      <c r="N94" s="68"/>
    </row>
    <row r="95" spans="9:14" ht="19.5" customHeight="1">
      <c r="I95" s="68"/>
      <c r="J95" s="68"/>
      <c r="K95" s="68"/>
      <c r="L95" s="68"/>
      <c r="M95" s="68"/>
      <c r="N95" s="68"/>
    </row>
    <row r="96" spans="9:14" ht="19.5" customHeight="1">
      <c r="I96" s="68"/>
      <c r="J96" s="68"/>
      <c r="K96" s="68"/>
      <c r="L96" s="68"/>
      <c r="M96" s="68"/>
      <c r="N96" s="68"/>
    </row>
    <row r="97" spans="9:14" ht="19.5" customHeight="1">
      <c r="I97" s="68"/>
      <c r="J97" s="68"/>
      <c r="K97" s="68"/>
      <c r="L97" s="68"/>
      <c r="M97" s="68"/>
      <c r="N97" s="68"/>
    </row>
    <row r="98" spans="9:14" ht="19.5" customHeight="1">
      <c r="I98" s="68"/>
      <c r="J98" s="68"/>
      <c r="K98" s="68"/>
      <c r="L98" s="68"/>
      <c r="M98" s="68"/>
      <c r="N98" s="68"/>
    </row>
    <row r="99" spans="9:14" ht="19.5" customHeight="1">
      <c r="I99" s="68"/>
      <c r="J99" s="68"/>
      <c r="K99" s="68"/>
      <c r="L99" s="68"/>
      <c r="M99" s="68"/>
      <c r="N99" s="68"/>
    </row>
    <row r="100" spans="9:14" ht="19.5" customHeight="1">
      <c r="I100" s="68"/>
      <c r="J100" s="68"/>
      <c r="K100" s="68"/>
      <c r="L100" s="68"/>
      <c r="M100" s="68"/>
      <c r="N100" s="68"/>
    </row>
    <row r="101" spans="9:14" ht="19.5" customHeight="1">
      <c r="I101" s="68"/>
      <c r="J101" s="68"/>
      <c r="K101" s="68"/>
      <c r="L101" s="68"/>
      <c r="M101" s="68"/>
      <c r="N101" s="68"/>
    </row>
    <row r="102" spans="9:14" ht="19.5" customHeight="1">
      <c r="I102" s="68"/>
      <c r="J102" s="68"/>
      <c r="K102" s="68"/>
      <c r="L102" s="68"/>
      <c r="M102" s="68"/>
      <c r="N102" s="68"/>
    </row>
    <row r="103" spans="9:14" ht="19.5" customHeight="1">
      <c r="I103" s="68"/>
      <c r="J103" s="68"/>
      <c r="K103" s="68"/>
      <c r="L103" s="68"/>
      <c r="M103" s="68"/>
      <c r="N103" s="68"/>
    </row>
    <row r="104" spans="9:14" ht="19.5" customHeight="1">
      <c r="I104" s="68"/>
      <c r="J104" s="68"/>
      <c r="K104" s="68"/>
      <c r="L104" s="68"/>
      <c r="M104" s="68"/>
      <c r="N104" s="68"/>
    </row>
    <row r="105" spans="9:14" ht="19.5" customHeight="1">
      <c r="I105" s="68"/>
      <c r="J105" s="68"/>
      <c r="K105" s="68"/>
      <c r="L105" s="68"/>
      <c r="M105" s="68"/>
      <c r="N105" s="68"/>
    </row>
    <row r="106" spans="9:14" ht="19.5" customHeight="1">
      <c r="I106" s="68"/>
      <c r="J106" s="68"/>
      <c r="K106" s="68"/>
      <c r="L106" s="68"/>
      <c r="M106" s="68"/>
      <c r="N106" s="68"/>
    </row>
    <row r="107" spans="9:14" ht="19.5" customHeight="1">
      <c r="I107" s="68"/>
      <c r="J107" s="68"/>
      <c r="K107" s="68"/>
      <c r="L107" s="68"/>
      <c r="M107" s="68"/>
      <c r="N107" s="68"/>
    </row>
    <row r="108" spans="9:14" ht="19.5" customHeight="1">
      <c r="I108" s="68"/>
      <c r="J108" s="68"/>
      <c r="K108" s="68"/>
      <c r="L108" s="68"/>
      <c r="M108" s="68"/>
      <c r="N108" s="68"/>
    </row>
    <row r="109" spans="9:14" ht="19.5" customHeight="1">
      <c r="I109" s="68"/>
      <c r="J109" s="68"/>
      <c r="K109" s="68"/>
      <c r="L109" s="68"/>
      <c r="M109" s="68"/>
      <c r="N109" s="68"/>
    </row>
    <row r="110" spans="9:14" ht="19.5" customHeight="1">
      <c r="I110" s="68"/>
      <c r="J110" s="68"/>
      <c r="K110" s="68"/>
      <c r="L110" s="68"/>
      <c r="M110" s="68"/>
      <c r="N110" s="68"/>
    </row>
    <row r="111" spans="9:14" ht="19.5" customHeight="1">
      <c r="I111" s="68"/>
      <c r="J111" s="68"/>
      <c r="K111" s="68"/>
      <c r="L111" s="68"/>
      <c r="M111" s="68"/>
      <c r="N111" s="68"/>
    </row>
    <row r="112" spans="9:14" ht="19.5" customHeight="1">
      <c r="I112" s="68"/>
      <c r="J112" s="68"/>
      <c r="K112" s="68"/>
      <c r="L112" s="68"/>
      <c r="M112" s="68"/>
      <c r="N112" s="68"/>
    </row>
    <row r="113" spans="9:14" ht="19.5" customHeight="1">
      <c r="I113" s="68"/>
      <c r="J113" s="68"/>
      <c r="K113" s="68"/>
      <c r="L113" s="68"/>
      <c r="M113" s="68"/>
      <c r="N113" s="68"/>
    </row>
    <row r="114" spans="9:14" ht="19.5" customHeight="1">
      <c r="I114" s="68"/>
      <c r="J114" s="68"/>
      <c r="K114" s="68"/>
      <c r="L114" s="68"/>
      <c r="M114" s="68"/>
      <c r="N114" s="68"/>
    </row>
    <row r="115" spans="9:14" ht="19.5" customHeight="1">
      <c r="I115" s="68"/>
      <c r="J115" s="68"/>
      <c r="K115" s="68"/>
      <c r="L115" s="68"/>
      <c r="M115" s="68"/>
      <c r="N115" s="68"/>
    </row>
    <row r="116" spans="9:14" ht="19.5" customHeight="1">
      <c r="I116" s="68"/>
      <c r="J116" s="68"/>
      <c r="K116" s="68"/>
      <c r="L116" s="68"/>
      <c r="M116" s="68"/>
      <c r="N116" s="68"/>
    </row>
    <row r="117" spans="9:14" ht="19.5" customHeight="1">
      <c r="I117" s="68"/>
      <c r="J117" s="68"/>
      <c r="K117" s="68"/>
      <c r="L117" s="68"/>
      <c r="M117" s="68"/>
      <c r="N117" s="68"/>
    </row>
    <row r="118" spans="9:14" ht="19.5" customHeight="1">
      <c r="I118" s="68"/>
      <c r="J118" s="68"/>
      <c r="K118" s="68"/>
      <c r="L118" s="68"/>
      <c r="M118" s="68"/>
      <c r="N118" s="68"/>
    </row>
    <row r="119" spans="9:14" ht="19.5" customHeight="1">
      <c r="I119" s="68"/>
      <c r="J119" s="68"/>
      <c r="K119" s="68"/>
      <c r="L119" s="68"/>
      <c r="M119" s="68"/>
      <c r="N119" s="68"/>
    </row>
    <row r="120" spans="9:14" ht="19.5" customHeight="1">
      <c r="I120" s="68"/>
      <c r="J120" s="68"/>
      <c r="K120" s="68"/>
      <c r="L120" s="68"/>
      <c r="M120" s="68"/>
      <c r="N120" s="68"/>
    </row>
    <row r="121" spans="9:14" ht="19.5" customHeight="1">
      <c r="I121" s="68"/>
      <c r="J121" s="68"/>
      <c r="K121" s="68"/>
      <c r="L121" s="68"/>
      <c r="M121" s="68"/>
      <c r="N121" s="68"/>
    </row>
    <row r="122" spans="9:14" ht="19.5" customHeight="1">
      <c r="I122" s="68"/>
      <c r="J122" s="68"/>
      <c r="K122" s="68"/>
      <c r="L122" s="68"/>
      <c r="M122" s="68"/>
      <c r="N122" s="68"/>
    </row>
    <row r="123" spans="9:14" ht="19.5" customHeight="1">
      <c r="I123" s="68"/>
      <c r="J123" s="68"/>
      <c r="K123" s="68"/>
      <c r="L123" s="68"/>
      <c r="M123" s="68"/>
      <c r="N123" s="68"/>
    </row>
    <row r="124" spans="9:14" ht="19.5" customHeight="1">
      <c r="I124" s="68"/>
      <c r="J124" s="68"/>
      <c r="K124" s="68"/>
      <c r="L124" s="68"/>
      <c r="M124" s="68"/>
      <c r="N124" s="68"/>
    </row>
    <row r="125" spans="9:14" ht="19.5" customHeight="1">
      <c r="I125" s="68"/>
      <c r="J125" s="68"/>
      <c r="K125" s="68"/>
      <c r="L125" s="68"/>
      <c r="M125" s="68"/>
      <c r="N125" s="68"/>
    </row>
    <row r="126" spans="9:14" ht="19.5" customHeight="1">
      <c r="I126" s="68"/>
      <c r="J126" s="68"/>
      <c r="K126" s="68"/>
      <c r="L126" s="68"/>
      <c r="M126" s="68"/>
      <c r="N126" s="68"/>
    </row>
    <row r="127" spans="9:14" ht="19.5" customHeight="1">
      <c r="I127" s="68"/>
      <c r="J127" s="68"/>
      <c r="K127" s="68"/>
      <c r="L127" s="68"/>
      <c r="M127" s="68"/>
      <c r="N127" s="68"/>
    </row>
    <row r="128" spans="9:14" ht="19.5" customHeight="1">
      <c r="I128" s="68"/>
      <c r="J128" s="68"/>
      <c r="K128" s="68"/>
      <c r="L128" s="68"/>
      <c r="M128" s="68"/>
      <c r="N128" s="68"/>
    </row>
    <row r="129" spans="9:14" ht="19.5" customHeight="1">
      <c r="I129" s="68"/>
      <c r="J129" s="68"/>
      <c r="K129" s="68"/>
      <c r="L129" s="68"/>
      <c r="M129" s="68"/>
      <c r="N129" s="68"/>
    </row>
    <row r="130" spans="9:14" ht="19.5" customHeight="1">
      <c r="I130" s="68"/>
      <c r="J130" s="68"/>
      <c r="K130" s="68"/>
      <c r="L130" s="68"/>
      <c r="M130" s="68"/>
      <c r="N130" s="68"/>
    </row>
    <row r="131" spans="9:14" ht="19.5" customHeight="1">
      <c r="I131" s="68"/>
      <c r="J131" s="68"/>
      <c r="K131" s="68"/>
      <c r="L131" s="68"/>
      <c r="M131" s="68"/>
      <c r="N131" s="68"/>
    </row>
    <row r="132" spans="9:14" ht="19.5" customHeight="1">
      <c r="I132" s="68"/>
      <c r="J132" s="68"/>
      <c r="K132" s="68"/>
      <c r="L132" s="68"/>
      <c r="M132" s="68"/>
      <c r="N132" s="68"/>
    </row>
    <row r="133" spans="9:14" ht="19.5" customHeight="1">
      <c r="I133" s="68"/>
      <c r="J133" s="68"/>
      <c r="K133" s="68"/>
      <c r="L133" s="68"/>
      <c r="M133" s="68"/>
      <c r="N133" s="68"/>
    </row>
    <row r="134" spans="9:14" ht="19.5" customHeight="1">
      <c r="I134" s="68"/>
      <c r="J134" s="68"/>
      <c r="K134" s="68"/>
      <c r="L134" s="68"/>
      <c r="M134" s="68"/>
      <c r="N134" s="68"/>
    </row>
    <row r="135" spans="9:14" ht="19.5" customHeight="1">
      <c r="I135" s="68"/>
      <c r="J135" s="68"/>
      <c r="K135" s="68"/>
      <c r="L135" s="68"/>
      <c r="M135" s="68"/>
      <c r="N135" s="68"/>
    </row>
    <row r="136" spans="9:14" ht="19.5" customHeight="1">
      <c r="I136" s="68"/>
      <c r="J136" s="68"/>
      <c r="K136" s="68"/>
      <c r="L136" s="68"/>
      <c r="M136" s="68"/>
      <c r="N136" s="68"/>
    </row>
    <row r="137" spans="9:14" ht="19.5" customHeight="1">
      <c r="I137" s="68"/>
      <c r="J137" s="68"/>
      <c r="K137" s="68"/>
      <c r="L137" s="68"/>
      <c r="M137" s="68"/>
      <c r="N137" s="68"/>
    </row>
    <row r="138" spans="9:14" ht="19.5" customHeight="1">
      <c r="I138" s="68"/>
      <c r="J138" s="68"/>
      <c r="K138" s="68"/>
      <c r="L138" s="68"/>
      <c r="M138" s="68"/>
      <c r="N138" s="68"/>
    </row>
    <row r="139" spans="9:14" ht="19.5" customHeight="1">
      <c r="I139" s="68"/>
      <c r="J139" s="68"/>
      <c r="K139" s="68"/>
      <c r="L139" s="68"/>
      <c r="M139" s="68"/>
      <c r="N139" s="68"/>
    </row>
    <row r="140" spans="9:14" ht="19.5" customHeight="1">
      <c r="I140" s="68"/>
      <c r="J140" s="68"/>
      <c r="K140" s="68"/>
      <c r="L140" s="68"/>
      <c r="M140" s="68"/>
      <c r="N140" s="68"/>
    </row>
    <row r="141" spans="9:14" ht="19.5" customHeight="1">
      <c r="I141" s="68"/>
      <c r="J141" s="68"/>
      <c r="K141" s="68"/>
      <c r="L141" s="68"/>
      <c r="M141" s="68"/>
      <c r="N141" s="68"/>
    </row>
    <row r="142" spans="9:14" ht="19.5" customHeight="1">
      <c r="I142" s="68"/>
      <c r="J142" s="68"/>
      <c r="K142" s="68"/>
      <c r="L142" s="68"/>
      <c r="M142" s="68"/>
      <c r="N142" s="68"/>
    </row>
    <row r="143" spans="9:14" ht="19.5" customHeight="1">
      <c r="I143" s="68"/>
      <c r="J143" s="68"/>
      <c r="K143" s="68"/>
      <c r="L143" s="68"/>
      <c r="M143" s="68"/>
      <c r="N143" s="68"/>
    </row>
    <row r="144" spans="9:14" ht="19.5" customHeight="1">
      <c r="I144" s="68"/>
      <c r="J144" s="68"/>
      <c r="K144" s="68"/>
      <c r="L144" s="68"/>
      <c r="M144" s="68"/>
      <c r="N144" s="68"/>
    </row>
    <row r="145" spans="9:14" ht="19.5" customHeight="1">
      <c r="I145" s="68"/>
      <c r="J145" s="68"/>
      <c r="K145" s="68"/>
      <c r="L145" s="68"/>
      <c r="M145" s="68"/>
      <c r="N145" s="68"/>
    </row>
    <row r="146" spans="9:14" ht="19.5" customHeight="1">
      <c r="I146" s="68"/>
      <c r="J146" s="68"/>
      <c r="K146" s="68"/>
      <c r="L146" s="68"/>
      <c r="M146" s="68"/>
      <c r="N146" s="68"/>
    </row>
    <row r="147" spans="9:14" ht="19.5" customHeight="1">
      <c r="I147" s="68"/>
      <c r="J147" s="68"/>
      <c r="K147" s="68"/>
      <c r="L147" s="68"/>
      <c r="M147" s="68"/>
      <c r="N147" s="68"/>
    </row>
    <row r="148" spans="9:14" ht="19.5" customHeight="1">
      <c r="I148" s="68"/>
      <c r="J148" s="68"/>
      <c r="K148" s="68"/>
      <c r="L148" s="68"/>
      <c r="M148" s="68"/>
      <c r="N148" s="68"/>
    </row>
    <row r="149" spans="9:14" ht="19.5" customHeight="1">
      <c r="I149" s="68"/>
      <c r="J149" s="68"/>
      <c r="K149" s="68"/>
      <c r="L149" s="68"/>
      <c r="M149" s="68"/>
      <c r="N149" s="68"/>
    </row>
    <row r="150" spans="9:14" ht="19.5" customHeight="1">
      <c r="I150" s="68"/>
      <c r="J150" s="68"/>
      <c r="K150" s="68"/>
      <c r="L150" s="68"/>
      <c r="M150" s="68"/>
      <c r="N150" s="68"/>
    </row>
    <row r="151" spans="9:14" ht="19.5" customHeight="1">
      <c r="I151" s="68"/>
      <c r="J151" s="68"/>
      <c r="K151" s="68"/>
      <c r="L151" s="68"/>
      <c r="M151" s="68"/>
      <c r="N151" s="68"/>
    </row>
    <row r="152" spans="9:14" ht="19.5" customHeight="1">
      <c r="I152" s="68"/>
      <c r="J152" s="68"/>
      <c r="K152" s="68"/>
      <c r="L152" s="68"/>
      <c r="M152" s="68"/>
      <c r="N152" s="68"/>
    </row>
    <row r="153" spans="9:14" ht="19.5" customHeight="1">
      <c r="I153" s="68"/>
      <c r="J153" s="68"/>
      <c r="K153" s="68"/>
      <c r="L153" s="68"/>
      <c r="M153" s="68"/>
      <c r="N153" s="68"/>
    </row>
    <row r="154" spans="9:14" ht="19.5" customHeight="1">
      <c r="I154" s="68"/>
      <c r="J154" s="68"/>
      <c r="K154" s="68"/>
      <c r="L154" s="68"/>
      <c r="M154" s="68"/>
      <c r="N154" s="68"/>
    </row>
    <row r="155" spans="9:14" ht="19.5" customHeight="1">
      <c r="I155" s="68"/>
      <c r="J155" s="68"/>
      <c r="K155" s="68"/>
      <c r="L155" s="68"/>
      <c r="M155" s="68"/>
      <c r="N155" s="68"/>
    </row>
    <row r="156" spans="9:14" ht="19.5" customHeight="1">
      <c r="I156" s="68"/>
      <c r="J156" s="68"/>
      <c r="K156" s="68"/>
      <c r="L156" s="68"/>
      <c r="M156" s="68"/>
      <c r="N156" s="68"/>
    </row>
    <row r="157" spans="9:14" ht="19.5" customHeight="1">
      <c r="I157" s="68"/>
      <c r="J157" s="68"/>
      <c r="K157" s="68"/>
      <c r="L157" s="68"/>
      <c r="M157" s="68"/>
      <c r="N157" s="68"/>
    </row>
    <row r="158" spans="9:14" ht="19.5" customHeight="1">
      <c r="I158" s="68"/>
      <c r="J158" s="68"/>
      <c r="K158" s="68"/>
      <c r="L158" s="68"/>
      <c r="M158" s="68"/>
      <c r="N158" s="68"/>
    </row>
    <row r="159" spans="9:14" ht="19.5" customHeight="1">
      <c r="I159" s="68"/>
      <c r="J159" s="68"/>
      <c r="K159" s="68"/>
      <c r="L159" s="68"/>
      <c r="M159" s="68"/>
      <c r="N159" s="68"/>
    </row>
    <row r="160" spans="9:14" ht="19.5" customHeight="1">
      <c r="I160" s="68"/>
      <c r="J160" s="68"/>
      <c r="K160" s="68"/>
      <c r="L160" s="68"/>
      <c r="M160" s="68"/>
      <c r="N160" s="68"/>
    </row>
    <row r="161" spans="9:14" ht="19.5" customHeight="1">
      <c r="I161" s="68"/>
      <c r="J161" s="68"/>
      <c r="K161" s="68"/>
      <c r="L161" s="68"/>
      <c r="M161" s="68"/>
      <c r="N161" s="68"/>
    </row>
    <row r="162" spans="9:14" ht="19.5" customHeight="1">
      <c r="I162" s="68"/>
      <c r="J162" s="68"/>
      <c r="K162" s="68"/>
      <c r="L162" s="68"/>
      <c r="M162" s="68"/>
      <c r="N162" s="68"/>
    </row>
    <row r="163" spans="9:14" ht="19.5" customHeight="1">
      <c r="I163" s="68"/>
      <c r="J163" s="68"/>
      <c r="K163" s="68"/>
      <c r="L163" s="68"/>
      <c r="M163" s="68"/>
      <c r="N163" s="68"/>
    </row>
    <row r="164" spans="9:14" ht="19.5" customHeight="1">
      <c r="I164" s="68"/>
      <c r="J164" s="68"/>
      <c r="K164" s="68"/>
      <c r="L164" s="68"/>
      <c r="M164" s="68"/>
      <c r="N164" s="68"/>
    </row>
    <row r="165" spans="9:14" ht="19.5" customHeight="1">
      <c r="I165" s="68"/>
      <c r="J165" s="68"/>
      <c r="K165" s="68"/>
      <c r="L165" s="68"/>
      <c r="M165" s="68"/>
      <c r="N165" s="68"/>
    </row>
    <row r="166" spans="9:14" ht="19.5" customHeight="1">
      <c r="I166" s="68"/>
      <c r="J166" s="68"/>
      <c r="K166" s="68"/>
      <c r="L166" s="68"/>
      <c r="M166" s="68"/>
      <c r="N166" s="68"/>
    </row>
    <row r="167" spans="9:14" ht="19.5" customHeight="1">
      <c r="I167" s="68"/>
      <c r="J167" s="68"/>
      <c r="K167" s="68"/>
      <c r="L167" s="68"/>
      <c r="M167" s="68"/>
      <c r="N167" s="68"/>
    </row>
    <row r="168" spans="9:14" ht="19.5" customHeight="1">
      <c r="I168" s="68"/>
      <c r="J168" s="68"/>
      <c r="K168" s="68"/>
      <c r="L168" s="68"/>
      <c r="M168" s="68"/>
      <c r="N168" s="68"/>
    </row>
    <row r="169" spans="9:14" ht="19.5" customHeight="1">
      <c r="I169" s="68"/>
      <c r="J169" s="68"/>
      <c r="K169" s="68"/>
      <c r="L169" s="68"/>
      <c r="M169" s="68"/>
      <c r="N169" s="68"/>
    </row>
    <row r="170" spans="9:14" ht="19.5" customHeight="1">
      <c r="I170" s="68"/>
      <c r="J170" s="68"/>
      <c r="K170" s="68"/>
      <c r="L170" s="68"/>
      <c r="M170" s="68"/>
      <c r="N170" s="68"/>
    </row>
    <row r="171" spans="9:14" ht="19.5" customHeight="1">
      <c r="I171" s="68"/>
      <c r="J171" s="68"/>
      <c r="K171" s="68"/>
      <c r="L171" s="68"/>
      <c r="M171" s="68"/>
      <c r="N171" s="68"/>
    </row>
    <row r="172" spans="9:14" ht="19.5" customHeight="1">
      <c r="I172" s="68"/>
      <c r="J172" s="68"/>
      <c r="K172" s="68"/>
      <c r="L172" s="68"/>
      <c r="M172" s="68"/>
      <c r="N172" s="68"/>
    </row>
    <row r="173" spans="9:14" ht="19.5" customHeight="1">
      <c r="I173" s="68"/>
      <c r="J173" s="68"/>
      <c r="K173" s="68"/>
      <c r="L173" s="68"/>
      <c r="M173" s="68"/>
      <c r="N173" s="68"/>
    </row>
    <row r="174" spans="9:14" ht="19.5" customHeight="1">
      <c r="I174" s="68"/>
      <c r="J174" s="68"/>
      <c r="K174" s="68"/>
      <c r="L174" s="68"/>
      <c r="M174" s="68"/>
      <c r="N174" s="68"/>
    </row>
    <row r="175" spans="9:14" ht="19.5" customHeight="1">
      <c r="I175" s="68"/>
      <c r="J175" s="68"/>
      <c r="K175" s="68"/>
      <c r="L175" s="68"/>
      <c r="M175" s="68"/>
      <c r="N175" s="68"/>
    </row>
    <row r="176" spans="9:14" ht="19.5" customHeight="1">
      <c r="I176" s="68"/>
      <c r="J176" s="68"/>
      <c r="K176" s="68"/>
      <c r="L176" s="68"/>
      <c r="M176" s="68"/>
      <c r="N176" s="68"/>
    </row>
    <row r="177" spans="9:14" ht="19.5" customHeight="1">
      <c r="I177" s="68"/>
      <c r="J177" s="68"/>
      <c r="K177" s="68"/>
      <c r="L177" s="68"/>
      <c r="M177" s="68"/>
      <c r="N177" s="68"/>
    </row>
    <row r="178" spans="9:14" ht="19.5" customHeight="1">
      <c r="I178" s="68"/>
      <c r="J178" s="68"/>
      <c r="K178" s="68"/>
      <c r="L178" s="68"/>
      <c r="M178" s="68"/>
      <c r="N178" s="68"/>
    </row>
    <row r="179" spans="9:14" ht="19.5" customHeight="1">
      <c r="I179" s="68"/>
      <c r="J179" s="68"/>
      <c r="K179" s="68"/>
      <c r="L179" s="68"/>
      <c r="M179" s="68"/>
      <c r="N179" s="68"/>
    </row>
    <row r="180" spans="9:14" ht="19.5" customHeight="1">
      <c r="I180" s="68"/>
      <c r="J180" s="68"/>
      <c r="K180" s="68"/>
      <c r="L180" s="68"/>
      <c r="M180" s="68"/>
      <c r="N180" s="68"/>
    </row>
    <row r="181" spans="9:14" ht="19.5" customHeight="1">
      <c r="I181" s="68"/>
      <c r="J181" s="68"/>
      <c r="K181" s="68"/>
      <c r="L181" s="68"/>
      <c r="M181" s="68"/>
      <c r="N181" s="68"/>
    </row>
    <row r="182" spans="9:14" ht="19.5" customHeight="1">
      <c r="I182" s="68"/>
      <c r="J182" s="68"/>
      <c r="K182" s="68"/>
      <c r="L182" s="68"/>
      <c r="M182" s="68"/>
      <c r="N182" s="68"/>
    </row>
    <row r="183" spans="9:14" ht="19.5" customHeight="1">
      <c r="I183" s="68"/>
      <c r="J183" s="68"/>
      <c r="K183" s="68"/>
      <c r="L183" s="68"/>
      <c r="M183" s="68"/>
      <c r="N183" s="68"/>
    </row>
    <row r="184" spans="9:14" ht="19.5" customHeight="1">
      <c r="I184" s="68"/>
      <c r="J184" s="68"/>
      <c r="K184" s="68"/>
      <c r="L184" s="68"/>
      <c r="M184" s="68"/>
      <c r="N184" s="68"/>
    </row>
    <row r="185" spans="9:14" ht="19.5" customHeight="1">
      <c r="I185" s="68"/>
      <c r="J185" s="68"/>
      <c r="K185" s="68"/>
      <c r="L185" s="68"/>
      <c r="M185" s="68"/>
      <c r="N185" s="68"/>
    </row>
    <row r="186" spans="9:14" ht="19.5" customHeight="1">
      <c r="I186" s="68"/>
      <c r="J186" s="68"/>
      <c r="K186" s="68"/>
      <c r="L186" s="68"/>
      <c r="M186" s="68"/>
      <c r="N186" s="68"/>
    </row>
    <row r="187" spans="9:14" ht="19.5" customHeight="1">
      <c r="I187" s="68"/>
      <c r="J187" s="68"/>
      <c r="K187" s="68"/>
      <c r="L187" s="68"/>
      <c r="M187" s="68"/>
      <c r="N187" s="68"/>
    </row>
    <row r="188" spans="9:14" ht="19.5" customHeight="1">
      <c r="I188" s="68"/>
      <c r="J188" s="68"/>
      <c r="K188" s="68"/>
      <c r="L188" s="68"/>
      <c r="M188" s="68"/>
      <c r="N188" s="68"/>
    </row>
    <row r="189" spans="9:14" ht="19.5" customHeight="1">
      <c r="I189" s="68"/>
      <c r="J189" s="68"/>
      <c r="K189" s="68"/>
      <c r="L189" s="68"/>
      <c r="M189" s="68"/>
      <c r="N189" s="68"/>
    </row>
    <row r="190" spans="9:14" ht="19.5" customHeight="1">
      <c r="I190" s="68"/>
      <c r="J190" s="68"/>
      <c r="K190" s="68"/>
      <c r="L190" s="68"/>
      <c r="M190" s="68"/>
      <c r="N190" s="68"/>
    </row>
    <row r="191" spans="9:14" ht="19.5" customHeight="1">
      <c r="I191" s="68"/>
      <c r="J191" s="68"/>
      <c r="K191" s="68"/>
      <c r="L191" s="68"/>
      <c r="M191" s="68"/>
      <c r="N191" s="68"/>
    </row>
    <row r="192" spans="9:14" ht="19.5" customHeight="1">
      <c r="I192" s="68"/>
      <c r="J192" s="68"/>
      <c r="K192" s="68"/>
      <c r="L192" s="68"/>
      <c r="M192" s="68"/>
      <c r="N192" s="68"/>
    </row>
    <row r="193" spans="9:14" ht="19.5" customHeight="1">
      <c r="I193" s="68"/>
      <c r="J193" s="68"/>
      <c r="K193" s="68"/>
      <c r="L193" s="68"/>
      <c r="M193" s="68"/>
      <c r="N193" s="68"/>
    </row>
    <row r="194" spans="9:14" ht="19.5" customHeight="1">
      <c r="I194" s="68"/>
      <c r="J194" s="68"/>
      <c r="K194" s="68"/>
      <c r="L194" s="68"/>
      <c r="M194" s="68"/>
      <c r="N194" s="68"/>
    </row>
    <row r="195" spans="9:14" ht="19.5" customHeight="1">
      <c r="I195" s="68"/>
      <c r="J195" s="68"/>
      <c r="K195" s="68"/>
      <c r="L195" s="68"/>
      <c r="M195" s="68"/>
      <c r="N195" s="68"/>
    </row>
    <row r="196" spans="9:14" ht="19.5" customHeight="1">
      <c r="I196" s="68"/>
      <c r="J196" s="68"/>
      <c r="K196" s="68"/>
      <c r="L196" s="68"/>
      <c r="M196" s="68"/>
      <c r="N196" s="68"/>
    </row>
    <row r="197" spans="9:14" ht="19.5" customHeight="1">
      <c r="I197" s="68"/>
      <c r="J197" s="68"/>
      <c r="K197" s="68"/>
      <c r="L197" s="68"/>
      <c r="M197" s="68"/>
      <c r="N197" s="68"/>
    </row>
    <row r="198" spans="9:14" ht="19.5" customHeight="1">
      <c r="I198" s="68"/>
      <c r="J198" s="68"/>
      <c r="K198" s="68"/>
      <c r="L198" s="68"/>
      <c r="M198" s="68"/>
      <c r="N198" s="68"/>
    </row>
    <row r="199" spans="9:14" ht="19.5" customHeight="1">
      <c r="I199" s="68"/>
      <c r="J199" s="68"/>
      <c r="K199" s="68"/>
      <c r="L199" s="68"/>
      <c r="M199" s="68"/>
      <c r="N199" s="68"/>
    </row>
    <row r="200" spans="9:14" ht="19.5" customHeight="1">
      <c r="I200" s="68"/>
      <c r="J200" s="68"/>
      <c r="K200" s="68"/>
      <c r="L200" s="68"/>
      <c r="M200" s="68"/>
      <c r="N200" s="68"/>
    </row>
    <row r="201" spans="9:14" ht="19.5" customHeight="1">
      <c r="I201" s="68"/>
      <c r="J201" s="68"/>
      <c r="K201" s="68"/>
      <c r="L201" s="68"/>
      <c r="M201" s="68"/>
      <c r="N201" s="68"/>
    </row>
    <row r="202" spans="9:14" ht="19.5" customHeight="1">
      <c r="I202" s="68"/>
      <c r="J202" s="68"/>
      <c r="K202" s="68"/>
      <c r="L202" s="68"/>
      <c r="M202" s="68"/>
      <c r="N202" s="68"/>
    </row>
    <row r="203" spans="9:14" ht="19.5" customHeight="1">
      <c r="I203" s="68"/>
      <c r="J203" s="68"/>
      <c r="K203" s="68"/>
      <c r="L203" s="68"/>
      <c r="M203" s="68"/>
      <c r="N203" s="68"/>
    </row>
    <row r="204" spans="9:14" ht="19.5" customHeight="1">
      <c r="I204" s="68"/>
      <c r="J204" s="68"/>
      <c r="K204" s="68"/>
      <c r="L204" s="68"/>
      <c r="M204" s="68"/>
      <c r="N204" s="68"/>
    </row>
    <row r="205" spans="9:14" ht="19.5" customHeight="1">
      <c r="I205" s="68"/>
      <c r="J205" s="68"/>
      <c r="K205" s="68"/>
      <c r="L205" s="68"/>
      <c r="M205" s="68"/>
      <c r="N205" s="68"/>
    </row>
    <row r="206" spans="9:14" ht="19.5" customHeight="1">
      <c r="I206" s="68"/>
      <c r="J206" s="68"/>
      <c r="K206" s="68"/>
      <c r="L206" s="68"/>
      <c r="M206" s="68"/>
      <c r="N206" s="68"/>
    </row>
    <row r="207" spans="9:14" ht="19.5" customHeight="1">
      <c r="I207" s="68"/>
      <c r="J207" s="68"/>
      <c r="K207" s="68"/>
      <c r="L207" s="68"/>
      <c r="M207" s="68"/>
      <c r="N207" s="68"/>
    </row>
    <row r="208" spans="9:14" ht="19.5" customHeight="1">
      <c r="I208" s="68"/>
      <c r="J208" s="68"/>
      <c r="K208" s="68"/>
      <c r="L208" s="68"/>
      <c r="M208" s="68"/>
      <c r="N208" s="68"/>
    </row>
    <row r="209" spans="9:14" ht="19.5" customHeight="1">
      <c r="I209" s="68"/>
      <c r="J209" s="68"/>
      <c r="K209" s="68"/>
      <c r="L209" s="68"/>
      <c r="M209" s="68"/>
      <c r="N209" s="68"/>
    </row>
    <row r="210" spans="9:14" ht="19.5" customHeight="1">
      <c r="I210" s="68"/>
      <c r="J210" s="68"/>
      <c r="K210" s="68"/>
      <c r="L210" s="68"/>
      <c r="M210" s="68"/>
      <c r="N210" s="68"/>
    </row>
    <row r="211" spans="9:14" ht="19.5" customHeight="1">
      <c r="I211" s="68"/>
      <c r="J211" s="68"/>
      <c r="K211" s="68"/>
      <c r="L211" s="68"/>
      <c r="M211" s="68"/>
      <c r="N211" s="68"/>
    </row>
    <row r="212" spans="9:14" ht="19.5" customHeight="1">
      <c r="I212" s="68"/>
      <c r="J212" s="68"/>
      <c r="K212" s="68"/>
      <c r="L212" s="68"/>
      <c r="M212" s="68"/>
      <c r="N212" s="68"/>
    </row>
    <row r="213" spans="9:14" ht="19.5" customHeight="1">
      <c r="I213" s="68"/>
      <c r="J213" s="68"/>
      <c r="K213" s="68"/>
      <c r="L213" s="68"/>
      <c r="M213" s="68"/>
      <c r="N213" s="68"/>
    </row>
    <row r="214" spans="9:14" ht="19.5" customHeight="1">
      <c r="I214" s="68"/>
      <c r="J214" s="68"/>
      <c r="K214" s="68"/>
      <c r="L214" s="68"/>
      <c r="M214" s="68"/>
      <c r="N214" s="68"/>
    </row>
    <row r="215" spans="9:14" ht="19.5" customHeight="1">
      <c r="I215" s="68"/>
      <c r="J215" s="68"/>
      <c r="K215" s="68"/>
      <c r="L215" s="68"/>
      <c r="M215" s="68"/>
      <c r="N215" s="68"/>
    </row>
    <row r="216" spans="9:14" ht="19.5" customHeight="1">
      <c r="I216" s="68"/>
      <c r="J216" s="68"/>
      <c r="K216" s="68"/>
      <c r="L216" s="68"/>
      <c r="M216" s="68"/>
      <c r="N216" s="68"/>
    </row>
    <row r="217" spans="9:14" ht="19.5" customHeight="1">
      <c r="I217" s="68"/>
      <c r="J217" s="68"/>
      <c r="K217" s="68"/>
      <c r="L217" s="68"/>
      <c r="M217" s="68"/>
      <c r="N217" s="68"/>
    </row>
    <row r="218" spans="9:14" ht="19.5" customHeight="1">
      <c r="I218" s="68"/>
      <c r="J218" s="68"/>
      <c r="K218" s="68"/>
      <c r="L218" s="68"/>
      <c r="M218" s="68"/>
      <c r="N218" s="68"/>
    </row>
    <row r="219" spans="9:14" ht="19.5" customHeight="1">
      <c r="I219" s="68"/>
      <c r="J219" s="68"/>
      <c r="K219" s="68"/>
      <c r="L219" s="68"/>
      <c r="M219" s="68"/>
      <c r="N219" s="68"/>
    </row>
    <row r="220" spans="9:14" ht="19.5" customHeight="1">
      <c r="I220" s="68"/>
      <c r="J220" s="68"/>
      <c r="K220" s="68"/>
      <c r="L220" s="68"/>
      <c r="M220" s="68"/>
      <c r="N220" s="68"/>
    </row>
    <row r="221" spans="9:14" ht="19.5" customHeight="1">
      <c r="I221" s="68"/>
      <c r="J221" s="68"/>
      <c r="K221" s="68"/>
      <c r="L221" s="68"/>
      <c r="M221" s="68"/>
      <c r="N221" s="68"/>
    </row>
    <row r="222" spans="9:14" ht="19.5" customHeight="1">
      <c r="I222" s="68"/>
      <c r="J222" s="68"/>
      <c r="K222" s="68"/>
      <c r="L222" s="68"/>
      <c r="M222" s="68"/>
      <c r="N222" s="68"/>
    </row>
    <row r="223" spans="9:14" ht="19.5" customHeight="1">
      <c r="I223" s="68"/>
      <c r="J223" s="68"/>
      <c r="K223" s="68"/>
      <c r="L223" s="68"/>
      <c r="M223" s="68"/>
      <c r="N223" s="68"/>
    </row>
    <row r="224" spans="9:14" ht="19.5" customHeight="1">
      <c r="I224" s="68"/>
      <c r="J224" s="68"/>
      <c r="K224" s="68"/>
      <c r="L224" s="68"/>
      <c r="M224" s="68"/>
      <c r="N224" s="68"/>
    </row>
    <row r="225" spans="9:14" ht="19.5" customHeight="1">
      <c r="I225" s="68"/>
      <c r="J225" s="68"/>
      <c r="K225" s="68"/>
      <c r="L225" s="68"/>
      <c r="M225" s="68"/>
      <c r="N225" s="68"/>
    </row>
    <row r="226" spans="9:14" ht="19.5" customHeight="1">
      <c r="I226" s="68"/>
      <c r="J226" s="68"/>
      <c r="K226" s="68"/>
      <c r="L226" s="68"/>
      <c r="M226" s="68"/>
      <c r="N226" s="68"/>
    </row>
    <row r="227" spans="9:14" ht="19.5" customHeight="1">
      <c r="I227" s="68"/>
      <c r="J227" s="68"/>
      <c r="K227" s="68"/>
      <c r="L227" s="68"/>
      <c r="M227" s="68"/>
      <c r="N227" s="68"/>
    </row>
    <row r="228" spans="9:14" ht="19.5" customHeight="1">
      <c r="I228" s="68"/>
      <c r="J228" s="68"/>
      <c r="K228" s="68"/>
      <c r="L228" s="68"/>
      <c r="M228" s="68"/>
      <c r="N228" s="68"/>
    </row>
    <row r="229" spans="9:14" ht="19.5" customHeight="1">
      <c r="I229" s="68"/>
      <c r="J229" s="68"/>
      <c r="K229" s="68"/>
      <c r="L229" s="68"/>
      <c r="M229" s="68"/>
      <c r="N229" s="68"/>
    </row>
    <row r="230" spans="9:14" ht="19.5" customHeight="1">
      <c r="I230" s="68"/>
      <c r="J230" s="68"/>
      <c r="K230" s="68"/>
      <c r="L230" s="68"/>
      <c r="M230" s="68"/>
      <c r="N230" s="68"/>
    </row>
    <row r="231" spans="9:14" ht="19.5" customHeight="1">
      <c r="I231" s="68"/>
      <c r="J231" s="68"/>
      <c r="K231" s="68"/>
      <c r="L231" s="68"/>
      <c r="M231" s="68"/>
      <c r="N231" s="68"/>
    </row>
    <row r="232" spans="9:14" ht="19.5" customHeight="1">
      <c r="I232" s="68"/>
      <c r="J232" s="68"/>
      <c r="K232" s="68"/>
      <c r="L232" s="68"/>
      <c r="M232" s="68"/>
      <c r="N232" s="68"/>
    </row>
    <row r="233" spans="9:14" ht="19.5" customHeight="1">
      <c r="I233" s="68"/>
      <c r="J233" s="68"/>
      <c r="K233" s="68"/>
      <c r="L233" s="68"/>
      <c r="M233" s="68"/>
      <c r="N233" s="68"/>
    </row>
    <row r="234" spans="9:14" ht="19.5" customHeight="1">
      <c r="I234" s="68"/>
      <c r="J234" s="68"/>
      <c r="K234" s="68"/>
      <c r="L234" s="68"/>
      <c r="M234" s="68"/>
      <c r="N234" s="68"/>
    </row>
    <row r="235" spans="9:14" ht="19.5" customHeight="1">
      <c r="I235" s="68"/>
      <c r="J235" s="68"/>
      <c r="K235" s="68"/>
      <c r="L235" s="68"/>
      <c r="M235" s="68"/>
      <c r="N235" s="68"/>
    </row>
    <row r="236" spans="9:14" ht="19.5" customHeight="1">
      <c r="I236" s="68"/>
      <c r="J236" s="68"/>
      <c r="K236" s="68"/>
      <c r="L236" s="68"/>
      <c r="M236" s="68"/>
      <c r="N236" s="68"/>
    </row>
    <row r="237" spans="9:14" ht="19.5" customHeight="1">
      <c r="I237" s="68"/>
      <c r="J237" s="68"/>
      <c r="K237" s="68"/>
      <c r="L237" s="68"/>
      <c r="M237" s="68"/>
      <c r="N237" s="68"/>
    </row>
    <row r="238" spans="9:14" ht="19.5" customHeight="1">
      <c r="I238" s="68"/>
      <c r="J238" s="68"/>
      <c r="K238" s="68"/>
      <c r="L238" s="68"/>
      <c r="M238" s="68"/>
      <c r="N238" s="68"/>
    </row>
    <row r="239" spans="9:14" ht="19.5" customHeight="1">
      <c r="I239" s="68"/>
      <c r="J239" s="68"/>
      <c r="K239" s="68"/>
      <c r="L239" s="68"/>
      <c r="M239" s="68"/>
      <c r="N239" s="68"/>
    </row>
    <row r="240" spans="9:14" ht="19.5" customHeight="1">
      <c r="I240" s="68"/>
      <c r="J240" s="68"/>
      <c r="K240" s="68"/>
      <c r="L240" s="68"/>
      <c r="M240" s="68"/>
      <c r="N240" s="68"/>
    </row>
    <row r="241" spans="9:14" ht="19.5" customHeight="1">
      <c r="I241" s="68"/>
      <c r="J241" s="68"/>
      <c r="K241" s="68"/>
      <c r="L241" s="68"/>
      <c r="M241" s="68"/>
      <c r="N241" s="68"/>
    </row>
    <row r="242" spans="9:14" ht="19.5" customHeight="1">
      <c r="I242" s="68"/>
      <c r="J242" s="68"/>
      <c r="K242" s="68"/>
      <c r="L242" s="68"/>
      <c r="M242" s="68"/>
      <c r="N242" s="68"/>
    </row>
    <row r="243" spans="9:14" ht="19.5" customHeight="1">
      <c r="I243" s="68"/>
      <c r="J243" s="68"/>
      <c r="K243" s="68"/>
      <c r="L243" s="68"/>
      <c r="M243" s="68"/>
      <c r="N243" s="68"/>
    </row>
    <row r="244" spans="9:14" ht="19.5" customHeight="1">
      <c r="I244" s="68"/>
      <c r="J244" s="68"/>
      <c r="K244" s="68"/>
      <c r="L244" s="68"/>
      <c r="M244" s="68"/>
      <c r="N244" s="68"/>
    </row>
    <row r="245" spans="9:14" ht="19.5" customHeight="1">
      <c r="I245" s="68"/>
      <c r="J245" s="68"/>
      <c r="K245" s="68"/>
      <c r="L245" s="68"/>
      <c r="M245" s="68"/>
      <c r="N245" s="68"/>
    </row>
    <row r="246" spans="9:14" ht="19.5" customHeight="1">
      <c r="I246" s="68"/>
      <c r="J246" s="68"/>
      <c r="K246" s="68"/>
      <c r="L246" s="68"/>
      <c r="M246" s="68"/>
      <c r="N246" s="68"/>
    </row>
    <row r="247" spans="9:14" ht="19.5" customHeight="1">
      <c r="I247" s="68"/>
      <c r="J247" s="68"/>
      <c r="K247" s="68"/>
      <c r="L247" s="68"/>
      <c r="M247" s="68"/>
      <c r="N247" s="68"/>
    </row>
    <row r="248" spans="9:14" ht="19.5" customHeight="1">
      <c r="I248" s="68"/>
      <c r="J248" s="68"/>
      <c r="K248" s="68"/>
      <c r="L248" s="68"/>
      <c r="M248" s="68"/>
      <c r="N248" s="68"/>
    </row>
    <row r="249" spans="9:14" ht="19.5" customHeight="1">
      <c r="I249" s="68"/>
      <c r="J249" s="68"/>
      <c r="K249" s="68"/>
      <c r="L249" s="68"/>
      <c r="M249" s="68"/>
      <c r="N249" s="68"/>
    </row>
    <row r="250" spans="9:14" ht="19.5" customHeight="1">
      <c r="I250" s="68"/>
      <c r="J250" s="68"/>
      <c r="K250" s="68"/>
      <c r="L250" s="68"/>
      <c r="M250" s="68"/>
      <c r="N250" s="68"/>
    </row>
    <row r="251" spans="9:14" ht="19.5" customHeight="1">
      <c r="I251" s="68"/>
      <c r="J251" s="68"/>
      <c r="K251" s="68"/>
      <c r="L251" s="68"/>
      <c r="M251" s="68"/>
      <c r="N251" s="68"/>
    </row>
    <row r="252" spans="9:14" ht="19.5" customHeight="1">
      <c r="I252" s="68"/>
      <c r="J252" s="68"/>
      <c r="K252" s="68"/>
      <c r="L252" s="68"/>
      <c r="M252" s="68"/>
      <c r="N252" s="68"/>
    </row>
    <row r="253" spans="9:14" ht="19.5" customHeight="1">
      <c r="I253" s="68"/>
      <c r="J253" s="68"/>
      <c r="K253" s="68"/>
      <c r="L253" s="68"/>
      <c r="M253" s="68"/>
      <c r="N253" s="68"/>
    </row>
    <row r="254" spans="9:14" ht="19.5" customHeight="1">
      <c r="I254" s="68"/>
      <c r="J254" s="68"/>
      <c r="K254" s="68"/>
      <c r="L254" s="68"/>
      <c r="M254" s="68"/>
      <c r="N254" s="68"/>
    </row>
    <row r="255" spans="9:14" ht="19.5" customHeight="1">
      <c r="I255" s="68"/>
      <c r="J255" s="68"/>
      <c r="K255" s="68"/>
      <c r="L255" s="68"/>
      <c r="M255" s="68"/>
      <c r="N255" s="68"/>
    </row>
    <row r="256" spans="9:14" ht="19.5" customHeight="1">
      <c r="I256" s="68"/>
      <c r="J256" s="68"/>
      <c r="K256" s="68"/>
      <c r="L256" s="68"/>
      <c r="M256" s="68"/>
      <c r="N256" s="68"/>
    </row>
    <row r="257" spans="9:14" ht="19.5" customHeight="1">
      <c r="I257" s="68"/>
      <c r="J257" s="68"/>
      <c r="K257" s="68"/>
      <c r="L257" s="68"/>
      <c r="M257" s="68"/>
      <c r="N257" s="68"/>
    </row>
    <row r="258" spans="9:14" ht="19.5" customHeight="1">
      <c r="I258" s="68"/>
      <c r="J258" s="68"/>
      <c r="K258" s="68"/>
      <c r="L258" s="68"/>
      <c r="M258" s="68"/>
      <c r="N258" s="68"/>
    </row>
    <row r="259" spans="9:14" ht="19.5" customHeight="1">
      <c r="I259" s="68"/>
      <c r="J259" s="68"/>
      <c r="K259" s="68"/>
      <c r="L259" s="68"/>
      <c r="M259" s="68"/>
      <c r="N259" s="68"/>
    </row>
    <row r="260" spans="9:14" ht="19.5" customHeight="1">
      <c r="I260" s="68"/>
      <c r="J260" s="68"/>
      <c r="K260" s="68"/>
      <c r="L260" s="68"/>
      <c r="M260" s="68"/>
      <c r="N260" s="68"/>
    </row>
    <row r="261" spans="9:14" ht="19.5" customHeight="1">
      <c r="I261" s="68"/>
      <c r="J261" s="68"/>
      <c r="K261" s="68"/>
      <c r="L261" s="68"/>
      <c r="M261" s="68"/>
      <c r="N261" s="68"/>
    </row>
    <row r="262" spans="9:14" ht="19.5" customHeight="1">
      <c r="I262" s="68"/>
      <c r="J262" s="68"/>
      <c r="K262" s="68"/>
      <c r="L262" s="68"/>
      <c r="M262" s="68"/>
      <c r="N262" s="68"/>
    </row>
    <row r="263" spans="9:14" ht="19.5" customHeight="1">
      <c r="I263" s="68"/>
      <c r="J263" s="68"/>
      <c r="K263" s="68"/>
      <c r="L263" s="68"/>
      <c r="M263" s="68"/>
      <c r="N263" s="68"/>
    </row>
    <row r="264" spans="9:14" ht="19.5" customHeight="1">
      <c r="I264" s="68"/>
      <c r="J264" s="68"/>
      <c r="K264" s="68"/>
      <c r="L264" s="68"/>
      <c r="M264" s="68"/>
      <c r="N264" s="68"/>
    </row>
    <row r="265" spans="9:14" ht="19.5" customHeight="1">
      <c r="I265" s="68"/>
      <c r="J265" s="68"/>
      <c r="K265" s="68"/>
      <c r="L265" s="68"/>
      <c r="M265" s="68"/>
      <c r="N265" s="68"/>
    </row>
    <row r="266" spans="9:14" ht="19.5" customHeight="1">
      <c r="I266" s="68"/>
      <c r="J266" s="68"/>
      <c r="K266" s="68"/>
      <c r="L266" s="68"/>
      <c r="M266" s="68"/>
      <c r="N266" s="68"/>
    </row>
    <row r="267" spans="9:14" ht="19.5" customHeight="1">
      <c r="I267" s="68"/>
      <c r="J267" s="68"/>
      <c r="K267" s="68"/>
      <c r="L267" s="68"/>
      <c r="M267" s="68"/>
      <c r="N267" s="68"/>
    </row>
    <row r="268" spans="9:14" ht="19.5" customHeight="1">
      <c r="I268" s="68"/>
      <c r="J268" s="68"/>
      <c r="K268" s="68"/>
      <c r="L268" s="68"/>
      <c r="M268" s="68"/>
      <c r="N268" s="68"/>
    </row>
    <row r="269" spans="9:14" ht="19.5" customHeight="1">
      <c r="I269" s="68"/>
      <c r="J269" s="68"/>
      <c r="K269" s="68"/>
      <c r="L269" s="68"/>
      <c r="M269" s="68"/>
      <c r="N269" s="68"/>
    </row>
    <row r="270" spans="9:14" ht="19.5" customHeight="1">
      <c r="I270" s="68"/>
      <c r="J270" s="68"/>
      <c r="K270" s="68"/>
      <c r="L270" s="68"/>
      <c r="M270" s="68"/>
      <c r="N270" s="68"/>
    </row>
    <row r="271" spans="9:14" ht="19.5" customHeight="1">
      <c r="I271" s="68"/>
      <c r="J271" s="68"/>
      <c r="K271" s="68"/>
      <c r="L271" s="68"/>
      <c r="M271" s="68"/>
      <c r="N271" s="68"/>
    </row>
    <row r="272" spans="9:14" ht="19.5" customHeight="1">
      <c r="I272" s="68"/>
      <c r="J272" s="68"/>
      <c r="K272" s="68"/>
      <c r="L272" s="68"/>
      <c r="M272" s="68"/>
      <c r="N272" s="68"/>
    </row>
    <row r="273" spans="9:14" ht="19.5" customHeight="1">
      <c r="I273" s="68"/>
      <c r="J273" s="68"/>
      <c r="K273" s="68"/>
      <c r="L273" s="68"/>
      <c r="M273" s="68"/>
      <c r="N273" s="68"/>
    </row>
    <row r="274" spans="9:14" ht="19.5" customHeight="1">
      <c r="I274" s="68"/>
      <c r="J274" s="68"/>
      <c r="K274" s="68"/>
      <c r="L274" s="68"/>
      <c r="M274" s="68"/>
      <c r="N274" s="68"/>
    </row>
    <row r="275" spans="9:14" ht="19.5" customHeight="1">
      <c r="I275" s="68"/>
      <c r="J275" s="68"/>
      <c r="K275" s="68"/>
      <c r="L275" s="68"/>
      <c r="M275" s="68"/>
      <c r="N275" s="68"/>
    </row>
    <row r="276" spans="9:14" ht="19.5" customHeight="1">
      <c r="I276" s="68"/>
      <c r="J276" s="68"/>
      <c r="K276" s="68"/>
      <c r="L276" s="68"/>
      <c r="M276" s="68"/>
      <c r="N276" s="68"/>
    </row>
    <row r="277" spans="9:14" ht="19.5" customHeight="1">
      <c r="I277" s="68"/>
      <c r="J277" s="68"/>
      <c r="K277" s="68"/>
      <c r="L277" s="68"/>
      <c r="M277" s="68"/>
      <c r="N277" s="68"/>
    </row>
    <row r="278" spans="9:14" ht="19.5" customHeight="1">
      <c r="I278" s="68"/>
      <c r="J278" s="68"/>
      <c r="K278" s="68"/>
      <c r="L278" s="68"/>
      <c r="M278" s="68"/>
      <c r="N278" s="68"/>
    </row>
    <row r="279" spans="9:14" ht="19.5" customHeight="1">
      <c r="I279" s="68"/>
      <c r="J279" s="68"/>
      <c r="K279" s="68"/>
      <c r="L279" s="68"/>
      <c r="M279" s="68"/>
      <c r="N279" s="68"/>
    </row>
    <row r="280" spans="9:14" ht="19.5" customHeight="1">
      <c r="I280" s="68"/>
      <c r="J280" s="68"/>
      <c r="K280" s="68"/>
      <c r="L280" s="68"/>
      <c r="M280" s="68"/>
      <c r="N280" s="68"/>
    </row>
    <row r="281" spans="9:14" ht="19.5" customHeight="1">
      <c r="I281" s="68"/>
      <c r="J281" s="68"/>
      <c r="K281" s="68"/>
      <c r="L281" s="68"/>
      <c r="M281" s="68"/>
      <c r="N281" s="68"/>
    </row>
    <row r="282" spans="9:14" ht="19.5" customHeight="1">
      <c r="I282" s="68"/>
      <c r="J282" s="68"/>
      <c r="K282" s="68"/>
      <c r="L282" s="68"/>
      <c r="M282" s="68"/>
      <c r="N282" s="68"/>
    </row>
    <row r="283" spans="9:14" ht="19.5" customHeight="1">
      <c r="I283" s="68"/>
      <c r="J283" s="68"/>
      <c r="K283" s="68"/>
      <c r="L283" s="68"/>
      <c r="M283" s="68"/>
      <c r="N283" s="68"/>
    </row>
    <row r="284" spans="9:14" ht="19.5" customHeight="1">
      <c r="I284" s="68"/>
      <c r="J284" s="68"/>
      <c r="K284" s="68"/>
      <c r="L284" s="68"/>
      <c r="M284" s="68"/>
      <c r="N284" s="68"/>
    </row>
    <row r="285" spans="9:14" ht="19.5" customHeight="1">
      <c r="I285" s="68"/>
      <c r="J285" s="68"/>
      <c r="K285" s="68"/>
      <c r="L285" s="68"/>
      <c r="M285" s="68"/>
      <c r="N285" s="68"/>
    </row>
    <row r="286" spans="9:14" ht="19.5" customHeight="1">
      <c r="I286" s="68"/>
      <c r="J286" s="68"/>
      <c r="K286" s="68"/>
      <c r="L286" s="68"/>
      <c r="M286" s="68"/>
      <c r="N286" s="68"/>
    </row>
    <row r="287" spans="9:14" ht="19.5" customHeight="1">
      <c r="I287" s="68"/>
      <c r="J287" s="68"/>
      <c r="K287" s="68"/>
      <c r="L287" s="68"/>
      <c r="M287" s="68"/>
      <c r="N287" s="68"/>
    </row>
    <row r="288" spans="9:14" ht="19.5" customHeight="1">
      <c r="I288" s="68"/>
      <c r="J288" s="68"/>
      <c r="K288" s="68"/>
      <c r="L288" s="68"/>
      <c r="M288" s="68"/>
      <c r="N288" s="68"/>
    </row>
    <row r="289" spans="9:14" ht="19.5" customHeight="1">
      <c r="I289" s="68"/>
      <c r="J289" s="68"/>
      <c r="K289" s="68"/>
      <c r="L289" s="68"/>
      <c r="M289" s="68"/>
      <c r="N289" s="68"/>
    </row>
    <row r="290" spans="9:14" ht="19.5" customHeight="1">
      <c r="I290" s="68"/>
      <c r="J290" s="68"/>
      <c r="K290" s="68"/>
      <c r="L290" s="68"/>
      <c r="M290" s="68"/>
      <c r="N290" s="68"/>
    </row>
    <row r="291" spans="9:14" ht="19.5" customHeight="1">
      <c r="I291" s="68"/>
      <c r="J291" s="68"/>
      <c r="K291" s="68"/>
      <c r="L291" s="68"/>
      <c r="M291" s="68"/>
      <c r="N291" s="68"/>
    </row>
    <row r="292" spans="9:14" ht="19.5" customHeight="1">
      <c r="I292" s="68"/>
      <c r="J292" s="68"/>
      <c r="K292" s="68"/>
      <c r="L292" s="68"/>
      <c r="M292" s="68"/>
      <c r="N292" s="68"/>
    </row>
    <row r="293" spans="9:14" ht="19.5" customHeight="1">
      <c r="I293" s="68"/>
      <c r="J293" s="68"/>
      <c r="K293" s="68"/>
      <c r="L293" s="68"/>
      <c r="M293" s="68"/>
      <c r="N293" s="68"/>
    </row>
    <row r="294" spans="9:14" ht="19.5" customHeight="1">
      <c r="I294" s="68"/>
      <c r="J294" s="68"/>
      <c r="K294" s="68"/>
      <c r="L294" s="68"/>
      <c r="M294" s="68"/>
      <c r="N294" s="68"/>
    </row>
    <row r="295" spans="9:14" ht="19.5" customHeight="1">
      <c r="I295" s="68"/>
      <c r="J295" s="68"/>
      <c r="K295" s="68"/>
      <c r="L295" s="68"/>
      <c r="M295" s="68"/>
      <c r="N295" s="68"/>
    </row>
    <row r="296" spans="9:14" ht="19.5" customHeight="1">
      <c r="I296" s="68"/>
      <c r="J296" s="68"/>
      <c r="K296" s="68"/>
      <c r="L296" s="68"/>
      <c r="M296" s="68"/>
      <c r="N296" s="68"/>
    </row>
    <row r="297" spans="9:14" ht="19.5" customHeight="1">
      <c r="I297" s="68"/>
      <c r="J297" s="68"/>
      <c r="K297" s="68"/>
      <c r="L297" s="68"/>
      <c r="M297" s="68"/>
      <c r="N297" s="68"/>
    </row>
    <row r="298" spans="9:14" ht="19.5" customHeight="1">
      <c r="I298" s="68"/>
      <c r="J298" s="68"/>
      <c r="K298" s="68"/>
      <c r="L298" s="68"/>
      <c r="M298" s="68"/>
      <c r="N298" s="68"/>
    </row>
    <row r="299" spans="9:14" ht="19.5" customHeight="1">
      <c r="I299" s="68"/>
      <c r="J299" s="68"/>
      <c r="K299" s="68"/>
      <c r="L299" s="68"/>
      <c r="M299" s="68"/>
      <c r="N299" s="68"/>
    </row>
    <row r="300" spans="9:14" ht="19.5" customHeight="1">
      <c r="I300" s="68"/>
      <c r="J300" s="68"/>
      <c r="K300" s="68"/>
      <c r="L300" s="68"/>
      <c r="M300" s="68"/>
      <c r="N300" s="68"/>
    </row>
    <row r="301" spans="9:14" ht="19.5" customHeight="1">
      <c r="I301" s="68"/>
      <c r="J301" s="68"/>
      <c r="K301" s="68"/>
      <c r="L301" s="68"/>
      <c r="M301" s="68"/>
      <c r="N301" s="68"/>
    </row>
    <row r="302" spans="9:14" ht="19.5" customHeight="1">
      <c r="I302" s="68"/>
      <c r="J302" s="68"/>
      <c r="K302" s="68"/>
      <c r="L302" s="68"/>
      <c r="M302" s="68"/>
      <c r="N302" s="68"/>
    </row>
    <row r="303" spans="9:14" ht="19.5" customHeight="1">
      <c r="I303" s="68"/>
      <c r="J303" s="68"/>
      <c r="K303" s="68"/>
      <c r="L303" s="68"/>
      <c r="M303" s="68"/>
      <c r="N303" s="68"/>
    </row>
    <row r="304" spans="9:14" ht="19.5" customHeight="1">
      <c r="I304" s="68"/>
      <c r="J304" s="68"/>
      <c r="K304" s="68"/>
      <c r="L304" s="68"/>
      <c r="M304" s="68"/>
      <c r="N304" s="68"/>
    </row>
    <row r="305" spans="9:14" ht="19.5" customHeight="1">
      <c r="I305" s="68"/>
      <c r="J305" s="68"/>
      <c r="K305" s="68"/>
      <c r="L305" s="68"/>
      <c r="M305" s="68"/>
      <c r="N305" s="68"/>
    </row>
    <row r="306" spans="9:14" ht="19.5" customHeight="1">
      <c r="I306" s="68"/>
      <c r="J306" s="68"/>
      <c r="K306" s="68"/>
      <c r="L306" s="68"/>
      <c r="M306" s="68"/>
      <c r="N306" s="68"/>
    </row>
    <row r="307" spans="9:14" ht="19.5" customHeight="1">
      <c r="I307" s="68"/>
      <c r="J307" s="68"/>
      <c r="K307" s="68"/>
      <c r="L307" s="68"/>
      <c r="M307" s="68"/>
      <c r="N307" s="68"/>
    </row>
    <row r="308" spans="9:14" ht="19.5" customHeight="1">
      <c r="I308" s="68"/>
      <c r="J308" s="68"/>
      <c r="K308" s="68"/>
      <c r="L308" s="68"/>
      <c r="M308" s="68"/>
      <c r="N308" s="68"/>
    </row>
    <row r="309" spans="9:14" ht="19.5" customHeight="1">
      <c r="I309" s="68"/>
      <c r="J309" s="68"/>
      <c r="K309" s="68"/>
      <c r="L309" s="68"/>
      <c r="M309" s="68"/>
      <c r="N309" s="68"/>
    </row>
    <row r="310" spans="9:14" ht="19.5" customHeight="1">
      <c r="I310" s="68"/>
      <c r="J310" s="68"/>
      <c r="K310" s="68"/>
      <c r="L310" s="68"/>
      <c r="M310" s="68"/>
      <c r="N310" s="68"/>
    </row>
    <row r="311" spans="9:14" ht="19.5" customHeight="1">
      <c r="I311" s="68"/>
      <c r="J311" s="68"/>
      <c r="K311" s="68"/>
      <c r="L311" s="68"/>
      <c r="M311" s="68"/>
      <c r="N311" s="68"/>
    </row>
    <row r="312" spans="9:14" ht="19.5" customHeight="1">
      <c r="I312" s="68"/>
      <c r="J312" s="68"/>
      <c r="K312" s="68"/>
      <c r="L312" s="68"/>
      <c r="M312" s="68"/>
      <c r="N312" s="68"/>
    </row>
    <row r="313" spans="9:14" ht="19.5" customHeight="1">
      <c r="I313" s="68"/>
      <c r="J313" s="68"/>
      <c r="K313" s="68"/>
      <c r="L313" s="68"/>
      <c r="M313" s="68"/>
      <c r="N313" s="68"/>
    </row>
    <row r="314" spans="9:14" ht="19.5" customHeight="1">
      <c r="I314" s="68"/>
      <c r="J314" s="68"/>
      <c r="K314" s="68"/>
      <c r="L314" s="68"/>
      <c r="M314" s="68"/>
      <c r="N314" s="68"/>
    </row>
    <row r="315" spans="9:14" ht="19.5" customHeight="1">
      <c r="I315" s="68"/>
      <c r="J315" s="68"/>
      <c r="K315" s="68"/>
      <c r="L315" s="68"/>
      <c r="M315" s="68"/>
      <c r="N315" s="68"/>
    </row>
    <row r="316" spans="9:14" ht="19.5" customHeight="1">
      <c r="I316" s="68"/>
      <c r="J316" s="68"/>
      <c r="K316" s="68"/>
      <c r="L316" s="68"/>
      <c r="M316" s="68"/>
      <c r="N316" s="68"/>
    </row>
    <row r="317" spans="9:14" ht="19.5" customHeight="1">
      <c r="I317" s="68"/>
      <c r="J317" s="68"/>
      <c r="K317" s="68"/>
      <c r="L317" s="68"/>
      <c r="M317" s="68"/>
      <c r="N317" s="68"/>
    </row>
    <row r="318" spans="9:14" ht="19.5" customHeight="1">
      <c r="I318" s="68"/>
      <c r="J318" s="68"/>
      <c r="K318" s="68"/>
      <c r="L318" s="68"/>
      <c r="M318" s="68"/>
      <c r="N318" s="68"/>
    </row>
    <row r="319" spans="9:14" ht="19.5" customHeight="1">
      <c r="I319" s="68"/>
      <c r="J319" s="68"/>
      <c r="K319" s="68"/>
      <c r="L319" s="68"/>
      <c r="M319" s="68"/>
      <c r="N319" s="68"/>
    </row>
    <row r="320" spans="9:14" ht="19.5" customHeight="1">
      <c r="I320" s="68"/>
      <c r="J320" s="68"/>
      <c r="K320" s="68"/>
      <c r="L320" s="68"/>
      <c r="M320" s="68"/>
      <c r="N320" s="68"/>
    </row>
    <row r="321" spans="9:14" ht="19.5" customHeight="1">
      <c r="I321" s="68"/>
      <c r="J321" s="68"/>
      <c r="K321" s="68"/>
      <c r="L321" s="68"/>
      <c r="M321" s="68"/>
      <c r="N321" s="68"/>
    </row>
    <row r="322" spans="9:14" ht="19.5" customHeight="1">
      <c r="I322" s="68"/>
      <c r="J322" s="68"/>
      <c r="K322" s="68"/>
      <c r="L322" s="68"/>
      <c r="M322" s="68"/>
      <c r="N322" s="68"/>
    </row>
    <row r="323" spans="9:14" ht="19.5" customHeight="1">
      <c r="I323" s="68"/>
      <c r="J323" s="68"/>
      <c r="K323" s="68"/>
      <c r="L323" s="68"/>
      <c r="M323" s="68"/>
      <c r="N323" s="68"/>
    </row>
    <row r="324" spans="9:14" ht="19.5" customHeight="1">
      <c r="I324" s="68"/>
      <c r="J324" s="68"/>
      <c r="K324" s="68"/>
      <c r="L324" s="68"/>
      <c r="M324" s="68"/>
      <c r="N324" s="68"/>
    </row>
    <row r="325" spans="9:14" ht="19.5" customHeight="1">
      <c r="I325" s="68"/>
      <c r="J325" s="68"/>
      <c r="K325" s="68"/>
      <c r="L325" s="68"/>
      <c r="M325" s="68"/>
      <c r="N325" s="68"/>
    </row>
    <row r="326" spans="9:14" ht="19.5" customHeight="1">
      <c r="I326" s="68"/>
      <c r="J326" s="68"/>
      <c r="K326" s="68"/>
      <c r="L326" s="68"/>
      <c r="M326" s="68"/>
      <c r="N326" s="68"/>
    </row>
    <row r="327" spans="9:14" ht="19.5" customHeight="1">
      <c r="I327" s="68"/>
      <c r="J327" s="68"/>
      <c r="K327" s="68"/>
      <c r="L327" s="68"/>
      <c r="M327" s="68"/>
      <c r="N327" s="68"/>
    </row>
    <row r="328" spans="9:14" ht="19.5" customHeight="1">
      <c r="I328" s="68"/>
      <c r="J328" s="68"/>
      <c r="K328" s="68"/>
      <c r="L328" s="68"/>
      <c r="M328" s="68"/>
      <c r="N328" s="68"/>
    </row>
    <row r="329" spans="9:14" ht="19.5" customHeight="1">
      <c r="I329" s="68"/>
      <c r="J329" s="68"/>
      <c r="K329" s="68"/>
      <c r="L329" s="68"/>
      <c r="M329" s="68"/>
      <c r="N329" s="68"/>
    </row>
    <row r="330" spans="9:14" ht="19.5" customHeight="1">
      <c r="I330" s="68"/>
      <c r="J330" s="68"/>
      <c r="K330" s="68"/>
      <c r="L330" s="68"/>
      <c r="M330" s="68"/>
      <c r="N330" s="68"/>
    </row>
    <row r="331" spans="9:14" ht="19.5" customHeight="1">
      <c r="I331" s="68"/>
      <c r="J331" s="68"/>
      <c r="K331" s="68"/>
      <c r="L331" s="68"/>
      <c r="M331" s="68"/>
      <c r="N331" s="68"/>
    </row>
    <row r="332" spans="9:14" ht="19.5" customHeight="1">
      <c r="I332" s="68"/>
      <c r="J332" s="68"/>
      <c r="K332" s="68"/>
      <c r="L332" s="68"/>
      <c r="M332" s="68"/>
      <c r="N332" s="68"/>
    </row>
    <row r="333" spans="9:14" ht="19.5" customHeight="1">
      <c r="I333" s="68"/>
      <c r="J333" s="68"/>
      <c r="K333" s="68"/>
      <c r="L333" s="68"/>
      <c r="M333" s="68"/>
      <c r="N333" s="68"/>
    </row>
    <row r="334" spans="9:14" ht="19.5" customHeight="1">
      <c r="I334" s="68"/>
      <c r="J334" s="68"/>
      <c r="K334" s="68"/>
      <c r="L334" s="68"/>
      <c r="M334" s="68"/>
      <c r="N334" s="68"/>
    </row>
    <row r="335" spans="9:14" ht="19.5" customHeight="1">
      <c r="I335" s="68"/>
      <c r="J335" s="68"/>
      <c r="K335" s="68"/>
      <c r="L335" s="68"/>
      <c r="M335" s="68"/>
      <c r="N335" s="68"/>
    </row>
    <row r="336" spans="9:14" ht="19.5" customHeight="1">
      <c r="I336" s="68"/>
      <c r="J336" s="68"/>
      <c r="K336" s="68"/>
      <c r="L336" s="68"/>
      <c r="M336" s="68"/>
      <c r="N336" s="68"/>
    </row>
    <row r="337" spans="9:14" ht="19.5" customHeight="1">
      <c r="I337" s="68"/>
      <c r="J337" s="68"/>
      <c r="K337" s="68"/>
      <c r="L337" s="68"/>
      <c r="M337" s="68"/>
      <c r="N337" s="68"/>
    </row>
    <row r="338" spans="9:14" ht="19.5" customHeight="1">
      <c r="I338" s="68"/>
      <c r="J338" s="68"/>
      <c r="K338" s="68"/>
      <c r="L338" s="68"/>
      <c r="M338" s="68"/>
      <c r="N338" s="68"/>
    </row>
    <row r="339" spans="9:14" ht="19.5" customHeight="1">
      <c r="I339" s="68"/>
      <c r="J339" s="68"/>
      <c r="K339" s="68"/>
      <c r="L339" s="68"/>
      <c r="M339" s="68"/>
      <c r="N339" s="68"/>
    </row>
    <row r="340" spans="9:14" ht="19.5" customHeight="1">
      <c r="I340" s="68"/>
      <c r="J340" s="68"/>
      <c r="K340" s="68"/>
      <c r="L340" s="68"/>
      <c r="M340" s="68"/>
      <c r="N340" s="68"/>
    </row>
    <row r="341" spans="9:14" ht="19.5" customHeight="1">
      <c r="I341" s="68"/>
      <c r="J341" s="68"/>
      <c r="K341" s="68"/>
      <c r="L341" s="68"/>
      <c r="M341" s="68"/>
      <c r="N341" s="68"/>
    </row>
    <row r="342" spans="9:14" ht="19.5" customHeight="1">
      <c r="I342" s="68"/>
      <c r="J342" s="68"/>
      <c r="K342" s="68"/>
      <c r="L342" s="68"/>
      <c r="M342" s="68"/>
      <c r="N342" s="68"/>
    </row>
    <row r="343" spans="9:14" ht="19.5" customHeight="1">
      <c r="I343" s="68"/>
      <c r="J343" s="68"/>
      <c r="K343" s="68"/>
      <c r="L343" s="68"/>
      <c r="M343" s="68"/>
      <c r="N343" s="68"/>
    </row>
    <row r="344" spans="9:14" ht="19.5" customHeight="1">
      <c r="I344" s="68"/>
      <c r="J344" s="68"/>
      <c r="K344" s="68"/>
      <c r="L344" s="68"/>
      <c r="M344" s="68"/>
      <c r="N344" s="68"/>
    </row>
    <row r="345" spans="9:14" ht="19.5" customHeight="1">
      <c r="I345" s="68"/>
      <c r="J345" s="68"/>
      <c r="K345" s="68"/>
      <c r="L345" s="68"/>
      <c r="M345" s="68"/>
      <c r="N345" s="68"/>
    </row>
    <row r="346" spans="9:14" ht="19.5" customHeight="1">
      <c r="I346" s="68"/>
      <c r="J346" s="68"/>
      <c r="K346" s="68"/>
      <c r="L346" s="68"/>
      <c r="M346" s="68"/>
      <c r="N346" s="68"/>
    </row>
    <row r="347" spans="9:14" ht="19.5" customHeight="1">
      <c r="I347" s="68"/>
      <c r="J347" s="68"/>
      <c r="K347" s="68"/>
      <c r="L347" s="68"/>
      <c r="M347" s="68"/>
      <c r="N347" s="68"/>
    </row>
    <row r="348" spans="9:14" ht="19.5" customHeight="1">
      <c r="I348" s="68"/>
      <c r="J348" s="68"/>
      <c r="K348" s="68"/>
      <c r="L348" s="68"/>
      <c r="M348" s="68"/>
      <c r="N348" s="68"/>
    </row>
    <row r="349" spans="9:14" ht="19.5" customHeight="1">
      <c r="I349" s="68"/>
      <c r="J349" s="68"/>
      <c r="K349" s="68"/>
      <c r="L349" s="68"/>
      <c r="M349" s="68"/>
      <c r="N349" s="68"/>
    </row>
    <row r="350" spans="9:14" ht="19.5" customHeight="1">
      <c r="I350" s="68"/>
      <c r="J350" s="68"/>
      <c r="K350" s="68"/>
      <c r="L350" s="68"/>
      <c r="M350" s="68"/>
      <c r="N350" s="68"/>
    </row>
    <row r="351" spans="9:14" ht="19.5" customHeight="1">
      <c r="I351" s="68"/>
      <c r="J351" s="68"/>
      <c r="K351" s="68"/>
      <c r="L351" s="68"/>
      <c r="M351" s="68"/>
      <c r="N351" s="68"/>
    </row>
    <row r="352" spans="9:14" ht="19.5" customHeight="1">
      <c r="I352" s="68"/>
      <c r="J352" s="68"/>
      <c r="K352" s="68"/>
      <c r="L352" s="68"/>
      <c r="M352" s="68"/>
      <c r="N352" s="68"/>
    </row>
    <row r="353" spans="9:14" ht="19.5" customHeight="1">
      <c r="I353" s="68"/>
      <c r="J353" s="68"/>
      <c r="K353" s="68"/>
      <c r="L353" s="68"/>
      <c r="M353" s="68"/>
      <c r="N353" s="68"/>
    </row>
    <row r="354" spans="9:14" ht="19.5" customHeight="1">
      <c r="I354" s="68"/>
      <c r="J354" s="68"/>
      <c r="K354" s="68"/>
      <c r="L354" s="68"/>
      <c r="M354" s="68"/>
      <c r="N354" s="68"/>
    </row>
    <row r="355" spans="9:14" ht="19.5" customHeight="1">
      <c r="I355" s="68"/>
      <c r="J355" s="68"/>
      <c r="K355" s="68"/>
      <c r="L355" s="68"/>
      <c r="M355" s="68"/>
      <c r="N355" s="68"/>
    </row>
    <row r="356" spans="9:14" ht="19.5" customHeight="1">
      <c r="I356" s="68"/>
      <c r="J356" s="68"/>
      <c r="K356" s="68"/>
      <c r="L356" s="68"/>
      <c r="M356" s="68"/>
      <c r="N356" s="68"/>
    </row>
    <row r="357" spans="9:14" ht="19.5" customHeight="1">
      <c r="I357" s="68"/>
      <c r="J357" s="68"/>
      <c r="K357" s="68"/>
      <c r="L357" s="68"/>
      <c r="M357" s="68"/>
      <c r="N357" s="68"/>
    </row>
    <row r="358" spans="9:14" ht="19.5" customHeight="1">
      <c r="I358" s="68"/>
      <c r="J358" s="68"/>
      <c r="K358" s="68"/>
      <c r="L358" s="68"/>
      <c r="M358" s="68"/>
      <c r="N358" s="68"/>
    </row>
    <row r="359" spans="9:14" ht="19.5" customHeight="1">
      <c r="I359" s="68"/>
      <c r="J359" s="68"/>
      <c r="K359" s="68"/>
      <c r="L359" s="68"/>
      <c r="M359" s="68"/>
      <c r="N359" s="68"/>
    </row>
    <row r="360" spans="9:14" ht="19.5" customHeight="1">
      <c r="I360" s="68"/>
      <c r="J360" s="68"/>
      <c r="K360" s="68"/>
      <c r="L360" s="68"/>
      <c r="M360" s="68"/>
      <c r="N360" s="68"/>
    </row>
    <row r="361" spans="9:14" ht="19.5" customHeight="1">
      <c r="I361" s="68"/>
      <c r="J361" s="68"/>
      <c r="K361" s="68"/>
      <c r="L361" s="68"/>
      <c r="M361" s="68"/>
      <c r="N361" s="68"/>
    </row>
    <row r="362" spans="9:14" ht="19.5" customHeight="1">
      <c r="I362" s="68"/>
      <c r="J362" s="68"/>
      <c r="K362" s="68"/>
      <c r="L362" s="68"/>
      <c r="M362" s="68"/>
      <c r="N362" s="68"/>
    </row>
    <row r="363" spans="9:14" ht="19.5" customHeight="1">
      <c r="I363" s="68"/>
      <c r="J363" s="68"/>
      <c r="K363" s="68"/>
      <c r="L363" s="68"/>
      <c r="M363" s="68"/>
      <c r="N363" s="68"/>
    </row>
    <row r="364" spans="9:14" ht="19.5" customHeight="1">
      <c r="I364" s="68"/>
      <c r="J364" s="68"/>
      <c r="K364" s="68"/>
      <c r="L364" s="68"/>
      <c r="M364" s="68"/>
      <c r="N364" s="68"/>
    </row>
    <row r="365" spans="9:14" ht="19.5" customHeight="1">
      <c r="I365" s="68"/>
      <c r="J365" s="68"/>
      <c r="K365" s="68"/>
      <c r="L365" s="68"/>
      <c r="M365" s="68"/>
      <c r="N365" s="68"/>
    </row>
    <row r="366" spans="9:14" ht="19.5" customHeight="1">
      <c r="I366" s="68"/>
      <c r="J366" s="68"/>
      <c r="K366" s="68"/>
      <c r="L366" s="68"/>
      <c r="M366" s="68"/>
      <c r="N366" s="68"/>
    </row>
    <row r="367" spans="9:14" ht="19.5" customHeight="1">
      <c r="I367" s="68"/>
      <c r="J367" s="68"/>
      <c r="K367" s="68"/>
      <c r="L367" s="68"/>
      <c r="M367" s="68"/>
      <c r="N367" s="68"/>
    </row>
    <row r="368" spans="9:14" ht="19.5" customHeight="1">
      <c r="I368" s="68"/>
      <c r="J368" s="68"/>
      <c r="K368" s="68"/>
      <c r="L368" s="68"/>
      <c r="M368" s="68"/>
      <c r="N368" s="68"/>
    </row>
    <row r="369" spans="9:14" ht="19.5" customHeight="1">
      <c r="I369" s="68"/>
      <c r="J369" s="68"/>
      <c r="K369" s="68"/>
      <c r="L369" s="68"/>
      <c r="M369" s="68"/>
      <c r="N369" s="68"/>
    </row>
    <row r="370" spans="9:14" ht="19.5" customHeight="1">
      <c r="I370" s="68"/>
      <c r="J370" s="68"/>
      <c r="K370" s="68"/>
      <c r="L370" s="68"/>
      <c r="M370" s="68"/>
      <c r="N370" s="68"/>
    </row>
    <row r="371" spans="9:14" ht="19.5" customHeight="1">
      <c r="I371" s="68"/>
      <c r="J371" s="68"/>
      <c r="K371" s="68"/>
      <c r="L371" s="68"/>
      <c r="M371" s="68"/>
      <c r="N371" s="68"/>
    </row>
    <row r="372" spans="9:14" ht="19.5" customHeight="1">
      <c r="I372" s="68"/>
      <c r="J372" s="68"/>
      <c r="K372" s="68"/>
      <c r="L372" s="68"/>
      <c r="M372" s="68"/>
      <c r="N372" s="68"/>
    </row>
    <row r="373" spans="9:14" ht="19.5" customHeight="1">
      <c r="I373" s="68"/>
      <c r="J373" s="68"/>
      <c r="K373" s="68"/>
      <c r="L373" s="68"/>
      <c r="M373" s="68"/>
      <c r="N373" s="68"/>
    </row>
    <row r="374" spans="9:14" ht="19.5" customHeight="1">
      <c r="I374" s="68"/>
      <c r="J374" s="68"/>
      <c r="K374" s="68"/>
      <c r="L374" s="68"/>
      <c r="M374" s="68"/>
      <c r="N374" s="68"/>
    </row>
    <row r="375" spans="9:14" ht="19.5" customHeight="1">
      <c r="I375" s="68"/>
      <c r="J375" s="68"/>
      <c r="K375" s="68"/>
      <c r="L375" s="68"/>
      <c r="M375" s="68"/>
      <c r="N375" s="68"/>
    </row>
    <row r="376" spans="9:14" ht="19.5" customHeight="1">
      <c r="I376" s="68"/>
      <c r="J376" s="68"/>
      <c r="K376" s="68"/>
      <c r="L376" s="68"/>
      <c r="M376" s="68"/>
      <c r="N376" s="68"/>
    </row>
    <row r="377" spans="9:14" ht="19.5" customHeight="1">
      <c r="I377" s="68"/>
      <c r="J377" s="68"/>
      <c r="K377" s="68"/>
      <c r="L377" s="68"/>
      <c r="M377" s="68"/>
      <c r="N377" s="68"/>
    </row>
    <row r="378" spans="9:14" ht="19.5" customHeight="1">
      <c r="I378" s="68"/>
      <c r="J378" s="68"/>
      <c r="K378" s="68"/>
      <c r="L378" s="68"/>
      <c r="M378" s="68"/>
      <c r="N378" s="68"/>
    </row>
    <row r="379" spans="9:14" ht="19.5" customHeight="1">
      <c r="I379" s="68"/>
      <c r="J379" s="68"/>
      <c r="K379" s="68"/>
      <c r="L379" s="68"/>
      <c r="M379" s="68"/>
      <c r="N379" s="68"/>
    </row>
    <row r="380" spans="9:14" ht="19.5" customHeight="1">
      <c r="I380" s="68"/>
      <c r="J380" s="68"/>
      <c r="K380" s="68"/>
      <c r="L380" s="68"/>
      <c r="M380" s="68"/>
      <c r="N380" s="68"/>
    </row>
    <row r="381" spans="9:14" ht="19.5" customHeight="1">
      <c r="I381" s="68"/>
      <c r="J381" s="68"/>
      <c r="K381" s="68"/>
      <c r="L381" s="68"/>
      <c r="M381" s="68"/>
      <c r="N381" s="68"/>
    </row>
    <row r="382" spans="9:14" ht="19.5" customHeight="1">
      <c r="I382" s="68"/>
      <c r="J382" s="68"/>
      <c r="K382" s="68"/>
      <c r="L382" s="68"/>
      <c r="M382" s="68"/>
      <c r="N382" s="68"/>
    </row>
    <row r="383" spans="9:14" ht="19.5" customHeight="1">
      <c r="I383" s="68"/>
      <c r="J383" s="68"/>
      <c r="K383" s="68"/>
      <c r="L383" s="68"/>
      <c r="M383" s="68"/>
      <c r="N383" s="68"/>
    </row>
    <row r="384" spans="9:14" ht="19.5" customHeight="1">
      <c r="I384" s="68"/>
      <c r="J384" s="68"/>
      <c r="K384" s="68"/>
      <c r="L384" s="68"/>
      <c r="M384" s="68"/>
      <c r="N384" s="68"/>
    </row>
    <row r="385" spans="9:14" ht="19.5" customHeight="1">
      <c r="I385" s="68"/>
      <c r="J385" s="68"/>
      <c r="K385" s="68"/>
      <c r="L385" s="68"/>
      <c r="M385" s="68"/>
      <c r="N385" s="68"/>
    </row>
    <row r="386" spans="9:14" ht="19.5" customHeight="1">
      <c r="I386" s="68"/>
      <c r="J386" s="68"/>
      <c r="K386" s="68"/>
      <c r="L386" s="68"/>
      <c r="M386" s="68"/>
      <c r="N386" s="68"/>
    </row>
    <row r="387" spans="9:14" ht="19.5" customHeight="1">
      <c r="I387" s="68"/>
      <c r="J387" s="68"/>
      <c r="K387" s="68"/>
      <c r="L387" s="68"/>
      <c r="M387" s="68"/>
      <c r="N387" s="68"/>
    </row>
    <row r="388" spans="9:14" ht="19.5" customHeight="1">
      <c r="I388" s="68"/>
      <c r="J388" s="68"/>
      <c r="K388" s="68"/>
      <c r="L388" s="68"/>
      <c r="M388" s="68"/>
      <c r="N388" s="68"/>
    </row>
    <row r="389" spans="9:14" ht="19.5" customHeight="1">
      <c r="I389" s="68"/>
      <c r="J389" s="68"/>
      <c r="K389" s="68"/>
      <c r="L389" s="68"/>
      <c r="M389" s="68"/>
      <c r="N389" s="68"/>
    </row>
    <row r="390" spans="9:14" ht="19.5" customHeight="1">
      <c r="I390" s="68"/>
      <c r="J390" s="68"/>
      <c r="K390" s="68"/>
      <c r="L390" s="68"/>
      <c r="M390" s="68"/>
      <c r="N390" s="68"/>
    </row>
    <row r="391" spans="9:14" ht="19.5" customHeight="1">
      <c r="I391" s="68"/>
      <c r="J391" s="68"/>
      <c r="K391" s="68"/>
      <c r="L391" s="68"/>
      <c r="M391" s="68"/>
      <c r="N391" s="68"/>
    </row>
    <row r="392" spans="9:14" ht="19.5" customHeight="1">
      <c r="I392" s="68"/>
      <c r="J392" s="68"/>
      <c r="K392" s="68"/>
      <c r="L392" s="68"/>
      <c r="M392" s="68"/>
      <c r="N392" s="68"/>
    </row>
    <row r="393" spans="9:14" ht="19.5" customHeight="1">
      <c r="I393" s="68"/>
      <c r="J393" s="68"/>
      <c r="K393" s="68"/>
      <c r="L393" s="68"/>
      <c r="M393" s="68"/>
      <c r="N393" s="68"/>
    </row>
    <row r="394" spans="9:14" ht="19.5" customHeight="1">
      <c r="I394" s="68"/>
      <c r="J394" s="68"/>
      <c r="K394" s="68"/>
      <c r="L394" s="68"/>
      <c r="M394" s="68"/>
      <c r="N394" s="68"/>
    </row>
    <row r="395" spans="9:14" ht="19.5" customHeight="1">
      <c r="I395" s="68"/>
      <c r="J395" s="68"/>
      <c r="K395" s="68"/>
      <c r="L395" s="68"/>
      <c r="M395" s="68"/>
      <c r="N395" s="68"/>
    </row>
    <row r="396" spans="9:14" ht="19.5" customHeight="1">
      <c r="I396" s="68"/>
      <c r="J396" s="68"/>
      <c r="K396" s="68"/>
      <c r="L396" s="68"/>
      <c r="M396" s="68"/>
      <c r="N396" s="68"/>
    </row>
    <row r="397" spans="9:14" ht="19.5" customHeight="1">
      <c r="I397" s="68"/>
      <c r="J397" s="68"/>
      <c r="K397" s="68"/>
      <c r="L397" s="68"/>
      <c r="M397" s="68"/>
      <c r="N397" s="68"/>
    </row>
    <row r="398" spans="9:14" ht="19.5" customHeight="1">
      <c r="I398" s="68"/>
      <c r="J398" s="68"/>
      <c r="K398" s="68"/>
      <c r="L398" s="68"/>
      <c r="M398" s="68"/>
      <c r="N398" s="68"/>
    </row>
    <row r="399" spans="9:14" ht="19.5" customHeight="1">
      <c r="I399" s="68"/>
      <c r="J399" s="68"/>
      <c r="K399" s="68"/>
      <c r="L399" s="68"/>
      <c r="M399" s="68"/>
      <c r="N399" s="68"/>
    </row>
    <row r="400" spans="9:14" ht="19.5" customHeight="1">
      <c r="I400" s="68"/>
      <c r="J400" s="68"/>
      <c r="K400" s="68"/>
      <c r="L400" s="68"/>
      <c r="M400" s="68"/>
      <c r="N400" s="68"/>
    </row>
    <row r="401" spans="9:14" ht="19.5" customHeight="1">
      <c r="I401" s="68"/>
      <c r="J401" s="68"/>
      <c r="K401" s="68"/>
      <c r="L401" s="68"/>
      <c r="M401" s="68"/>
      <c r="N401" s="68"/>
    </row>
    <row r="402" spans="9:14" ht="19.5" customHeight="1">
      <c r="I402" s="68"/>
      <c r="J402" s="68"/>
      <c r="K402" s="68"/>
      <c r="L402" s="68"/>
      <c r="M402" s="68"/>
      <c r="N402" s="68"/>
    </row>
    <row r="403" spans="9:14" ht="19.5" customHeight="1">
      <c r="I403" s="68"/>
      <c r="J403" s="68"/>
      <c r="K403" s="68"/>
      <c r="L403" s="68"/>
      <c r="M403" s="68"/>
      <c r="N403" s="68"/>
    </row>
    <row r="404" spans="9:14" ht="19.5" customHeight="1">
      <c r="I404" s="68"/>
      <c r="J404" s="68"/>
      <c r="K404" s="68"/>
      <c r="L404" s="68"/>
      <c r="M404" s="68"/>
      <c r="N404" s="68"/>
    </row>
    <row r="405" spans="9:14" ht="19.5" customHeight="1">
      <c r="I405" s="68"/>
      <c r="J405" s="68"/>
      <c r="K405" s="68"/>
      <c r="L405" s="68"/>
      <c r="M405" s="68"/>
      <c r="N405" s="68"/>
    </row>
    <row r="406" spans="9:14" ht="19.5" customHeight="1">
      <c r="I406" s="68"/>
      <c r="J406" s="68"/>
      <c r="K406" s="68"/>
      <c r="L406" s="68"/>
      <c r="M406" s="68"/>
      <c r="N406" s="68"/>
    </row>
    <row r="407" spans="9:14" ht="19.5" customHeight="1">
      <c r="I407" s="68"/>
      <c r="J407" s="68"/>
      <c r="K407" s="68"/>
      <c r="L407" s="68"/>
      <c r="M407" s="68"/>
      <c r="N407" s="68"/>
    </row>
    <row r="408" spans="9:14" ht="19.5" customHeight="1">
      <c r="I408" s="68"/>
      <c r="J408" s="68"/>
      <c r="K408" s="68"/>
      <c r="L408" s="68"/>
      <c r="M408" s="68"/>
      <c r="N408" s="68"/>
    </row>
    <row r="409" spans="9:14" ht="19.5" customHeight="1">
      <c r="I409" s="68"/>
      <c r="J409" s="68"/>
      <c r="K409" s="68"/>
      <c r="L409" s="68"/>
      <c r="M409" s="68"/>
      <c r="N409" s="68"/>
    </row>
    <row r="410" spans="9:14" ht="19.5" customHeight="1">
      <c r="I410" s="68"/>
      <c r="J410" s="68"/>
      <c r="K410" s="68"/>
      <c r="L410" s="68"/>
      <c r="M410" s="68"/>
      <c r="N410" s="68"/>
    </row>
    <row r="411" spans="9:14" ht="19.5" customHeight="1">
      <c r="I411" s="68"/>
      <c r="J411" s="68"/>
      <c r="K411" s="68"/>
      <c r="L411" s="68"/>
      <c r="M411" s="68"/>
      <c r="N411" s="68"/>
    </row>
    <row r="412" spans="9:14" ht="19.5" customHeight="1">
      <c r="I412" s="68"/>
      <c r="J412" s="68"/>
      <c r="K412" s="68"/>
      <c r="L412" s="68"/>
      <c r="M412" s="68"/>
      <c r="N412" s="68"/>
    </row>
    <row r="413" spans="9:14" ht="19.5" customHeight="1">
      <c r="I413" s="68"/>
      <c r="J413" s="68"/>
      <c r="K413" s="68"/>
      <c r="L413" s="68"/>
      <c r="M413" s="68"/>
      <c r="N413" s="68"/>
    </row>
    <row r="414" spans="9:14" ht="19.5" customHeight="1">
      <c r="I414" s="68"/>
      <c r="J414" s="68"/>
      <c r="K414" s="68"/>
      <c r="L414" s="68"/>
      <c r="M414" s="68"/>
      <c r="N414" s="68"/>
    </row>
    <row r="415" spans="9:14" ht="19.5" customHeight="1">
      <c r="I415" s="68"/>
      <c r="J415" s="68"/>
      <c r="K415" s="68"/>
      <c r="L415" s="68"/>
      <c r="M415" s="68"/>
      <c r="N415" s="68"/>
    </row>
    <row r="416" spans="9:14" ht="19.5" customHeight="1">
      <c r="I416" s="68"/>
      <c r="J416" s="68"/>
      <c r="K416" s="68"/>
      <c r="L416" s="68"/>
      <c r="M416" s="68"/>
      <c r="N416" s="68"/>
    </row>
    <row r="417" spans="9:14" ht="19.5" customHeight="1">
      <c r="I417" s="68"/>
      <c r="J417" s="68"/>
      <c r="K417" s="68"/>
      <c r="L417" s="68"/>
      <c r="M417" s="68"/>
      <c r="N417" s="68"/>
    </row>
    <row r="418" spans="9:14" ht="19.5" customHeight="1">
      <c r="I418" s="68"/>
      <c r="J418" s="68"/>
      <c r="K418" s="68"/>
      <c r="L418" s="68"/>
      <c r="M418" s="68"/>
      <c r="N418" s="68"/>
    </row>
    <row r="419" spans="9:14" ht="19.5" customHeight="1">
      <c r="I419" s="68"/>
      <c r="J419" s="68"/>
      <c r="K419" s="68"/>
      <c r="L419" s="68"/>
      <c r="M419" s="68"/>
      <c r="N419" s="68"/>
    </row>
    <row r="420" spans="9:14" ht="19.5" customHeight="1">
      <c r="I420" s="68"/>
      <c r="J420" s="68"/>
      <c r="K420" s="68"/>
      <c r="L420" s="68"/>
      <c r="M420" s="68"/>
      <c r="N420" s="68"/>
    </row>
    <row r="421" spans="9:14" ht="19.5" customHeight="1">
      <c r="I421" s="68"/>
      <c r="J421" s="68"/>
      <c r="K421" s="68"/>
      <c r="L421" s="68"/>
      <c r="M421" s="68"/>
      <c r="N421" s="68"/>
    </row>
    <row r="422" spans="9:14" ht="19.5" customHeight="1">
      <c r="I422" s="68"/>
      <c r="J422" s="68"/>
      <c r="K422" s="68"/>
      <c r="L422" s="68"/>
      <c r="M422" s="68"/>
      <c r="N422" s="68"/>
    </row>
    <row r="423" spans="9:14" ht="19.5" customHeight="1">
      <c r="I423" s="68"/>
      <c r="J423" s="68"/>
      <c r="K423" s="68"/>
      <c r="L423" s="68"/>
      <c r="M423" s="68"/>
      <c r="N423" s="68"/>
    </row>
    <row r="424" spans="9:14" ht="19.5" customHeight="1">
      <c r="I424" s="68"/>
      <c r="J424" s="68"/>
      <c r="K424" s="68"/>
      <c r="L424" s="68"/>
      <c r="M424" s="68"/>
      <c r="N424" s="68"/>
    </row>
    <row r="425" spans="9:14" ht="19.5" customHeight="1">
      <c r="I425" s="68"/>
      <c r="J425" s="68"/>
      <c r="K425" s="68"/>
      <c r="L425" s="68"/>
      <c r="M425" s="68"/>
      <c r="N425" s="68"/>
    </row>
    <row r="426" spans="9:14" ht="19.5" customHeight="1">
      <c r="I426" s="68"/>
      <c r="J426" s="68"/>
      <c r="K426" s="68"/>
      <c r="L426" s="68"/>
      <c r="M426" s="68"/>
      <c r="N426" s="68"/>
    </row>
    <row r="427" spans="9:14" ht="19.5" customHeight="1">
      <c r="I427" s="68"/>
      <c r="J427" s="68"/>
      <c r="K427" s="68"/>
      <c r="L427" s="68"/>
      <c r="M427" s="68"/>
      <c r="N427" s="68"/>
    </row>
    <row r="428" spans="9:14" ht="19.5" customHeight="1">
      <c r="I428" s="68"/>
      <c r="J428" s="68"/>
      <c r="K428" s="68"/>
      <c r="L428" s="68"/>
      <c r="M428" s="68"/>
      <c r="N428" s="68"/>
    </row>
    <row r="429" spans="9:14" ht="19.5" customHeight="1">
      <c r="I429" s="68"/>
      <c r="J429" s="68"/>
      <c r="K429" s="68"/>
      <c r="L429" s="68"/>
      <c r="M429" s="68"/>
      <c r="N429" s="68"/>
    </row>
    <row r="430" spans="9:14" ht="19.5" customHeight="1">
      <c r="I430" s="68"/>
      <c r="J430" s="68"/>
      <c r="K430" s="68"/>
      <c r="L430" s="68"/>
      <c r="M430" s="68"/>
      <c r="N430" s="68"/>
    </row>
    <row r="431" spans="9:14" ht="19.5" customHeight="1">
      <c r="I431" s="68"/>
      <c r="J431" s="68"/>
      <c r="K431" s="68"/>
      <c r="L431" s="68"/>
      <c r="M431" s="68"/>
      <c r="N431" s="68"/>
    </row>
    <row r="432" spans="9:14" ht="19.5" customHeight="1">
      <c r="I432" s="68"/>
      <c r="J432" s="68"/>
      <c r="K432" s="68"/>
      <c r="L432" s="68"/>
      <c r="M432" s="68"/>
      <c r="N432" s="68"/>
    </row>
    <row r="433" spans="9:14" ht="19.5" customHeight="1">
      <c r="I433" s="68"/>
      <c r="J433" s="68"/>
      <c r="K433" s="68"/>
      <c r="L433" s="68"/>
      <c r="M433" s="68"/>
      <c r="N433" s="68"/>
    </row>
    <row r="434" spans="9:14" ht="19.5" customHeight="1">
      <c r="I434" s="68"/>
      <c r="J434" s="68"/>
      <c r="K434" s="68"/>
      <c r="L434" s="68"/>
      <c r="M434" s="68"/>
      <c r="N434" s="68"/>
    </row>
    <row r="435" spans="9:14" ht="19.5" customHeight="1">
      <c r="I435" s="68"/>
      <c r="J435" s="68"/>
      <c r="K435" s="68"/>
      <c r="L435" s="68"/>
      <c r="M435" s="68"/>
      <c r="N435" s="68"/>
    </row>
    <row r="436" spans="9:14" ht="19.5" customHeight="1">
      <c r="I436" s="68"/>
      <c r="J436" s="68"/>
      <c r="K436" s="68"/>
      <c r="L436" s="68"/>
      <c r="M436" s="68"/>
      <c r="N436" s="68"/>
    </row>
    <row r="437" spans="9:14" ht="19.5" customHeight="1">
      <c r="I437" s="68"/>
      <c r="J437" s="68"/>
      <c r="K437" s="68"/>
      <c r="L437" s="68"/>
      <c r="M437" s="68"/>
      <c r="N437" s="68"/>
    </row>
    <row r="438" spans="9:14" ht="19.5" customHeight="1">
      <c r="I438" s="68"/>
      <c r="J438" s="68"/>
      <c r="K438" s="68"/>
      <c r="L438" s="68"/>
      <c r="M438" s="68"/>
      <c r="N438" s="68"/>
    </row>
    <row r="439" spans="9:14" ht="19.5" customHeight="1">
      <c r="I439" s="68"/>
      <c r="J439" s="68"/>
      <c r="K439" s="68"/>
      <c r="L439" s="68"/>
      <c r="M439" s="68"/>
      <c r="N439" s="68"/>
    </row>
    <row r="440" spans="9:14" ht="19.5" customHeight="1">
      <c r="I440" s="68"/>
      <c r="J440" s="68"/>
      <c r="K440" s="68"/>
      <c r="L440" s="68"/>
      <c r="M440" s="68"/>
      <c r="N440" s="68"/>
    </row>
    <row r="441" spans="9:14" ht="19.5" customHeight="1">
      <c r="I441" s="68"/>
      <c r="J441" s="68"/>
      <c r="K441" s="68"/>
      <c r="L441" s="68"/>
      <c r="M441" s="68"/>
      <c r="N441" s="68"/>
    </row>
    <row r="442" spans="9:14" ht="19.5" customHeight="1">
      <c r="I442" s="68"/>
      <c r="J442" s="68"/>
      <c r="K442" s="68"/>
      <c r="L442" s="68"/>
      <c r="M442" s="68"/>
      <c r="N442" s="68"/>
    </row>
    <row r="443" spans="9:14" ht="19.5" customHeight="1">
      <c r="I443" s="68"/>
      <c r="J443" s="68"/>
      <c r="K443" s="68"/>
      <c r="L443" s="68"/>
      <c r="M443" s="68"/>
      <c r="N443" s="68"/>
    </row>
    <row r="444" spans="9:14" ht="19.5" customHeight="1">
      <c r="I444" s="68"/>
      <c r="J444" s="68"/>
      <c r="K444" s="68"/>
      <c r="L444" s="68"/>
      <c r="M444" s="68"/>
      <c r="N444" s="68"/>
    </row>
    <row r="445" spans="9:14" ht="19.5" customHeight="1">
      <c r="I445" s="68"/>
      <c r="J445" s="68"/>
      <c r="K445" s="68"/>
      <c r="L445" s="68"/>
      <c r="M445" s="68"/>
      <c r="N445" s="68"/>
    </row>
    <row r="446" spans="9:14" ht="19.5" customHeight="1">
      <c r="I446" s="68"/>
      <c r="J446" s="68"/>
      <c r="K446" s="68"/>
      <c r="L446" s="68"/>
      <c r="M446" s="68"/>
      <c r="N446" s="68"/>
    </row>
    <row r="447" spans="9:14" ht="19.5" customHeight="1">
      <c r="I447" s="68"/>
      <c r="J447" s="68"/>
      <c r="K447" s="68"/>
      <c r="L447" s="68"/>
      <c r="M447" s="68"/>
      <c r="N447" s="68"/>
    </row>
    <row r="448" spans="9:14" ht="19.5" customHeight="1">
      <c r="I448" s="68"/>
      <c r="J448" s="68"/>
      <c r="K448" s="68"/>
      <c r="L448" s="68"/>
      <c r="M448" s="68"/>
      <c r="N448" s="68"/>
    </row>
    <row r="449" spans="9:14" ht="19.5" customHeight="1">
      <c r="I449" s="68"/>
      <c r="J449" s="68"/>
      <c r="K449" s="68"/>
      <c r="L449" s="68"/>
      <c r="M449" s="68"/>
      <c r="N449" s="68"/>
    </row>
    <row r="450" spans="9:14" ht="19.5" customHeight="1">
      <c r="I450" s="68"/>
      <c r="J450" s="68"/>
      <c r="K450" s="68"/>
      <c r="L450" s="68"/>
      <c r="M450" s="68"/>
      <c r="N450" s="68"/>
    </row>
    <row r="451" spans="9:14" ht="19.5" customHeight="1">
      <c r="I451" s="68"/>
      <c r="J451" s="68"/>
      <c r="K451" s="68"/>
      <c r="L451" s="68"/>
      <c r="M451" s="68"/>
      <c r="N451" s="68"/>
    </row>
    <row r="452" spans="9:14" ht="19.5" customHeight="1">
      <c r="I452" s="68"/>
      <c r="J452" s="68"/>
      <c r="K452" s="68"/>
      <c r="L452" s="68"/>
      <c r="M452" s="68"/>
      <c r="N452" s="68"/>
    </row>
    <row r="453" spans="9:14" ht="19.5" customHeight="1">
      <c r="I453" s="68"/>
      <c r="J453" s="68"/>
      <c r="K453" s="68"/>
      <c r="L453" s="68"/>
      <c r="M453" s="68"/>
      <c r="N453" s="68"/>
    </row>
    <row r="454" spans="9:14" ht="19.5" customHeight="1">
      <c r="I454" s="68"/>
      <c r="J454" s="68"/>
      <c r="K454" s="68"/>
      <c r="L454" s="68"/>
      <c r="M454" s="68"/>
      <c r="N454" s="68"/>
    </row>
    <row r="455" spans="9:14" ht="19.5" customHeight="1">
      <c r="I455" s="68"/>
      <c r="J455" s="68"/>
      <c r="K455" s="68"/>
      <c r="L455" s="68"/>
      <c r="M455" s="68"/>
      <c r="N455" s="68"/>
    </row>
    <row r="456" spans="9:14" ht="19.5" customHeight="1">
      <c r="I456" s="68"/>
      <c r="J456" s="68"/>
      <c r="K456" s="68"/>
      <c r="L456" s="68"/>
      <c r="M456" s="68"/>
      <c r="N456" s="68"/>
    </row>
    <row r="457" spans="9:14" ht="19.5" customHeight="1">
      <c r="I457" s="68"/>
      <c r="J457" s="68"/>
      <c r="K457" s="68"/>
      <c r="L457" s="68"/>
      <c r="M457" s="68"/>
      <c r="N457" s="68"/>
    </row>
    <row r="458" spans="9:14" ht="19.5" customHeight="1">
      <c r="I458" s="68"/>
      <c r="J458" s="68"/>
      <c r="K458" s="68"/>
      <c r="L458" s="68"/>
      <c r="M458" s="68"/>
      <c r="N458" s="68"/>
    </row>
    <row r="459" spans="9:14" ht="19.5" customHeight="1">
      <c r="I459" s="68"/>
      <c r="J459" s="68"/>
      <c r="K459" s="68"/>
      <c r="L459" s="68"/>
      <c r="M459" s="68"/>
      <c r="N459" s="68"/>
    </row>
    <row r="460" spans="9:14" ht="19.5" customHeight="1">
      <c r="I460" s="68"/>
      <c r="J460" s="68"/>
      <c r="K460" s="68"/>
      <c r="L460" s="68"/>
      <c r="M460" s="68"/>
      <c r="N460" s="68"/>
    </row>
    <row r="461" spans="9:14" ht="19.5" customHeight="1">
      <c r="I461" s="68"/>
      <c r="J461" s="68"/>
      <c r="K461" s="68"/>
      <c r="L461" s="68"/>
      <c r="M461" s="68"/>
      <c r="N461" s="68"/>
    </row>
    <row r="462" spans="9:14" ht="19.5" customHeight="1">
      <c r="I462" s="68"/>
      <c r="J462" s="68"/>
      <c r="K462" s="68"/>
      <c r="L462" s="68"/>
      <c r="M462" s="68"/>
      <c r="N462" s="68"/>
    </row>
    <row r="463" spans="9:14" ht="19.5" customHeight="1">
      <c r="I463" s="68"/>
      <c r="J463" s="68"/>
      <c r="K463" s="68"/>
      <c r="L463" s="68"/>
      <c r="M463" s="68"/>
      <c r="N463" s="68"/>
    </row>
    <row r="464" spans="9:14" ht="19.5" customHeight="1">
      <c r="I464" s="68"/>
      <c r="J464" s="68"/>
      <c r="K464" s="68"/>
      <c r="L464" s="68"/>
      <c r="M464" s="68"/>
      <c r="N464" s="68"/>
    </row>
    <row r="465" spans="9:14" ht="19.5" customHeight="1">
      <c r="I465" s="68"/>
      <c r="J465" s="68"/>
      <c r="K465" s="68"/>
      <c r="L465" s="68"/>
      <c r="M465" s="68"/>
      <c r="N465" s="68"/>
    </row>
    <row r="466" spans="9:14" ht="19.5" customHeight="1">
      <c r="I466" s="68"/>
      <c r="J466" s="68"/>
      <c r="K466" s="68"/>
      <c r="L466" s="68"/>
      <c r="M466" s="68"/>
      <c r="N466" s="68"/>
    </row>
    <row r="467" spans="9:14" ht="19.5" customHeight="1">
      <c r="I467" s="68"/>
      <c r="J467" s="68"/>
      <c r="K467" s="68"/>
      <c r="L467" s="68"/>
      <c r="M467" s="68"/>
      <c r="N467" s="68"/>
    </row>
    <row r="468" spans="9:14" ht="19.5" customHeight="1">
      <c r="I468" s="68"/>
      <c r="J468" s="68"/>
      <c r="K468" s="68"/>
      <c r="L468" s="68"/>
      <c r="M468" s="68"/>
      <c r="N468" s="68"/>
    </row>
    <row r="469" spans="9:14" ht="19.5" customHeight="1">
      <c r="I469" s="68"/>
      <c r="J469" s="68"/>
      <c r="K469" s="68"/>
      <c r="L469" s="68"/>
      <c r="M469" s="68"/>
      <c r="N469" s="68"/>
    </row>
    <row r="470" spans="9:14" ht="19.5" customHeight="1">
      <c r="I470" s="68"/>
      <c r="J470" s="68"/>
      <c r="K470" s="68"/>
      <c r="L470" s="68"/>
      <c r="M470" s="68"/>
      <c r="N470" s="68"/>
    </row>
    <row r="471" spans="9:14" ht="19.5" customHeight="1">
      <c r="I471" s="68"/>
      <c r="J471" s="68"/>
      <c r="K471" s="68"/>
      <c r="L471" s="68"/>
      <c r="M471" s="68"/>
      <c r="N471" s="68"/>
    </row>
    <row r="472" spans="9:14" ht="19.5" customHeight="1">
      <c r="I472" s="68"/>
      <c r="J472" s="68"/>
      <c r="K472" s="68"/>
      <c r="L472" s="68"/>
      <c r="M472" s="68"/>
      <c r="N472" s="68"/>
    </row>
    <row r="473" spans="9:14" ht="19.5" customHeight="1">
      <c r="I473" s="68"/>
      <c r="J473" s="68"/>
      <c r="K473" s="68"/>
      <c r="L473" s="68"/>
      <c r="M473" s="68"/>
      <c r="N473" s="68"/>
    </row>
    <row r="474" spans="9:14" ht="19.5" customHeight="1">
      <c r="I474" s="68"/>
      <c r="J474" s="68"/>
      <c r="K474" s="68"/>
      <c r="L474" s="68"/>
      <c r="M474" s="68"/>
      <c r="N474" s="68"/>
    </row>
    <row r="475" spans="9:14" ht="19.5" customHeight="1">
      <c r="I475" s="68"/>
      <c r="J475" s="68"/>
      <c r="K475" s="68"/>
      <c r="L475" s="68"/>
      <c r="M475" s="68"/>
      <c r="N475" s="68"/>
    </row>
    <row r="476" spans="9:14" ht="19.5" customHeight="1">
      <c r="I476" s="68"/>
      <c r="J476" s="68"/>
      <c r="K476" s="68"/>
      <c r="L476" s="68"/>
      <c r="M476" s="68"/>
      <c r="N476" s="68"/>
    </row>
    <row r="477" spans="9:14" ht="19.5" customHeight="1">
      <c r="I477" s="68"/>
      <c r="J477" s="68"/>
      <c r="K477" s="68"/>
      <c r="L477" s="68"/>
      <c r="M477" s="68"/>
      <c r="N477" s="68"/>
    </row>
    <row r="478" spans="9:14" ht="19.5" customHeight="1">
      <c r="I478" s="68"/>
      <c r="J478" s="68"/>
      <c r="K478" s="68"/>
      <c r="L478" s="68"/>
      <c r="M478" s="68"/>
      <c r="N478" s="68"/>
    </row>
    <row r="479" spans="9:14" ht="19.5" customHeight="1">
      <c r="I479" s="68"/>
      <c r="J479" s="68"/>
      <c r="K479" s="68"/>
      <c r="L479" s="68"/>
      <c r="M479" s="68"/>
      <c r="N479" s="68"/>
    </row>
    <row r="480" spans="9:14" ht="19.5" customHeight="1">
      <c r="I480" s="68"/>
      <c r="J480" s="68"/>
      <c r="K480" s="68"/>
      <c r="L480" s="68"/>
      <c r="M480" s="68"/>
      <c r="N480" s="68"/>
    </row>
    <row r="481" spans="9:14" ht="19.5" customHeight="1">
      <c r="I481" s="68"/>
      <c r="J481" s="68"/>
      <c r="K481" s="68"/>
      <c r="L481" s="68"/>
      <c r="M481" s="68"/>
      <c r="N481" s="68"/>
    </row>
    <row r="482" spans="9:14" ht="19.5" customHeight="1">
      <c r="I482" s="68"/>
      <c r="J482" s="68"/>
      <c r="K482" s="68"/>
      <c r="L482" s="68"/>
      <c r="M482" s="68"/>
      <c r="N482" s="68"/>
    </row>
    <row r="483" spans="9:14" ht="19.5" customHeight="1">
      <c r="I483" s="68"/>
      <c r="J483" s="68"/>
      <c r="K483" s="68"/>
      <c r="L483" s="68"/>
      <c r="M483" s="68"/>
      <c r="N483" s="68"/>
    </row>
    <row r="484" spans="9:14" ht="19.5" customHeight="1">
      <c r="I484" s="68"/>
      <c r="J484" s="68"/>
      <c r="K484" s="68"/>
      <c r="L484" s="68"/>
      <c r="M484" s="68"/>
      <c r="N484" s="68"/>
    </row>
    <row r="485" spans="9:14" ht="19.5" customHeight="1">
      <c r="I485" s="68"/>
      <c r="J485" s="68"/>
      <c r="K485" s="68"/>
      <c r="L485" s="68"/>
      <c r="M485" s="68"/>
      <c r="N485" s="68"/>
    </row>
    <row r="486" spans="9:14" ht="19.5" customHeight="1">
      <c r="I486" s="68"/>
      <c r="J486" s="68"/>
      <c r="K486" s="68"/>
      <c r="L486" s="68"/>
      <c r="M486" s="68"/>
      <c r="N486" s="68"/>
    </row>
    <row r="487" spans="9:14" ht="19.5" customHeight="1">
      <c r="I487" s="68"/>
      <c r="J487" s="68"/>
      <c r="K487" s="68"/>
      <c r="L487" s="68"/>
      <c r="M487" s="68"/>
      <c r="N487" s="68"/>
    </row>
    <row r="488" spans="9:14" ht="19.5" customHeight="1">
      <c r="I488" s="68"/>
      <c r="J488" s="68"/>
      <c r="K488" s="68"/>
      <c r="L488" s="68"/>
      <c r="M488" s="68"/>
      <c r="N488" s="68"/>
    </row>
    <row r="489" spans="9:14" ht="19.5" customHeight="1">
      <c r="I489" s="68"/>
      <c r="J489" s="68"/>
      <c r="K489" s="68"/>
      <c r="L489" s="68"/>
      <c r="M489" s="68"/>
      <c r="N489" s="68"/>
    </row>
    <row r="490" spans="9:14" ht="19.5" customHeight="1">
      <c r="I490" s="68"/>
      <c r="J490" s="68"/>
      <c r="K490" s="68"/>
      <c r="L490" s="68"/>
      <c r="M490" s="68"/>
      <c r="N490" s="68"/>
    </row>
    <row r="491" spans="9:14" ht="19.5" customHeight="1">
      <c r="I491" s="68"/>
      <c r="J491" s="68"/>
      <c r="K491" s="68"/>
      <c r="L491" s="68"/>
      <c r="M491" s="68"/>
      <c r="N491" s="68"/>
    </row>
    <row r="492" spans="9:14" ht="19.5" customHeight="1">
      <c r="I492" s="68"/>
      <c r="J492" s="68"/>
      <c r="K492" s="68"/>
      <c r="L492" s="68"/>
      <c r="M492" s="68"/>
      <c r="N492" s="68"/>
    </row>
    <row r="493" spans="9:14" ht="19.5" customHeight="1">
      <c r="I493" s="68"/>
      <c r="J493" s="68"/>
      <c r="K493" s="68"/>
      <c r="L493" s="68"/>
      <c r="M493" s="68"/>
      <c r="N493" s="68"/>
    </row>
    <row r="494" spans="9:14" ht="19.5" customHeight="1">
      <c r="I494" s="68"/>
      <c r="J494" s="68"/>
      <c r="K494" s="68"/>
      <c r="L494" s="68"/>
      <c r="M494" s="68"/>
      <c r="N494" s="68"/>
    </row>
    <row r="495" spans="9:14" ht="19.5" customHeight="1">
      <c r="I495" s="68"/>
      <c r="J495" s="68"/>
      <c r="K495" s="68"/>
      <c r="L495" s="68"/>
      <c r="M495" s="68"/>
      <c r="N495" s="68"/>
    </row>
    <row r="496" spans="9:14" ht="19.5" customHeight="1">
      <c r="I496" s="68"/>
      <c r="J496" s="68"/>
      <c r="K496" s="68"/>
      <c r="L496" s="68"/>
      <c r="M496" s="68"/>
      <c r="N496" s="68"/>
    </row>
    <row r="497" spans="9:14" ht="19.5" customHeight="1">
      <c r="I497" s="68"/>
      <c r="J497" s="68"/>
      <c r="K497" s="68"/>
      <c r="L497" s="68"/>
      <c r="M497" s="68"/>
      <c r="N497" s="68"/>
    </row>
    <row r="498" spans="9:14" ht="19.5" customHeight="1">
      <c r="I498" s="68"/>
      <c r="J498" s="68"/>
      <c r="K498" s="68"/>
      <c r="L498" s="68"/>
      <c r="M498" s="68"/>
      <c r="N498" s="68"/>
    </row>
    <row r="499" spans="9:14" ht="19.5" customHeight="1">
      <c r="I499" s="68"/>
      <c r="J499" s="68"/>
      <c r="K499" s="68"/>
      <c r="L499" s="68"/>
      <c r="M499" s="68"/>
      <c r="N499" s="68"/>
    </row>
    <row r="500" spans="9:14" ht="19.5" customHeight="1">
      <c r="I500" s="68"/>
      <c r="J500" s="68"/>
      <c r="K500" s="68"/>
      <c r="L500" s="68"/>
      <c r="M500" s="68"/>
      <c r="N500" s="68"/>
    </row>
    <row r="501" spans="9:14" ht="19.5" customHeight="1">
      <c r="I501" s="68"/>
      <c r="J501" s="68"/>
      <c r="K501" s="68"/>
      <c r="L501" s="68"/>
      <c r="M501" s="68"/>
      <c r="N501" s="68"/>
    </row>
    <row r="502" spans="9:14" ht="19.5" customHeight="1">
      <c r="I502" s="68"/>
      <c r="J502" s="68"/>
      <c r="K502" s="68"/>
      <c r="L502" s="68"/>
      <c r="M502" s="68"/>
      <c r="N502" s="68"/>
    </row>
    <row r="503" spans="9:14" ht="19.5" customHeight="1">
      <c r="I503" s="68"/>
      <c r="J503" s="68"/>
      <c r="K503" s="68"/>
      <c r="L503" s="68"/>
      <c r="M503" s="68"/>
      <c r="N503" s="68"/>
    </row>
    <row r="504" spans="9:14" ht="19.5" customHeight="1">
      <c r="I504" s="68"/>
      <c r="J504" s="68"/>
      <c r="K504" s="68"/>
      <c r="L504" s="68"/>
      <c r="M504" s="68"/>
      <c r="N504" s="68"/>
    </row>
    <row r="505" spans="9:14" ht="19.5" customHeight="1">
      <c r="I505" s="68"/>
      <c r="J505" s="68"/>
      <c r="K505" s="68"/>
      <c r="L505" s="68"/>
      <c r="M505" s="68"/>
      <c r="N505" s="68"/>
    </row>
    <row r="506" spans="9:14" ht="19.5" customHeight="1">
      <c r="I506" s="68"/>
      <c r="J506" s="68"/>
      <c r="K506" s="68"/>
      <c r="L506" s="68"/>
      <c r="M506" s="68"/>
      <c r="N506" s="68"/>
    </row>
    <row r="507" spans="9:14" ht="19.5" customHeight="1">
      <c r="I507" s="68"/>
      <c r="J507" s="68"/>
      <c r="K507" s="68"/>
      <c r="L507" s="68"/>
      <c r="M507" s="68"/>
      <c r="N507" s="68"/>
    </row>
    <row r="508" spans="9:14" ht="19.5" customHeight="1">
      <c r="I508" s="68"/>
      <c r="J508" s="68"/>
      <c r="K508" s="68"/>
      <c r="L508" s="68"/>
      <c r="M508" s="68"/>
      <c r="N508" s="68"/>
    </row>
    <row r="509" spans="9:14" ht="19.5" customHeight="1">
      <c r="I509" s="68"/>
      <c r="J509" s="68"/>
      <c r="K509" s="68"/>
      <c r="L509" s="68"/>
      <c r="M509" s="68"/>
      <c r="N509" s="68"/>
    </row>
    <row r="510" spans="9:14" ht="19.5" customHeight="1">
      <c r="I510" s="68"/>
      <c r="J510" s="68"/>
      <c r="K510" s="68"/>
      <c r="L510" s="68"/>
      <c r="M510" s="68"/>
      <c r="N510" s="68"/>
    </row>
    <row r="511" spans="9:14" ht="19.5" customHeight="1">
      <c r="I511" s="68"/>
      <c r="J511" s="68"/>
      <c r="K511" s="68"/>
      <c r="L511" s="68"/>
      <c r="M511" s="68"/>
      <c r="N511" s="68"/>
    </row>
    <row r="512" spans="9:14" ht="19.5" customHeight="1">
      <c r="I512" s="68"/>
      <c r="J512" s="68"/>
      <c r="K512" s="68"/>
      <c r="L512" s="68"/>
      <c r="M512" s="68"/>
      <c r="N512" s="68"/>
    </row>
    <row r="513" spans="9:14" ht="19.5" customHeight="1">
      <c r="I513" s="68"/>
      <c r="J513" s="68"/>
      <c r="K513" s="68"/>
      <c r="L513" s="68"/>
      <c r="M513" s="68"/>
      <c r="N513" s="68"/>
    </row>
    <row r="514" spans="9:14" ht="19.5" customHeight="1">
      <c r="I514" s="68"/>
      <c r="J514" s="68"/>
      <c r="K514" s="68"/>
      <c r="L514" s="68"/>
      <c r="M514" s="68"/>
      <c r="N514" s="68"/>
    </row>
    <row r="515" spans="9:14" ht="19.5" customHeight="1">
      <c r="I515" s="68"/>
      <c r="J515" s="68"/>
      <c r="K515" s="68"/>
      <c r="L515" s="68"/>
      <c r="M515" s="68"/>
      <c r="N515" s="68"/>
    </row>
    <row r="516" spans="9:14" ht="19.5" customHeight="1">
      <c r="I516" s="68"/>
      <c r="J516" s="68"/>
      <c r="K516" s="68"/>
      <c r="L516" s="68"/>
      <c r="M516" s="68"/>
      <c r="N516" s="68"/>
    </row>
    <row r="517" spans="9:14" ht="19.5" customHeight="1">
      <c r="I517" s="68"/>
      <c r="J517" s="68"/>
      <c r="K517" s="68"/>
      <c r="L517" s="68"/>
      <c r="M517" s="68"/>
      <c r="N517" s="68"/>
    </row>
    <row r="518" spans="9:14" ht="19.5" customHeight="1">
      <c r="I518" s="68"/>
      <c r="J518" s="68"/>
      <c r="K518" s="68"/>
      <c r="L518" s="68"/>
      <c r="M518" s="68"/>
      <c r="N518" s="68"/>
    </row>
    <row r="519" spans="9:14" ht="19.5" customHeight="1">
      <c r="I519" s="68"/>
      <c r="J519" s="68"/>
      <c r="K519" s="68"/>
      <c r="L519" s="68"/>
      <c r="M519" s="68"/>
      <c r="N519" s="68"/>
    </row>
    <row r="520" spans="9:14" ht="19.5" customHeight="1">
      <c r="I520" s="68"/>
      <c r="J520" s="68"/>
      <c r="K520" s="68"/>
      <c r="L520" s="68"/>
      <c r="M520" s="68"/>
      <c r="N520" s="68"/>
    </row>
    <row r="521" spans="9:14" ht="19.5" customHeight="1">
      <c r="I521" s="68"/>
      <c r="J521" s="68"/>
      <c r="K521" s="68"/>
      <c r="L521" s="68"/>
      <c r="M521" s="68"/>
      <c r="N521" s="68"/>
    </row>
    <row r="522" spans="9:14" ht="19.5" customHeight="1">
      <c r="I522" s="68"/>
      <c r="J522" s="68"/>
      <c r="K522" s="68"/>
      <c r="L522" s="68"/>
      <c r="M522" s="68"/>
      <c r="N522" s="68"/>
    </row>
    <row r="523" spans="9:14" ht="19.5" customHeight="1">
      <c r="I523" s="68"/>
      <c r="J523" s="68"/>
      <c r="K523" s="68"/>
      <c r="L523" s="68"/>
      <c r="M523" s="68"/>
      <c r="N523" s="68"/>
    </row>
    <row r="524" spans="9:14" ht="19.5" customHeight="1">
      <c r="I524" s="68"/>
      <c r="J524" s="68"/>
      <c r="K524" s="68"/>
      <c r="L524" s="68"/>
      <c r="M524" s="68"/>
      <c r="N524" s="68"/>
    </row>
    <row r="525" spans="9:14" ht="19.5" customHeight="1">
      <c r="I525" s="68"/>
      <c r="J525" s="68"/>
      <c r="K525" s="68"/>
      <c r="L525" s="68"/>
      <c r="M525" s="68"/>
      <c r="N525" s="68"/>
    </row>
    <row r="526" spans="9:14" ht="19.5" customHeight="1">
      <c r="I526" s="68"/>
      <c r="J526" s="68"/>
      <c r="K526" s="68"/>
      <c r="L526" s="68"/>
      <c r="M526" s="68"/>
      <c r="N526" s="68"/>
    </row>
    <row r="527" spans="9:14" ht="19.5" customHeight="1">
      <c r="I527" s="68"/>
      <c r="J527" s="68"/>
      <c r="K527" s="68"/>
      <c r="L527" s="68"/>
      <c r="M527" s="68"/>
      <c r="N527" s="68"/>
    </row>
    <row r="528" spans="9:14" ht="19.5" customHeight="1">
      <c r="I528" s="68"/>
      <c r="J528" s="68"/>
      <c r="K528" s="68"/>
      <c r="L528" s="68"/>
      <c r="M528" s="68"/>
      <c r="N528" s="68"/>
    </row>
    <row r="529" spans="9:14" ht="19.5" customHeight="1">
      <c r="I529" s="68"/>
      <c r="J529" s="68"/>
      <c r="K529" s="68"/>
      <c r="L529" s="68"/>
      <c r="M529" s="68"/>
      <c r="N529" s="68"/>
    </row>
    <row r="530" spans="9:14" ht="19.5" customHeight="1">
      <c r="I530" s="68"/>
      <c r="J530" s="68"/>
      <c r="K530" s="68"/>
      <c r="L530" s="68"/>
      <c r="M530" s="68"/>
      <c r="N530" s="68"/>
    </row>
    <row r="531" spans="9:14" ht="19.5" customHeight="1">
      <c r="I531" s="68"/>
      <c r="J531" s="68"/>
      <c r="K531" s="68"/>
      <c r="L531" s="68"/>
      <c r="M531" s="68"/>
      <c r="N531" s="68"/>
    </row>
    <row r="532" spans="9:14" ht="19.5" customHeight="1">
      <c r="I532" s="68"/>
      <c r="J532" s="68"/>
      <c r="K532" s="68"/>
      <c r="L532" s="68"/>
      <c r="M532" s="68"/>
      <c r="N532" s="68"/>
    </row>
    <row r="533" spans="9:14" ht="19.5" customHeight="1">
      <c r="I533" s="68"/>
      <c r="J533" s="68"/>
      <c r="K533" s="68"/>
      <c r="L533" s="68"/>
      <c r="M533" s="68"/>
      <c r="N533" s="68"/>
    </row>
    <row r="534" spans="9:14" ht="19.5" customHeight="1">
      <c r="I534" s="68"/>
      <c r="J534" s="68"/>
      <c r="K534" s="68"/>
      <c r="L534" s="68"/>
      <c r="M534" s="68"/>
      <c r="N534" s="68"/>
    </row>
    <row r="535" spans="9:14" ht="19.5" customHeight="1">
      <c r="I535" s="68"/>
      <c r="J535" s="68"/>
      <c r="K535" s="68"/>
      <c r="L535" s="68"/>
      <c r="M535" s="68"/>
      <c r="N535" s="68"/>
    </row>
    <row r="536" spans="9:14" ht="19.5" customHeight="1">
      <c r="I536" s="68"/>
      <c r="J536" s="68"/>
      <c r="K536" s="68"/>
      <c r="L536" s="68"/>
      <c r="M536" s="68"/>
      <c r="N536" s="68"/>
    </row>
    <row r="537" spans="9:14" ht="19.5" customHeight="1">
      <c r="I537" s="68"/>
      <c r="J537" s="68"/>
      <c r="K537" s="68"/>
      <c r="L537" s="68"/>
      <c r="M537" s="68"/>
      <c r="N537" s="68"/>
    </row>
    <row r="538" spans="9:14" ht="19.5" customHeight="1">
      <c r="I538" s="68"/>
      <c r="J538" s="68"/>
      <c r="K538" s="68"/>
      <c r="L538" s="68"/>
      <c r="M538" s="68"/>
      <c r="N538" s="68"/>
    </row>
    <row r="539" spans="9:14" ht="19.5" customHeight="1">
      <c r="I539" s="68"/>
      <c r="J539" s="68"/>
      <c r="K539" s="68"/>
      <c r="L539" s="68"/>
      <c r="M539" s="68"/>
      <c r="N539" s="68"/>
    </row>
    <row r="540" spans="9:14" ht="19.5" customHeight="1">
      <c r="I540" s="68"/>
      <c r="J540" s="68"/>
      <c r="K540" s="68"/>
      <c r="L540" s="68"/>
      <c r="M540" s="68"/>
      <c r="N540" s="68"/>
    </row>
    <row r="541" spans="9:14" ht="19.5" customHeight="1">
      <c r="I541" s="68"/>
      <c r="J541" s="68"/>
      <c r="K541" s="68"/>
      <c r="L541" s="68"/>
      <c r="M541" s="68"/>
      <c r="N541" s="68"/>
    </row>
    <row r="542" spans="9:14" ht="19.5" customHeight="1">
      <c r="I542" s="68"/>
      <c r="J542" s="68"/>
      <c r="K542" s="68"/>
      <c r="L542" s="68"/>
      <c r="M542" s="68"/>
      <c r="N542" s="68"/>
    </row>
    <row r="543" spans="9:14" ht="19.5" customHeight="1">
      <c r="I543" s="68"/>
      <c r="J543" s="68"/>
      <c r="K543" s="68"/>
      <c r="L543" s="68"/>
      <c r="M543" s="68"/>
      <c r="N543" s="68"/>
    </row>
    <row r="544" spans="9:14" ht="19.5" customHeight="1">
      <c r="I544" s="68"/>
      <c r="J544" s="68"/>
      <c r="K544" s="68"/>
      <c r="L544" s="68"/>
      <c r="M544" s="68"/>
      <c r="N544" s="68"/>
    </row>
    <row r="545" spans="9:14" ht="19.5" customHeight="1">
      <c r="I545" s="68"/>
      <c r="J545" s="68"/>
      <c r="K545" s="68"/>
      <c r="L545" s="68"/>
      <c r="M545" s="68"/>
      <c r="N545" s="68"/>
    </row>
    <row r="546" spans="9:14" ht="19.5" customHeight="1">
      <c r="I546" s="68"/>
      <c r="J546" s="68"/>
      <c r="K546" s="68"/>
      <c r="L546" s="68"/>
      <c r="M546" s="68"/>
      <c r="N546" s="68"/>
    </row>
    <row r="547" spans="9:14" ht="19.5" customHeight="1">
      <c r="I547" s="68"/>
      <c r="J547" s="68"/>
      <c r="K547" s="68"/>
      <c r="L547" s="68"/>
      <c r="M547" s="68"/>
      <c r="N547" s="68"/>
    </row>
    <row r="548" spans="9:14" ht="19.5" customHeight="1">
      <c r="I548" s="68"/>
      <c r="J548" s="68"/>
      <c r="K548" s="68"/>
      <c r="L548" s="68"/>
      <c r="M548" s="68"/>
      <c r="N548" s="68"/>
    </row>
    <row r="549" spans="9:14" ht="19.5" customHeight="1">
      <c r="I549" s="68"/>
      <c r="J549" s="68"/>
      <c r="K549" s="68"/>
      <c r="L549" s="68"/>
      <c r="M549" s="68"/>
      <c r="N549" s="68"/>
    </row>
    <row r="550" spans="9:14" ht="19.5" customHeight="1">
      <c r="I550" s="68"/>
      <c r="J550" s="68"/>
      <c r="K550" s="68"/>
      <c r="L550" s="68"/>
      <c r="M550" s="68"/>
      <c r="N550" s="68"/>
    </row>
    <row r="551" spans="9:14" ht="19.5" customHeight="1">
      <c r="I551" s="68"/>
      <c r="J551" s="68"/>
      <c r="K551" s="68"/>
      <c r="L551" s="68"/>
      <c r="M551" s="68"/>
      <c r="N551" s="68"/>
    </row>
    <row r="552" spans="9:14" ht="19.5" customHeight="1">
      <c r="I552" s="68"/>
      <c r="J552" s="68"/>
      <c r="K552" s="68"/>
      <c r="L552" s="68"/>
      <c r="M552" s="68"/>
      <c r="N552" s="68"/>
    </row>
    <row r="553" spans="9:14" ht="19.5" customHeight="1">
      <c r="I553" s="68"/>
      <c r="J553" s="68"/>
      <c r="K553" s="68"/>
      <c r="L553" s="68"/>
      <c r="M553" s="68"/>
      <c r="N553" s="68"/>
    </row>
    <row r="554" spans="9:14" ht="19.5" customHeight="1">
      <c r="I554" s="68"/>
      <c r="J554" s="68"/>
      <c r="K554" s="68"/>
      <c r="L554" s="68"/>
      <c r="M554" s="68"/>
      <c r="N554" s="68"/>
    </row>
    <row r="555" spans="9:14" ht="19.5" customHeight="1">
      <c r="I555" s="68"/>
      <c r="J555" s="68"/>
      <c r="K555" s="68"/>
      <c r="L555" s="68"/>
      <c r="M555" s="68"/>
      <c r="N555" s="68"/>
    </row>
    <row r="556" spans="9:14" ht="19.5" customHeight="1">
      <c r="I556" s="68"/>
      <c r="J556" s="68"/>
      <c r="K556" s="68"/>
      <c r="L556" s="68"/>
      <c r="M556" s="68"/>
      <c r="N556" s="68"/>
    </row>
    <row r="557" spans="9:14" ht="19.5" customHeight="1">
      <c r="I557" s="68"/>
      <c r="J557" s="68"/>
      <c r="K557" s="68"/>
      <c r="L557" s="68"/>
      <c r="M557" s="68"/>
      <c r="N557" s="68"/>
    </row>
    <row r="558" spans="9:14" ht="19.5" customHeight="1">
      <c r="I558" s="68"/>
      <c r="J558" s="68"/>
      <c r="K558" s="68"/>
      <c r="L558" s="68"/>
      <c r="M558" s="68"/>
      <c r="N558" s="68"/>
    </row>
    <row r="559" spans="9:14" ht="19.5" customHeight="1">
      <c r="I559" s="68"/>
      <c r="J559" s="68"/>
      <c r="K559" s="68"/>
      <c r="L559" s="68"/>
      <c r="M559" s="68"/>
      <c r="N559" s="68"/>
    </row>
    <row r="560" spans="9:14" ht="19.5" customHeight="1">
      <c r="I560" s="68"/>
      <c r="J560" s="68"/>
      <c r="K560" s="68"/>
      <c r="L560" s="68"/>
      <c r="M560" s="68"/>
      <c r="N560" s="68"/>
    </row>
    <row r="561" spans="9:14" ht="19.5" customHeight="1">
      <c r="I561" s="68"/>
      <c r="J561" s="68"/>
      <c r="K561" s="68"/>
      <c r="L561" s="68"/>
      <c r="M561" s="68"/>
      <c r="N561" s="68"/>
    </row>
    <row r="562" spans="9:14" ht="19.5" customHeight="1">
      <c r="I562" s="68"/>
      <c r="J562" s="68"/>
      <c r="K562" s="68"/>
      <c r="L562" s="68"/>
      <c r="M562" s="68"/>
      <c r="N562" s="68"/>
    </row>
    <row r="563" spans="9:14" ht="19.5" customHeight="1">
      <c r="I563" s="68"/>
      <c r="J563" s="68"/>
      <c r="K563" s="68"/>
      <c r="L563" s="68"/>
      <c r="M563" s="68"/>
      <c r="N563" s="68"/>
    </row>
    <row r="564" spans="9:14" ht="19.5" customHeight="1">
      <c r="I564" s="68"/>
      <c r="J564" s="68"/>
      <c r="K564" s="68"/>
      <c r="L564" s="68"/>
      <c r="M564" s="68"/>
      <c r="N564" s="68"/>
    </row>
    <row r="565" spans="9:14" ht="19.5" customHeight="1">
      <c r="I565" s="68"/>
      <c r="J565" s="68"/>
      <c r="K565" s="68"/>
      <c r="L565" s="68"/>
      <c r="M565" s="68"/>
      <c r="N565" s="68"/>
    </row>
    <row r="566" spans="9:14" ht="19.5" customHeight="1">
      <c r="I566" s="68"/>
      <c r="J566" s="68"/>
      <c r="K566" s="68"/>
      <c r="L566" s="68"/>
      <c r="M566" s="68"/>
      <c r="N566" s="68"/>
    </row>
    <row r="567" spans="9:14" ht="19.5" customHeight="1">
      <c r="I567" s="68"/>
      <c r="J567" s="68"/>
      <c r="K567" s="68"/>
      <c r="L567" s="68"/>
      <c r="M567" s="68"/>
      <c r="N567" s="68"/>
    </row>
    <row r="568" spans="9:14" ht="19.5" customHeight="1">
      <c r="I568" s="68"/>
      <c r="J568" s="68"/>
      <c r="K568" s="68"/>
      <c r="L568" s="68"/>
      <c r="M568" s="68"/>
      <c r="N568" s="68"/>
    </row>
    <row r="569" spans="9:14" ht="19.5" customHeight="1">
      <c r="I569" s="68"/>
      <c r="J569" s="68"/>
      <c r="K569" s="68"/>
      <c r="L569" s="68"/>
      <c r="M569" s="68"/>
      <c r="N569" s="68"/>
    </row>
    <row r="570" spans="9:14" ht="19.5" customHeight="1">
      <c r="I570" s="68"/>
      <c r="J570" s="68"/>
      <c r="K570" s="68"/>
      <c r="L570" s="68"/>
      <c r="M570" s="68"/>
      <c r="N570" s="68"/>
    </row>
    <row r="571" spans="9:14" ht="19.5" customHeight="1">
      <c r="I571" s="68"/>
      <c r="J571" s="68"/>
      <c r="K571" s="68"/>
      <c r="L571" s="68"/>
      <c r="M571" s="68"/>
      <c r="N571" s="68"/>
    </row>
    <row r="572" spans="9:14" ht="19.5" customHeight="1">
      <c r="I572" s="68"/>
      <c r="J572" s="68"/>
      <c r="K572" s="68"/>
      <c r="L572" s="68"/>
      <c r="M572" s="68"/>
      <c r="N572" s="68"/>
    </row>
    <row r="573" spans="9:14" ht="19.5" customHeight="1">
      <c r="I573" s="68"/>
      <c r="J573" s="68"/>
      <c r="K573" s="68"/>
      <c r="L573" s="68"/>
      <c r="M573" s="68"/>
      <c r="N573" s="68"/>
    </row>
    <row r="574" spans="9:14" ht="19.5" customHeight="1">
      <c r="I574" s="68"/>
      <c r="J574" s="68"/>
      <c r="K574" s="68"/>
      <c r="L574" s="68"/>
      <c r="M574" s="68"/>
      <c r="N574" s="68"/>
    </row>
    <row r="575" spans="9:14" ht="19.5" customHeight="1">
      <c r="I575" s="68"/>
      <c r="J575" s="68"/>
      <c r="K575" s="68"/>
      <c r="L575" s="68"/>
      <c r="M575" s="68"/>
      <c r="N575" s="68"/>
    </row>
    <row r="576" spans="9:14" ht="19.5" customHeight="1">
      <c r="I576" s="68"/>
      <c r="J576" s="68"/>
      <c r="K576" s="68"/>
      <c r="L576" s="68"/>
      <c r="M576" s="68"/>
      <c r="N576" s="68"/>
    </row>
    <row r="577" spans="9:14" ht="19.5" customHeight="1">
      <c r="I577" s="68"/>
      <c r="J577" s="68"/>
      <c r="K577" s="68"/>
      <c r="L577" s="68"/>
      <c r="M577" s="68"/>
      <c r="N577" s="68"/>
    </row>
    <row r="578" spans="9:14" ht="19.5" customHeight="1">
      <c r="I578" s="68"/>
      <c r="J578" s="68"/>
      <c r="K578" s="68"/>
      <c r="L578" s="68"/>
      <c r="M578" s="68"/>
      <c r="N578" s="68"/>
    </row>
    <row r="579" spans="9:14" ht="19.5" customHeight="1">
      <c r="I579" s="68"/>
      <c r="J579" s="68"/>
      <c r="K579" s="68"/>
      <c r="L579" s="68"/>
      <c r="M579" s="68"/>
      <c r="N579" s="68"/>
    </row>
    <row r="580" spans="9:14" ht="19.5" customHeight="1">
      <c r="I580" s="68"/>
      <c r="J580" s="68"/>
      <c r="K580" s="68"/>
      <c r="L580" s="68"/>
      <c r="M580" s="68"/>
      <c r="N580" s="68"/>
    </row>
    <row r="581" spans="9:14" ht="19.5" customHeight="1">
      <c r="I581" s="68"/>
      <c r="J581" s="68"/>
      <c r="K581" s="68"/>
      <c r="L581" s="68"/>
      <c r="M581" s="68"/>
      <c r="N581" s="68"/>
    </row>
    <row r="582" spans="9:14" ht="19.5" customHeight="1">
      <c r="I582" s="68"/>
      <c r="J582" s="68"/>
      <c r="K582" s="68"/>
      <c r="L582" s="68"/>
      <c r="M582" s="68"/>
      <c r="N582" s="68"/>
    </row>
    <row r="583" spans="9:14" ht="19.5" customHeight="1">
      <c r="I583" s="68"/>
      <c r="J583" s="68"/>
      <c r="K583" s="68"/>
      <c r="L583" s="68"/>
      <c r="M583" s="68"/>
      <c r="N583" s="68"/>
    </row>
    <row r="584" spans="9:14" ht="19.5" customHeight="1">
      <c r="I584" s="68"/>
      <c r="J584" s="68"/>
      <c r="K584" s="68"/>
      <c r="L584" s="68"/>
      <c r="M584" s="68"/>
      <c r="N584" s="68"/>
    </row>
    <row r="585" spans="9:14" ht="19.5" customHeight="1">
      <c r="I585" s="68"/>
      <c r="J585" s="68"/>
      <c r="K585" s="68"/>
      <c r="L585" s="68"/>
      <c r="M585" s="68"/>
      <c r="N585" s="68"/>
    </row>
    <row r="586" spans="9:14" ht="19.5" customHeight="1">
      <c r="I586" s="68"/>
      <c r="J586" s="68"/>
      <c r="K586" s="68"/>
      <c r="L586" s="68"/>
      <c r="M586" s="68"/>
      <c r="N586" s="68"/>
    </row>
    <row r="587" spans="9:14" ht="19.5" customHeight="1">
      <c r="I587" s="68"/>
      <c r="J587" s="68"/>
      <c r="K587" s="68"/>
      <c r="L587" s="68"/>
      <c r="M587" s="68"/>
      <c r="N587" s="68"/>
    </row>
    <row r="588" spans="9:14" ht="19.5" customHeight="1">
      <c r="I588" s="68"/>
      <c r="J588" s="68"/>
      <c r="K588" s="68"/>
      <c r="L588" s="68"/>
      <c r="M588" s="68"/>
      <c r="N588" s="68"/>
    </row>
    <row r="589" spans="9:14" ht="19.5" customHeight="1">
      <c r="I589" s="68"/>
      <c r="J589" s="68"/>
      <c r="K589" s="68"/>
      <c r="L589" s="68"/>
      <c r="M589" s="68"/>
      <c r="N589" s="68"/>
    </row>
    <row r="590" spans="9:14" ht="19.5" customHeight="1">
      <c r="I590" s="68"/>
      <c r="J590" s="68"/>
      <c r="K590" s="68"/>
      <c r="L590" s="68"/>
      <c r="M590" s="68"/>
      <c r="N590" s="68"/>
    </row>
    <row r="591" spans="9:14" ht="19.5" customHeight="1">
      <c r="I591" s="68"/>
      <c r="J591" s="68"/>
      <c r="K591" s="68"/>
      <c r="L591" s="68"/>
      <c r="M591" s="68"/>
      <c r="N591" s="68"/>
    </row>
    <row r="592" spans="9:14" ht="19.5" customHeight="1">
      <c r="I592" s="68"/>
      <c r="J592" s="68"/>
      <c r="K592" s="68"/>
      <c r="L592" s="68"/>
      <c r="M592" s="68"/>
      <c r="N592" s="68"/>
    </row>
    <row r="593" spans="9:14" ht="19.5" customHeight="1">
      <c r="I593" s="68"/>
      <c r="J593" s="68"/>
      <c r="K593" s="68"/>
      <c r="L593" s="68"/>
      <c r="M593" s="68"/>
      <c r="N593" s="68"/>
    </row>
    <row r="594" spans="9:14" ht="19.5" customHeight="1">
      <c r="I594" s="68"/>
      <c r="J594" s="68"/>
      <c r="K594" s="68"/>
      <c r="L594" s="68"/>
      <c r="M594" s="68"/>
      <c r="N594" s="68"/>
    </row>
    <row r="595" spans="9:14" ht="19.5" customHeight="1">
      <c r="I595" s="68"/>
      <c r="J595" s="68"/>
      <c r="K595" s="68"/>
      <c r="L595" s="68"/>
      <c r="M595" s="68"/>
      <c r="N595" s="68"/>
    </row>
    <row r="596" spans="9:14" ht="19.5" customHeight="1">
      <c r="I596" s="68"/>
      <c r="J596" s="68"/>
      <c r="K596" s="68"/>
      <c r="L596" s="68"/>
      <c r="M596" s="68"/>
      <c r="N596" s="68"/>
    </row>
    <row r="597" spans="9:14" ht="19.5" customHeight="1">
      <c r="I597" s="68"/>
      <c r="J597" s="68"/>
      <c r="K597" s="68"/>
      <c r="L597" s="68"/>
      <c r="M597" s="68"/>
      <c r="N597" s="68"/>
    </row>
    <row r="598" spans="9:14" ht="19.5" customHeight="1">
      <c r="I598" s="68"/>
      <c r="J598" s="68"/>
      <c r="K598" s="68"/>
      <c r="L598" s="68"/>
      <c r="M598" s="68"/>
      <c r="N598" s="68"/>
    </row>
    <row r="599" spans="9:14" ht="19.5" customHeight="1">
      <c r="I599" s="68"/>
      <c r="J599" s="68"/>
      <c r="K599" s="68"/>
      <c r="L599" s="68"/>
      <c r="M599" s="68"/>
      <c r="N599" s="68"/>
    </row>
    <row r="600" spans="9:14" ht="19.5" customHeight="1">
      <c r="I600" s="68"/>
      <c r="J600" s="68"/>
      <c r="K600" s="68"/>
      <c r="L600" s="68"/>
      <c r="M600" s="68"/>
      <c r="N600" s="68"/>
    </row>
    <row r="601" spans="9:14" ht="19.5" customHeight="1">
      <c r="I601" s="68"/>
      <c r="J601" s="68"/>
      <c r="K601" s="68"/>
      <c r="L601" s="68"/>
      <c r="M601" s="68"/>
      <c r="N601" s="68"/>
    </row>
    <row r="602" spans="9:14" ht="19.5" customHeight="1">
      <c r="I602" s="68"/>
      <c r="J602" s="68"/>
      <c r="K602" s="68"/>
      <c r="L602" s="68"/>
      <c r="M602" s="68"/>
      <c r="N602" s="68"/>
    </row>
    <row r="603" spans="9:14" ht="19.5" customHeight="1">
      <c r="I603" s="68"/>
      <c r="J603" s="68"/>
      <c r="K603" s="68"/>
      <c r="L603" s="68"/>
      <c r="M603" s="68"/>
      <c r="N603" s="68"/>
    </row>
    <row r="604" spans="9:14" ht="19.5" customHeight="1">
      <c r="I604" s="68"/>
      <c r="J604" s="68"/>
      <c r="K604" s="68"/>
      <c r="L604" s="68"/>
      <c r="M604" s="68"/>
      <c r="N604" s="68"/>
    </row>
    <row r="605" spans="9:14" ht="19.5" customHeight="1">
      <c r="I605" s="68"/>
      <c r="J605" s="68"/>
      <c r="K605" s="68"/>
      <c r="L605" s="68"/>
      <c r="M605" s="68"/>
      <c r="N605" s="68"/>
    </row>
    <row r="606" spans="9:14" ht="19.5" customHeight="1">
      <c r="I606" s="68"/>
      <c r="J606" s="68"/>
      <c r="K606" s="68"/>
      <c r="L606" s="68"/>
      <c r="M606" s="68"/>
      <c r="N606" s="68"/>
    </row>
    <row r="607" spans="9:14" ht="19.5" customHeight="1">
      <c r="I607" s="68"/>
      <c r="J607" s="68"/>
      <c r="K607" s="68"/>
      <c r="L607" s="68"/>
      <c r="M607" s="68"/>
      <c r="N607" s="68"/>
    </row>
    <row r="608" spans="9:14" ht="19.5" customHeight="1">
      <c r="I608" s="68"/>
      <c r="J608" s="68"/>
      <c r="K608" s="68"/>
      <c r="L608" s="68"/>
      <c r="M608" s="68"/>
      <c r="N608" s="68"/>
    </row>
    <row r="609" spans="9:14" ht="19.5" customHeight="1">
      <c r="I609" s="68"/>
      <c r="J609" s="68"/>
      <c r="K609" s="68"/>
      <c r="L609" s="68"/>
      <c r="M609" s="68"/>
      <c r="N609" s="68"/>
    </row>
    <row r="610" spans="9:14" ht="19.5" customHeight="1">
      <c r="I610" s="68"/>
      <c r="J610" s="68"/>
      <c r="K610" s="68"/>
      <c r="L610" s="68"/>
      <c r="M610" s="68"/>
      <c r="N610" s="68"/>
    </row>
    <row r="611" spans="9:14" ht="19.5" customHeight="1">
      <c r="I611" s="68"/>
      <c r="J611" s="68"/>
      <c r="K611" s="68"/>
      <c r="L611" s="68"/>
      <c r="M611" s="68"/>
      <c r="N611" s="68"/>
    </row>
    <row r="612" spans="9:14" ht="19.5" customHeight="1">
      <c r="I612" s="68"/>
      <c r="J612" s="68"/>
      <c r="K612" s="68"/>
      <c r="L612" s="68"/>
      <c r="M612" s="68"/>
      <c r="N612" s="68"/>
    </row>
    <row r="613" spans="9:14" ht="19.5" customHeight="1">
      <c r="I613" s="68"/>
      <c r="J613" s="68"/>
      <c r="K613" s="68"/>
      <c r="L613" s="68"/>
      <c r="M613" s="68"/>
      <c r="N613" s="68"/>
    </row>
    <row r="614" spans="9:14" ht="19.5" customHeight="1">
      <c r="I614" s="68"/>
      <c r="J614" s="68"/>
      <c r="K614" s="68"/>
      <c r="L614" s="68"/>
      <c r="M614" s="68"/>
      <c r="N614" s="68"/>
    </row>
    <row r="615" spans="9:14" ht="19.5" customHeight="1">
      <c r="I615" s="68"/>
      <c r="J615" s="68"/>
      <c r="K615" s="68"/>
      <c r="L615" s="68"/>
      <c r="M615" s="68"/>
      <c r="N615" s="68"/>
    </row>
    <row r="616" spans="9:14" ht="19.5" customHeight="1">
      <c r="I616" s="68"/>
      <c r="J616" s="68"/>
      <c r="K616" s="68"/>
      <c r="L616" s="68"/>
      <c r="M616" s="68"/>
      <c r="N616" s="68"/>
    </row>
    <row r="617" spans="9:14" ht="19.5" customHeight="1">
      <c r="I617" s="68"/>
      <c r="J617" s="68"/>
      <c r="K617" s="68"/>
      <c r="L617" s="68"/>
      <c r="M617" s="68"/>
      <c r="N617" s="68"/>
    </row>
    <row r="618" spans="9:14" ht="19.5" customHeight="1">
      <c r="I618" s="68"/>
      <c r="J618" s="68"/>
      <c r="K618" s="68"/>
      <c r="L618" s="68"/>
      <c r="M618" s="68"/>
      <c r="N618" s="68"/>
    </row>
    <row r="619" spans="9:14" ht="19.5" customHeight="1">
      <c r="I619" s="68"/>
      <c r="J619" s="68"/>
      <c r="K619" s="68"/>
      <c r="L619" s="68"/>
      <c r="M619" s="68"/>
      <c r="N619" s="68"/>
    </row>
    <row r="620" spans="9:14" ht="19.5" customHeight="1">
      <c r="I620" s="68"/>
      <c r="J620" s="68"/>
      <c r="K620" s="68"/>
      <c r="L620" s="68"/>
      <c r="M620" s="68"/>
      <c r="N620" s="68"/>
    </row>
    <row r="621" spans="9:14" ht="19.5" customHeight="1">
      <c r="I621" s="68"/>
      <c r="J621" s="68"/>
      <c r="K621" s="68"/>
      <c r="L621" s="68"/>
      <c r="M621" s="68"/>
      <c r="N621" s="68"/>
    </row>
    <row r="622" spans="9:14" ht="19.5" customHeight="1">
      <c r="I622" s="68"/>
      <c r="J622" s="68"/>
      <c r="K622" s="68"/>
      <c r="L622" s="68"/>
      <c r="M622" s="68"/>
      <c r="N622" s="68"/>
    </row>
    <row r="623" spans="9:14" ht="19.5" customHeight="1">
      <c r="I623" s="68"/>
      <c r="J623" s="68"/>
      <c r="K623" s="68"/>
      <c r="L623" s="68"/>
      <c r="M623" s="68"/>
      <c r="N623" s="68"/>
    </row>
    <row r="624" spans="9:14" ht="19.5" customHeight="1">
      <c r="I624" s="68"/>
      <c r="J624" s="68"/>
      <c r="K624" s="68"/>
      <c r="L624" s="68"/>
      <c r="M624" s="68"/>
      <c r="N624" s="68"/>
    </row>
    <row r="625" spans="9:14" ht="19.5" customHeight="1">
      <c r="I625" s="68"/>
      <c r="J625" s="68"/>
      <c r="K625" s="68"/>
      <c r="L625" s="68"/>
      <c r="M625" s="68"/>
      <c r="N625" s="68"/>
    </row>
    <row r="626" spans="9:14" ht="19.5" customHeight="1">
      <c r="I626" s="68"/>
      <c r="J626" s="68"/>
      <c r="K626" s="68"/>
      <c r="L626" s="68"/>
      <c r="M626" s="68"/>
      <c r="N626" s="68"/>
    </row>
    <row r="627" spans="9:14" ht="19.5" customHeight="1">
      <c r="I627" s="68"/>
      <c r="J627" s="68"/>
      <c r="K627" s="68"/>
      <c r="L627" s="68"/>
      <c r="M627" s="68"/>
      <c r="N627" s="68"/>
    </row>
    <row r="628" spans="9:14" ht="19.5" customHeight="1">
      <c r="I628" s="68"/>
      <c r="J628" s="68"/>
      <c r="K628" s="68"/>
      <c r="L628" s="68"/>
      <c r="M628" s="68"/>
      <c r="N628" s="68"/>
    </row>
    <row r="629" spans="9:14" ht="19.5" customHeight="1">
      <c r="I629" s="68"/>
      <c r="J629" s="68"/>
      <c r="K629" s="68"/>
      <c r="L629" s="68"/>
      <c r="M629" s="68"/>
      <c r="N629" s="68"/>
    </row>
    <row r="630" spans="9:14" ht="19.5" customHeight="1">
      <c r="I630" s="68"/>
      <c r="J630" s="68"/>
      <c r="K630" s="68"/>
      <c r="L630" s="68"/>
      <c r="M630" s="68"/>
      <c r="N630" s="68"/>
    </row>
    <row r="631" spans="9:14" ht="19.5" customHeight="1">
      <c r="I631" s="68"/>
      <c r="J631" s="68"/>
      <c r="K631" s="68"/>
      <c r="L631" s="68"/>
      <c r="M631" s="68"/>
      <c r="N631" s="68"/>
    </row>
    <row r="632" spans="9:14" ht="19.5" customHeight="1">
      <c r="I632" s="68"/>
      <c r="J632" s="68"/>
      <c r="K632" s="68"/>
      <c r="L632" s="68"/>
      <c r="M632" s="68"/>
      <c r="N632" s="68"/>
    </row>
    <row r="633" spans="9:14" ht="19.5" customHeight="1">
      <c r="I633" s="68"/>
      <c r="J633" s="68"/>
      <c r="K633" s="68"/>
      <c r="L633" s="68"/>
      <c r="M633" s="68"/>
      <c r="N633" s="68"/>
    </row>
    <row r="634" spans="9:14" ht="19.5" customHeight="1">
      <c r="I634" s="68"/>
      <c r="J634" s="68"/>
      <c r="K634" s="68"/>
      <c r="L634" s="68"/>
      <c r="M634" s="68"/>
      <c r="N634" s="68"/>
    </row>
    <row r="635" spans="9:14" ht="19.5" customHeight="1">
      <c r="I635" s="68"/>
      <c r="J635" s="68"/>
      <c r="K635" s="68"/>
      <c r="L635" s="68"/>
      <c r="M635" s="68"/>
      <c r="N635" s="68"/>
    </row>
    <row r="636" spans="9:14" ht="19.5" customHeight="1">
      <c r="I636" s="68"/>
      <c r="J636" s="68"/>
      <c r="K636" s="68"/>
      <c r="L636" s="68"/>
      <c r="M636" s="68"/>
      <c r="N636" s="68"/>
    </row>
    <row r="637" spans="9:14" ht="19.5" customHeight="1">
      <c r="I637" s="68"/>
      <c r="J637" s="68"/>
      <c r="K637" s="68"/>
      <c r="L637" s="68"/>
      <c r="M637" s="68"/>
      <c r="N637" s="68"/>
    </row>
    <row r="638" spans="9:14" ht="19.5" customHeight="1">
      <c r="I638" s="68"/>
      <c r="J638" s="68"/>
      <c r="K638" s="68"/>
      <c r="L638" s="68"/>
      <c r="M638" s="68"/>
      <c r="N638" s="68"/>
    </row>
    <row r="639" spans="9:14" ht="19.5" customHeight="1">
      <c r="I639" s="68"/>
      <c r="J639" s="68"/>
      <c r="K639" s="68"/>
      <c r="L639" s="68"/>
      <c r="M639" s="68"/>
      <c r="N639" s="68"/>
    </row>
    <row r="640" spans="9:14" ht="19.5" customHeight="1">
      <c r="I640" s="68"/>
      <c r="J640" s="68"/>
      <c r="K640" s="68"/>
      <c r="L640" s="68"/>
      <c r="M640" s="68"/>
      <c r="N640" s="68"/>
    </row>
    <row r="641" spans="9:14" ht="19.5" customHeight="1">
      <c r="I641" s="68"/>
      <c r="J641" s="68"/>
      <c r="K641" s="68"/>
      <c r="L641" s="68"/>
      <c r="M641" s="68"/>
      <c r="N641" s="68"/>
    </row>
    <row r="642" spans="9:14" ht="19.5" customHeight="1">
      <c r="I642" s="68"/>
      <c r="J642" s="68"/>
      <c r="K642" s="68"/>
      <c r="L642" s="68"/>
      <c r="M642" s="68"/>
      <c r="N642" s="68"/>
    </row>
    <row r="643" spans="9:14" ht="19.5" customHeight="1">
      <c r="I643" s="68"/>
      <c r="J643" s="68"/>
      <c r="K643" s="68"/>
      <c r="L643" s="68"/>
      <c r="M643" s="68"/>
      <c r="N643" s="68"/>
    </row>
    <row r="644" spans="9:14" ht="19.5" customHeight="1">
      <c r="I644" s="68"/>
      <c r="J644" s="68"/>
      <c r="K644" s="68"/>
      <c r="L644" s="68"/>
      <c r="M644" s="68"/>
      <c r="N644" s="68"/>
    </row>
    <row r="645" spans="9:14" ht="19.5" customHeight="1">
      <c r="I645" s="68"/>
      <c r="J645" s="68"/>
      <c r="K645" s="68"/>
      <c r="L645" s="68"/>
      <c r="M645" s="68"/>
      <c r="N645" s="68"/>
    </row>
    <row r="646" spans="9:14" ht="19.5" customHeight="1">
      <c r="I646" s="68"/>
      <c r="J646" s="68"/>
      <c r="K646" s="68"/>
      <c r="L646" s="68"/>
      <c r="M646" s="68"/>
      <c r="N646" s="68"/>
    </row>
    <row r="647" spans="9:14" ht="19.5" customHeight="1">
      <c r="I647" s="68"/>
      <c r="J647" s="68"/>
      <c r="K647" s="68"/>
      <c r="L647" s="68"/>
      <c r="M647" s="68"/>
      <c r="N647" s="68"/>
    </row>
    <row r="648" spans="9:14" ht="19.5" customHeight="1">
      <c r="I648" s="68"/>
      <c r="J648" s="68"/>
      <c r="K648" s="68"/>
      <c r="L648" s="68"/>
      <c r="M648" s="68"/>
      <c r="N648" s="68"/>
    </row>
    <row r="649" spans="9:14" ht="19.5" customHeight="1">
      <c r="I649" s="68"/>
      <c r="J649" s="68"/>
      <c r="K649" s="68"/>
      <c r="L649" s="68"/>
      <c r="M649" s="68"/>
      <c r="N649" s="68"/>
    </row>
    <row r="650" spans="9:14" ht="19.5" customHeight="1">
      <c r="I650" s="68"/>
      <c r="J650" s="68"/>
      <c r="K650" s="68"/>
      <c r="L650" s="68"/>
      <c r="M650" s="68"/>
      <c r="N650" s="68"/>
    </row>
    <row r="651" spans="9:14" ht="19.5" customHeight="1">
      <c r="I651" s="68"/>
      <c r="J651" s="68"/>
      <c r="K651" s="68"/>
      <c r="L651" s="68"/>
      <c r="M651" s="68"/>
      <c r="N651" s="68"/>
    </row>
    <row r="652" spans="9:14" ht="19.5" customHeight="1">
      <c r="I652" s="68"/>
      <c r="J652" s="68"/>
      <c r="K652" s="68"/>
      <c r="L652" s="68"/>
      <c r="M652" s="68"/>
      <c r="N652" s="68"/>
    </row>
    <row r="653" spans="9:14" ht="19.5" customHeight="1">
      <c r="I653" s="68"/>
      <c r="J653" s="68"/>
      <c r="K653" s="68"/>
      <c r="L653" s="68"/>
      <c r="M653" s="68"/>
      <c r="N653" s="68"/>
    </row>
    <row r="654" spans="9:14" ht="19.5" customHeight="1">
      <c r="I654" s="68"/>
      <c r="J654" s="68"/>
      <c r="K654" s="68"/>
      <c r="L654" s="68"/>
      <c r="M654" s="68"/>
      <c r="N654" s="68"/>
    </row>
    <row r="655" spans="9:14" ht="19.5" customHeight="1">
      <c r="I655" s="68"/>
      <c r="J655" s="68"/>
      <c r="K655" s="68"/>
      <c r="L655" s="68"/>
      <c r="M655" s="68"/>
      <c r="N655" s="68"/>
    </row>
    <row r="656" spans="9:14" ht="19.5" customHeight="1">
      <c r="I656" s="68"/>
      <c r="J656" s="68"/>
      <c r="K656" s="68"/>
      <c r="L656" s="68"/>
      <c r="M656" s="68"/>
      <c r="N656" s="68"/>
    </row>
    <row r="657" spans="9:14" ht="19.5" customHeight="1">
      <c r="I657" s="68"/>
      <c r="J657" s="68"/>
      <c r="K657" s="68"/>
      <c r="L657" s="68"/>
      <c r="M657" s="68"/>
      <c r="N657" s="68"/>
    </row>
    <row r="658" spans="9:14" ht="19.5" customHeight="1">
      <c r="I658" s="68"/>
      <c r="J658" s="68"/>
      <c r="K658" s="68"/>
      <c r="L658" s="68"/>
      <c r="M658" s="68"/>
      <c r="N658" s="68"/>
    </row>
    <row r="659" spans="9:14" ht="19.5" customHeight="1">
      <c r="I659" s="68"/>
      <c r="J659" s="68"/>
      <c r="K659" s="68"/>
      <c r="L659" s="68"/>
      <c r="M659" s="68"/>
      <c r="N659" s="68"/>
    </row>
    <row r="660" spans="9:14" ht="19.5" customHeight="1">
      <c r="I660" s="68"/>
      <c r="J660" s="68"/>
      <c r="K660" s="68"/>
      <c r="L660" s="68"/>
      <c r="M660" s="68"/>
      <c r="N660" s="68"/>
    </row>
    <row r="661" spans="9:14" ht="19.5" customHeight="1">
      <c r="I661" s="68"/>
      <c r="J661" s="68"/>
      <c r="K661" s="68"/>
      <c r="L661" s="68"/>
      <c r="M661" s="68"/>
      <c r="N661" s="68"/>
    </row>
    <row r="662" spans="9:14" ht="19.5" customHeight="1">
      <c r="I662" s="68"/>
      <c r="J662" s="68"/>
      <c r="K662" s="68"/>
      <c r="L662" s="68"/>
      <c r="M662" s="68"/>
      <c r="N662" s="68"/>
    </row>
    <row r="663" spans="9:14" ht="19.5" customHeight="1">
      <c r="I663" s="68"/>
      <c r="J663" s="68"/>
      <c r="K663" s="68"/>
      <c r="L663" s="68"/>
      <c r="M663" s="68"/>
      <c r="N663" s="68"/>
    </row>
    <row r="664" spans="9:14" ht="19.5" customHeight="1">
      <c r="I664" s="68"/>
      <c r="J664" s="68"/>
      <c r="K664" s="68"/>
      <c r="L664" s="68"/>
      <c r="M664" s="68"/>
      <c r="N664" s="68"/>
    </row>
    <row r="665" spans="9:14" ht="19.5" customHeight="1">
      <c r="I665" s="68"/>
      <c r="J665" s="68"/>
      <c r="K665" s="68"/>
      <c r="L665" s="68"/>
      <c r="M665" s="68"/>
      <c r="N665" s="68"/>
    </row>
    <row r="666" spans="9:14" ht="19.5" customHeight="1">
      <c r="I666" s="68"/>
      <c r="J666" s="68"/>
      <c r="K666" s="68"/>
      <c r="L666" s="68"/>
      <c r="M666" s="68"/>
      <c r="N666" s="68"/>
    </row>
    <row r="667" spans="9:14" ht="19.5" customHeight="1">
      <c r="I667" s="68"/>
      <c r="J667" s="68"/>
      <c r="K667" s="68"/>
      <c r="L667" s="68"/>
      <c r="M667" s="68"/>
      <c r="N667" s="68"/>
    </row>
    <row r="668" spans="9:14" ht="19.5" customHeight="1">
      <c r="I668" s="68"/>
      <c r="J668" s="68"/>
      <c r="K668" s="68"/>
      <c r="L668" s="68"/>
      <c r="M668" s="68"/>
      <c r="N668" s="68"/>
    </row>
    <row r="669" spans="9:14" ht="19.5" customHeight="1">
      <c r="I669" s="68"/>
      <c r="J669" s="68"/>
      <c r="K669" s="68"/>
      <c r="L669" s="68"/>
      <c r="M669" s="68"/>
      <c r="N669" s="68"/>
    </row>
    <row r="670" spans="9:14" ht="19.5" customHeight="1">
      <c r="I670" s="68"/>
      <c r="J670" s="68"/>
      <c r="K670" s="68"/>
      <c r="L670" s="68"/>
      <c r="M670" s="68"/>
      <c r="N670" s="68"/>
    </row>
    <row r="671" spans="9:14" ht="19.5" customHeight="1">
      <c r="I671" s="68"/>
      <c r="J671" s="68"/>
      <c r="K671" s="68"/>
      <c r="L671" s="68"/>
      <c r="M671" s="68"/>
      <c r="N671" s="68"/>
    </row>
    <row r="672" spans="9:14" ht="19.5" customHeight="1">
      <c r="I672" s="68"/>
      <c r="J672" s="68"/>
      <c r="K672" s="68"/>
      <c r="L672" s="68"/>
      <c r="M672" s="68"/>
      <c r="N672" s="68"/>
    </row>
    <row r="673" spans="9:14" ht="19.5" customHeight="1">
      <c r="I673" s="68"/>
      <c r="J673" s="68"/>
      <c r="K673" s="68"/>
      <c r="L673" s="68"/>
      <c r="M673" s="68"/>
      <c r="N673" s="68"/>
    </row>
    <row r="674" spans="9:14" ht="19.5" customHeight="1">
      <c r="I674" s="68"/>
      <c r="J674" s="68"/>
      <c r="K674" s="68"/>
      <c r="L674" s="68"/>
      <c r="M674" s="68"/>
      <c r="N674" s="68"/>
    </row>
    <row r="675" spans="9:14" ht="19.5" customHeight="1">
      <c r="I675" s="68"/>
      <c r="J675" s="68"/>
      <c r="K675" s="68"/>
      <c r="L675" s="68"/>
      <c r="M675" s="68"/>
      <c r="N675" s="68"/>
    </row>
    <row r="676" spans="9:14" ht="19.5" customHeight="1">
      <c r="I676" s="68"/>
      <c r="J676" s="68"/>
      <c r="K676" s="68"/>
      <c r="L676" s="68"/>
      <c r="M676" s="68"/>
      <c r="N676" s="68"/>
    </row>
    <row r="677" spans="9:14" ht="19.5" customHeight="1">
      <c r="I677" s="68"/>
      <c r="J677" s="68"/>
      <c r="K677" s="68"/>
      <c r="L677" s="68"/>
      <c r="M677" s="68"/>
      <c r="N677" s="68"/>
    </row>
    <row r="678" spans="9:14" ht="19.5" customHeight="1">
      <c r="I678" s="68"/>
      <c r="J678" s="68"/>
      <c r="K678" s="68"/>
      <c r="L678" s="68"/>
      <c r="M678" s="68"/>
      <c r="N678" s="68"/>
    </row>
    <row r="679" spans="9:14" ht="19.5" customHeight="1">
      <c r="I679" s="68"/>
      <c r="J679" s="68"/>
      <c r="K679" s="68"/>
      <c r="L679" s="68"/>
      <c r="M679" s="68"/>
      <c r="N679" s="68"/>
    </row>
    <row r="680" spans="9:14" ht="19.5" customHeight="1">
      <c r="I680" s="68"/>
      <c r="J680" s="68"/>
      <c r="K680" s="68"/>
      <c r="L680" s="68"/>
      <c r="M680" s="68"/>
      <c r="N680" s="68"/>
    </row>
    <row r="681" spans="9:14" ht="19.5" customHeight="1">
      <c r="I681" s="68"/>
      <c r="J681" s="68"/>
      <c r="K681" s="68"/>
      <c r="L681" s="68"/>
      <c r="M681" s="68"/>
      <c r="N681" s="68"/>
    </row>
    <row r="682" spans="9:14" ht="19.5" customHeight="1">
      <c r="I682" s="68"/>
      <c r="J682" s="68"/>
      <c r="K682" s="68"/>
      <c r="L682" s="68"/>
      <c r="M682" s="68"/>
      <c r="N682" s="68"/>
    </row>
    <row r="683" spans="9:14" ht="19.5" customHeight="1">
      <c r="I683" s="68"/>
      <c r="J683" s="68"/>
      <c r="K683" s="68"/>
      <c r="L683" s="68"/>
      <c r="M683" s="68"/>
      <c r="N683" s="68"/>
    </row>
    <row r="684" spans="9:14" ht="19.5" customHeight="1">
      <c r="I684" s="68"/>
      <c r="J684" s="68"/>
      <c r="K684" s="68"/>
      <c r="L684" s="68"/>
      <c r="M684" s="68"/>
      <c r="N684" s="68"/>
    </row>
    <row r="685" spans="9:14" ht="19.5" customHeight="1">
      <c r="I685" s="68"/>
      <c r="J685" s="68"/>
      <c r="K685" s="68"/>
      <c r="L685" s="68"/>
      <c r="M685" s="68"/>
      <c r="N685" s="68"/>
    </row>
    <row r="686" spans="9:14" ht="19.5" customHeight="1">
      <c r="I686" s="68"/>
      <c r="J686" s="68"/>
      <c r="K686" s="68"/>
      <c r="L686" s="68"/>
      <c r="M686" s="68"/>
      <c r="N686" s="68"/>
    </row>
    <row r="687" spans="9:14" ht="19.5" customHeight="1">
      <c r="I687" s="68"/>
      <c r="J687" s="68"/>
      <c r="K687" s="68"/>
      <c r="L687" s="68"/>
      <c r="M687" s="68"/>
      <c r="N687" s="68"/>
    </row>
    <row r="688" spans="9:14" ht="19.5" customHeight="1">
      <c r="I688" s="68"/>
      <c r="J688" s="68"/>
      <c r="K688" s="68"/>
      <c r="L688" s="68"/>
      <c r="M688" s="68"/>
      <c r="N688" s="68"/>
    </row>
    <row r="689" spans="9:14" ht="19.5" customHeight="1">
      <c r="I689" s="68"/>
      <c r="J689" s="68"/>
      <c r="K689" s="68"/>
      <c r="L689" s="68"/>
      <c r="M689" s="68"/>
      <c r="N689" s="68"/>
    </row>
    <row r="690" spans="9:14" ht="19.5" customHeight="1">
      <c r="I690" s="68"/>
      <c r="J690" s="68"/>
      <c r="K690" s="68"/>
      <c r="L690" s="68"/>
      <c r="M690" s="68"/>
      <c r="N690" s="68"/>
    </row>
    <row r="691" spans="9:14" ht="19.5" customHeight="1">
      <c r="I691" s="68"/>
      <c r="J691" s="68"/>
      <c r="K691" s="68"/>
      <c r="L691" s="68"/>
      <c r="M691" s="68"/>
      <c r="N691" s="68"/>
    </row>
    <row r="692" spans="9:14" ht="19.5" customHeight="1">
      <c r="I692" s="68"/>
      <c r="J692" s="68"/>
      <c r="K692" s="68"/>
      <c r="L692" s="68"/>
      <c r="M692" s="68"/>
      <c r="N692" s="68"/>
    </row>
    <row r="693" spans="9:14" ht="19.5" customHeight="1">
      <c r="I693" s="68"/>
      <c r="J693" s="68"/>
      <c r="K693" s="68"/>
      <c r="L693" s="68"/>
      <c r="M693" s="68"/>
      <c r="N693" s="68"/>
    </row>
    <row r="694" spans="9:14" ht="19.5" customHeight="1">
      <c r="I694" s="68"/>
      <c r="J694" s="68"/>
      <c r="K694" s="68"/>
      <c r="L694" s="68"/>
      <c r="M694" s="68"/>
      <c r="N694" s="68"/>
    </row>
    <row r="695" spans="9:14" ht="19.5" customHeight="1">
      <c r="I695" s="68"/>
      <c r="J695" s="68"/>
      <c r="K695" s="68"/>
      <c r="L695" s="68"/>
      <c r="M695" s="68"/>
      <c r="N695" s="68"/>
    </row>
    <row r="696" spans="9:14" ht="19.5" customHeight="1">
      <c r="I696" s="68"/>
      <c r="J696" s="68"/>
      <c r="K696" s="68"/>
      <c r="L696" s="68"/>
      <c r="M696" s="68"/>
      <c r="N696" s="68"/>
    </row>
    <row r="697" spans="9:14" ht="19.5" customHeight="1">
      <c r="I697" s="68"/>
      <c r="J697" s="68"/>
      <c r="K697" s="68"/>
      <c r="L697" s="68"/>
      <c r="M697" s="68"/>
      <c r="N697" s="68"/>
    </row>
    <row r="698" spans="9:14" ht="19.5" customHeight="1">
      <c r="I698" s="68"/>
      <c r="J698" s="68"/>
      <c r="K698" s="68"/>
      <c r="L698" s="68"/>
      <c r="M698" s="68"/>
      <c r="N698" s="68"/>
    </row>
    <row r="699" spans="9:14" ht="19.5" customHeight="1">
      <c r="I699" s="68"/>
      <c r="J699" s="68"/>
      <c r="K699" s="68"/>
      <c r="L699" s="68"/>
      <c r="M699" s="68"/>
      <c r="N699" s="68"/>
    </row>
    <row r="700" spans="9:14" ht="19.5" customHeight="1">
      <c r="I700" s="68"/>
      <c r="J700" s="68"/>
      <c r="K700" s="68"/>
      <c r="L700" s="68"/>
      <c r="M700" s="68"/>
      <c r="N700" s="68"/>
    </row>
    <row r="701" spans="9:14" ht="19.5" customHeight="1">
      <c r="I701" s="68"/>
      <c r="J701" s="68"/>
      <c r="K701" s="68"/>
      <c r="L701" s="68"/>
      <c r="M701" s="68"/>
      <c r="N701" s="68"/>
    </row>
    <row r="702" spans="9:14" ht="19.5" customHeight="1">
      <c r="I702" s="68"/>
      <c r="J702" s="68"/>
      <c r="K702" s="68"/>
      <c r="L702" s="68"/>
      <c r="M702" s="68"/>
      <c r="N702" s="68"/>
    </row>
    <row r="703" spans="9:14" ht="19.5" customHeight="1">
      <c r="I703" s="68"/>
      <c r="J703" s="68"/>
      <c r="K703" s="68"/>
      <c r="L703" s="68"/>
      <c r="M703" s="68"/>
      <c r="N703" s="68"/>
    </row>
    <row r="704" spans="9:14" ht="19.5" customHeight="1">
      <c r="I704" s="68"/>
      <c r="J704" s="68"/>
      <c r="K704" s="68"/>
      <c r="L704" s="68"/>
      <c r="M704" s="68"/>
      <c r="N704" s="68"/>
    </row>
    <row r="705" spans="9:14" ht="19.5" customHeight="1">
      <c r="I705" s="68"/>
      <c r="J705" s="68"/>
      <c r="K705" s="68"/>
      <c r="L705" s="68"/>
      <c r="M705" s="68"/>
      <c r="N705" s="68"/>
    </row>
    <row r="706" spans="9:14" ht="19.5" customHeight="1">
      <c r="I706" s="68"/>
      <c r="J706" s="68"/>
      <c r="K706" s="68"/>
      <c r="L706" s="68"/>
      <c r="M706" s="68"/>
      <c r="N706" s="68"/>
    </row>
    <row r="707" spans="9:14" ht="19.5" customHeight="1">
      <c r="I707" s="68"/>
      <c r="J707" s="68"/>
      <c r="K707" s="68"/>
      <c r="L707" s="68"/>
      <c r="M707" s="68"/>
      <c r="N707" s="68"/>
    </row>
    <row r="708" spans="9:14" ht="19.5" customHeight="1">
      <c r="I708" s="68"/>
      <c r="J708" s="68"/>
      <c r="K708" s="68"/>
      <c r="L708" s="68"/>
      <c r="M708" s="68"/>
      <c r="N708" s="68"/>
    </row>
    <row r="709" spans="9:14" ht="19.5" customHeight="1">
      <c r="I709" s="68"/>
      <c r="J709" s="68"/>
      <c r="K709" s="68"/>
      <c r="L709" s="68"/>
      <c r="M709" s="68"/>
      <c r="N709" s="68"/>
    </row>
    <row r="710" spans="9:14" ht="19.5" customHeight="1">
      <c r="I710" s="68"/>
      <c r="J710" s="68"/>
      <c r="K710" s="68"/>
      <c r="L710" s="68"/>
      <c r="M710" s="68"/>
      <c r="N710" s="68"/>
    </row>
    <row r="711" spans="9:14" ht="19.5" customHeight="1">
      <c r="I711" s="68"/>
      <c r="J711" s="68"/>
      <c r="K711" s="68"/>
      <c r="L711" s="68"/>
      <c r="M711" s="68"/>
      <c r="N711" s="68"/>
    </row>
    <row r="712" spans="9:14" ht="19.5" customHeight="1">
      <c r="I712" s="68"/>
      <c r="J712" s="68"/>
      <c r="K712" s="68"/>
      <c r="L712" s="68"/>
      <c r="M712" s="68"/>
      <c r="N712" s="68"/>
    </row>
    <row r="713" spans="9:14" ht="19.5" customHeight="1">
      <c r="I713" s="68"/>
      <c r="J713" s="68"/>
      <c r="K713" s="68"/>
      <c r="L713" s="68"/>
      <c r="M713" s="68"/>
      <c r="N713" s="68"/>
    </row>
    <row r="714" spans="9:14" ht="19.5" customHeight="1">
      <c r="I714" s="68"/>
      <c r="J714" s="68"/>
      <c r="K714" s="68"/>
      <c r="L714" s="68"/>
      <c r="M714" s="68"/>
      <c r="N714" s="68"/>
    </row>
    <row r="715" spans="9:14" ht="19.5" customHeight="1">
      <c r="I715" s="68"/>
      <c r="J715" s="68"/>
      <c r="K715" s="68"/>
      <c r="L715" s="68"/>
      <c r="M715" s="68"/>
      <c r="N715" s="68"/>
    </row>
    <row r="716" spans="9:14" ht="19.5" customHeight="1">
      <c r="I716" s="68"/>
      <c r="J716" s="68"/>
      <c r="K716" s="68"/>
      <c r="L716" s="68"/>
      <c r="M716" s="68"/>
      <c r="N716" s="68"/>
    </row>
    <row r="717" spans="9:14" ht="19.5" customHeight="1">
      <c r="I717" s="68"/>
      <c r="J717" s="68"/>
      <c r="K717" s="68"/>
      <c r="L717" s="68"/>
      <c r="M717" s="68"/>
      <c r="N717" s="68"/>
    </row>
    <row r="718" spans="9:14" ht="19.5" customHeight="1">
      <c r="I718" s="68"/>
      <c r="J718" s="68"/>
      <c r="K718" s="68"/>
      <c r="L718" s="68"/>
      <c r="M718" s="68"/>
      <c r="N718" s="68"/>
    </row>
    <row r="719" spans="9:14" ht="19.5" customHeight="1">
      <c r="I719" s="68"/>
      <c r="J719" s="68"/>
      <c r="K719" s="68"/>
      <c r="L719" s="68"/>
      <c r="M719" s="68"/>
      <c r="N719" s="68"/>
    </row>
    <row r="720" spans="9:14" ht="19.5" customHeight="1">
      <c r="I720" s="68"/>
      <c r="J720" s="68"/>
      <c r="K720" s="68"/>
      <c r="L720" s="68"/>
      <c r="M720" s="68"/>
      <c r="N720" s="68"/>
    </row>
    <row r="721" spans="9:14" ht="19.5" customHeight="1">
      <c r="I721" s="68"/>
      <c r="J721" s="68"/>
      <c r="K721" s="68"/>
      <c r="L721" s="68"/>
      <c r="M721" s="68"/>
      <c r="N721" s="68"/>
    </row>
    <row r="722" spans="9:14" ht="19.5" customHeight="1">
      <c r="I722" s="68"/>
      <c r="J722" s="68"/>
      <c r="K722" s="68"/>
      <c r="L722" s="68"/>
      <c r="M722" s="68"/>
      <c r="N722" s="68"/>
    </row>
    <row r="723" spans="9:14" ht="19.5" customHeight="1">
      <c r="I723" s="68"/>
      <c r="J723" s="68"/>
      <c r="K723" s="68"/>
      <c r="L723" s="68"/>
      <c r="M723" s="68"/>
      <c r="N723" s="68"/>
    </row>
    <row r="724" spans="9:14" ht="19.5" customHeight="1">
      <c r="I724" s="68"/>
      <c r="J724" s="68"/>
      <c r="K724" s="68"/>
      <c r="L724" s="68"/>
      <c r="M724" s="68"/>
      <c r="N724" s="68"/>
    </row>
    <row r="725" spans="9:14" ht="19.5" customHeight="1">
      <c r="I725" s="68"/>
      <c r="J725" s="68"/>
      <c r="K725" s="68"/>
      <c r="L725" s="68"/>
      <c r="M725" s="68"/>
      <c r="N725" s="68"/>
    </row>
    <row r="726" spans="9:14" ht="19.5" customHeight="1">
      <c r="I726" s="68"/>
      <c r="J726" s="68"/>
      <c r="K726" s="68"/>
      <c r="L726" s="68"/>
      <c r="M726" s="68"/>
      <c r="N726" s="68"/>
    </row>
    <row r="727" spans="9:14" ht="19.5" customHeight="1">
      <c r="I727" s="68"/>
      <c r="J727" s="68"/>
      <c r="K727" s="68"/>
      <c r="L727" s="68"/>
      <c r="M727" s="68"/>
      <c r="N727" s="68"/>
    </row>
    <row r="728" spans="9:14" ht="19.5" customHeight="1">
      <c r="I728" s="68"/>
      <c r="J728" s="68"/>
      <c r="K728" s="68"/>
      <c r="L728" s="68"/>
      <c r="M728" s="68"/>
      <c r="N728" s="68"/>
    </row>
    <row r="729" spans="9:14" ht="19.5" customHeight="1">
      <c r="I729" s="68"/>
      <c r="J729" s="68"/>
      <c r="K729" s="68"/>
      <c r="L729" s="68"/>
      <c r="M729" s="68"/>
      <c r="N729" s="68"/>
    </row>
    <row r="730" spans="9:14" ht="19.5" customHeight="1">
      <c r="I730" s="68"/>
      <c r="J730" s="68"/>
      <c r="K730" s="68"/>
      <c r="L730" s="68"/>
      <c r="M730" s="68"/>
      <c r="N730" s="68"/>
    </row>
    <row r="731" spans="9:14" ht="19.5" customHeight="1">
      <c r="I731" s="68"/>
      <c r="J731" s="68"/>
      <c r="K731" s="68"/>
      <c r="L731" s="68"/>
      <c r="M731" s="68"/>
      <c r="N731" s="68"/>
    </row>
    <row r="732" spans="9:14" ht="19.5" customHeight="1">
      <c r="I732" s="68"/>
      <c r="J732" s="68"/>
      <c r="K732" s="68"/>
      <c r="L732" s="68"/>
      <c r="M732" s="68"/>
      <c r="N732" s="68"/>
    </row>
  </sheetData>
  <phoneticPr fontId="2" type="noConversion"/>
  <printOptions horizontalCentered="1"/>
  <pageMargins left="0.23622047244094491" right="0.19685039370078741" top="0.51181102362204722" bottom="0.31496062992125984" header="0.27559055118110237" footer="0.15748031496062992"/>
  <pageSetup paperSize="12" scale="65" orientation="landscape" r:id="rId1"/>
  <headerFooter alignWithMargins="0"/>
  <ignoredErrors>
    <ignoredError sqref="T54 C52 C54:C55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12</vt:i4>
      </vt:variant>
    </vt:vector>
  </HeadingPairs>
  <TitlesOfParts>
    <vt:vector size="21" baseType="lpstr">
      <vt:lpstr>총괄표</vt:lpstr>
      <vt:lpstr>세입_일반</vt:lpstr>
      <vt:lpstr>세출_일반</vt:lpstr>
      <vt:lpstr>세입_특별</vt:lpstr>
      <vt:lpstr>세출_특별</vt:lpstr>
      <vt:lpstr>총괄표_기금</vt:lpstr>
      <vt:lpstr>세입_기금</vt:lpstr>
      <vt:lpstr>세출_기금</vt:lpstr>
      <vt:lpstr>위원회총괄</vt:lpstr>
      <vt:lpstr>세입_일반!Print_Area</vt:lpstr>
      <vt:lpstr>세입_특별!Print_Area</vt:lpstr>
      <vt:lpstr>세출_일반!Print_Area</vt:lpstr>
      <vt:lpstr>세출_특별!Print_Area</vt:lpstr>
      <vt:lpstr>총괄표!Print_Area</vt:lpstr>
      <vt:lpstr>총괄표_기금!Print_Area</vt:lpstr>
      <vt:lpstr>세입_기금!Print_Titles</vt:lpstr>
      <vt:lpstr>세입_일반!Print_Titles</vt:lpstr>
      <vt:lpstr>세입_특별!Print_Titles</vt:lpstr>
      <vt:lpstr>세출_기금!Print_Titles</vt:lpstr>
      <vt:lpstr>세출_일반!Print_Titles</vt:lpstr>
      <vt:lpstr>세출_특별!Print_Titles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2011-09-28T16:11:05Z</cp:lastPrinted>
  <dcterms:created xsi:type="dcterms:W3CDTF">2003-12-03T15:25:45Z</dcterms:created>
  <dcterms:modified xsi:type="dcterms:W3CDTF">2011-09-29T01:18:52Z</dcterms:modified>
</cp:coreProperties>
</file>