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" yWindow="135" windowWidth="11355" windowHeight="11520" tabRatio="764" activeTab="1"/>
  </bookViews>
  <sheets>
    <sheet name="총괄표" sheetId="12" r:id="rId1"/>
    <sheet name="세입_일반" sheetId="23" r:id="rId2"/>
    <sheet name="세출_일반" sheetId="24" r:id="rId3"/>
    <sheet name="세입_특별" sheetId="25" state="hidden" r:id="rId4"/>
    <sheet name="세출_특별" sheetId="26" state="hidden" r:id="rId5"/>
    <sheet name="총괄표_기금" sheetId="29" state="hidden" r:id="rId6"/>
    <sheet name="세입_기금" sheetId="30" state="hidden" r:id="rId7"/>
    <sheet name="세출_기금" sheetId="27" state="hidden" r:id="rId8"/>
    <sheet name="Sheet1" sheetId="31" r:id="rId9"/>
  </sheets>
  <definedNames>
    <definedName name="_xlnm._FilterDatabase" localSheetId="6" hidden="1">세입_기금!$B$5:$I$5</definedName>
    <definedName name="_xlnm._FilterDatabase" localSheetId="1" hidden="1">세입_일반!$C$5:$J$102</definedName>
    <definedName name="_xlnm._FilterDatabase" localSheetId="3" hidden="1">세입_특별!$C$5:$N$9</definedName>
    <definedName name="_xlnm._FilterDatabase" localSheetId="7" hidden="1">세출_기금!$B$5:$I$5</definedName>
    <definedName name="_xlnm._FilterDatabase" localSheetId="2" hidden="1">세출_일반!$D$5:$J$23</definedName>
    <definedName name="_xlnm._FilterDatabase" localSheetId="4" hidden="1">세출_특별!$C$5:$O$5</definedName>
    <definedName name="_xlnm.Print_Area" localSheetId="1">세입_일반!$A$1:$I$102</definedName>
    <definedName name="_xlnm.Print_Area" localSheetId="3">세입_특별!$A$1:$M$36</definedName>
    <definedName name="_xlnm.Print_Area" localSheetId="2">세출_일반!$A$1:$I$142</definedName>
    <definedName name="_xlnm.Print_Area" localSheetId="4">세출_특별!$A$1:$M$36</definedName>
    <definedName name="_xlnm.Print_Area" localSheetId="0">총괄표!$B$1:$H$25</definedName>
    <definedName name="_xlnm.Print_Area" localSheetId="5">총괄표_기금!$B$1:$H$25</definedName>
    <definedName name="_xlnm.Print_Titles" localSheetId="6">세입_기금!$3:$5</definedName>
    <definedName name="_xlnm.Print_Titles" localSheetId="1">세입_일반!$3:$5</definedName>
    <definedName name="_xlnm.Print_Titles" localSheetId="3">세입_특별!$3:$5</definedName>
    <definedName name="_xlnm.Print_Titles" localSheetId="7">세출_기금!$3:$5</definedName>
    <definedName name="_xlnm.Print_Titles" localSheetId="2">세출_일반!$3:$5</definedName>
    <definedName name="_xlnm.Print_Titles" localSheetId="4">세출_특별!$3:$5</definedName>
  </definedNames>
  <calcPr calcId="144525"/>
</workbook>
</file>

<file path=xl/calcChain.xml><?xml version="1.0" encoding="utf-8"?>
<calcChain xmlns="http://schemas.openxmlformats.org/spreadsheetml/2006/main">
  <c r="F96" i="24" l="1"/>
  <c r="J96" i="24" s="1"/>
  <c r="L96" i="24" s="1"/>
  <c r="F95" i="24"/>
  <c r="J95" i="24" s="1"/>
  <c r="L95" i="24" s="1"/>
  <c r="F97" i="24"/>
  <c r="J97" i="24" s="1"/>
  <c r="L97" i="24" s="1"/>
  <c r="F82" i="23"/>
  <c r="E82" i="23" s="1"/>
  <c r="F70" i="23"/>
  <c r="E70" i="23" s="1"/>
  <c r="E95" i="24" l="1"/>
  <c r="E96" i="24"/>
  <c r="E97" i="24"/>
  <c r="F21" i="23"/>
  <c r="E21" i="23" s="1"/>
  <c r="F79" i="24"/>
  <c r="J79" i="24" s="1"/>
  <c r="L79" i="24" s="1"/>
  <c r="E79" i="24"/>
  <c r="J6" i="23"/>
  <c r="K4" i="24" s="1"/>
  <c r="F137" i="24" l="1"/>
  <c r="J137" i="24" s="1"/>
  <c r="L137" i="24" s="1"/>
  <c r="F136" i="24"/>
  <c r="J136" i="24" s="1"/>
  <c r="L136" i="24" s="1"/>
  <c r="E136" i="24"/>
  <c r="F135" i="24"/>
  <c r="J135" i="24" s="1"/>
  <c r="L135" i="24" s="1"/>
  <c r="F134" i="24"/>
  <c r="J134" i="24" s="1"/>
  <c r="L134" i="24" s="1"/>
  <c r="E134" i="24"/>
  <c r="F139" i="24"/>
  <c r="J139" i="24" s="1"/>
  <c r="L139" i="24" s="1"/>
  <c r="F138" i="24"/>
  <c r="J138" i="24" s="1"/>
  <c r="L138" i="24" s="1"/>
  <c r="F140" i="24"/>
  <c r="E140" i="24" s="1"/>
  <c r="F133" i="24"/>
  <c r="E133" i="24" s="1"/>
  <c r="F99" i="23"/>
  <c r="E99" i="23" s="1"/>
  <c r="F98" i="23"/>
  <c r="E98" i="23"/>
  <c r="F100" i="23"/>
  <c r="E100" i="23" s="1"/>
  <c r="F77" i="24"/>
  <c r="J77" i="24" s="1"/>
  <c r="L77" i="24" s="1"/>
  <c r="F76" i="24"/>
  <c r="J76" i="24" s="1"/>
  <c r="L76" i="24" s="1"/>
  <c r="F78" i="24"/>
  <c r="E78" i="24" s="1"/>
  <c r="F74" i="24"/>
  <c r="J74" i="24" s="1"/>
  <c r="L74" i="24" s="1"/>
  <c r="F73" i="24"/>
  <c r="J73" i="24" s="1"/>
  <c r="L73" i="24" s="1"/>
  <c r="F75" i="24"/>
  <c r="E75" i="24" s="1"/>
  <c r="F57" i="23"/>
  <c r="E57" i="23" s="1"/>
  <c r="F56" i="23"/>
  <c r="E56" i="23"/>
  <c r="F58" i="23"/>
  <c r="E58" i="23" s="1"/>
  <c r="F59" i="23"/>
  <c r="E59" i="23" s="1"/>
  <c r="F55" i="23"/>
  <c r="E55" i="23" s="1"/>
  <c r="F37" i="24"/>
  <c r="E37" i="24" s="1"/>
  <c r="F36" i="24"/>
  <c r="E36" i="24" s="1"/>
  <c r="F39" i="24"/>
  <c r="J39" i="24" s="1"/>
  <c r="L39" i="24" s="1"/>
  <c r="F38" i="24"/>
  <c r="J38" i="24" s="1"/>
  <c r="L38" i="24" s="1"/>
  <c r="F40" i="24"/>
  <c r="E40" i="24" s="1"/>
  <c r="F35" i="23"/>
  <c r="E35" i="23" s="1"/>
  <c r="F34" i="23"/>
  <c r="E34" i="23"/>
  <c r="F36" i="23"/>
  <c r="E36" i="23" s="1"/>
  <c r="F33" i="23"/>
  <c r="E33" i="23" s="1"/>
  <c r="F106" i="24"/>
  <c r="J106" i="24" s="1"/>
  <c r="L106" i="24" s="1"/>
  <c r="F105" i="24"/>
  <c r="E105" i="24" s="1"/>
  <c r="F104" i="24"/>
  <c r="E104" i="24" s="1"/>
  <c r="F111" i="24"/>
  <c r="J111" i="24" s="1"/>
  <c r="L111" i="24" s="1"/>
  <c r="F110" i="24"/>
  <c r="J110" i="24" s="1"/>
  <c r="L110" i="24" s="1"/>
  <c r="F109" i="24"/>
  <c r="J109" i="24" s="1"/>
  <c r="L109" i="24" s="1"/>
  <c r="F108" i="24"/>
  <c r="E108" i="24" s="1"/>
  <c r="F107" i="24"/>
  <c r="J107" i="24" s="1"/>
  <c r="L107" i="24" s="1"/>
  <c r="F103" i="24"/>
  <c r="J103" i="24" s="1"/>
  <c r="L103" i="24" s="1"/>
  <c r="F114" i="24"/>
  <c r="E114" i="24" s="1"/>
  <c r="F113" i="24"/>
  <c r="E113" i="24" s="1"/>
  <c r="F112" i="24"/>
  <c r="J112" i="24" s="1"/>
  <c r="L112" i="24" s="1"/>
  <c r="F102" i="24"/>
  <c r="J102" i="24" s="1"/>
  <c r="L102" i="24" s="1"/>
  <c r="F115" i="24"/>
  <c r="E115" i="24" s="1"/>
  <c r="F116" i="24"/>
  <c r="E116" i="24" s="1"/>
  <c r="F117" i="24"/>
  <c r="E117" i="24" s="1"/>
  <c r="F94" i="24"/>
  <c r="J94" i="24" s="1"/>
  <c r="L94" i="24" s="1"/>
  <c r="F93" i="24"/>
  <c r="J93" i="24" s="1"/>
  <c r="L93" i="24" s="1"/>
  <c r="F94" i="23"/>
  <c r="E94" i="23" s="1"/>
  <c r="F93" i="23"/>
  <c r="E93" i="23" s="1"/>
  <c r="F92" i="23"/>
  <c r="E92" i="23" s="1"/>
  <c r="F91" i="23"/>
  <c r="E91" i="23" s="1"/>
  <c r="F96" i="23"/>
  <c r="E96" i="23" s="1"/>
  <c r="F95" i="23"/>
  <c r="E95" i="23" s="1"/>
  <c r="F97" i="23"/>
  <c r="E97" i="23" s="1"/>
  <c r="F78" i="23"/>
  <c r="E78" i="23" s="1"/>
  <c r="F77" i="23"/>
  <c r="E77" i="23" s="1"/>
  <c r="F76" i="23"/>
  <c r="E76" i="23" s="1"/>
  <c r="F75" i="23"/>
  <c r="E75" i="23" s="1"/>
  <c r="F80" i="23"/>
  <c r="E80" i="23" s="1"/>
  <c r="F79" i="23"/>
  <c r="E79" i="23" s="1"/>
  <c r="F68" i="23"/>
  <c r="E68" i="23" s="1"/>
  <c r="F66" i="23"/>
  <c r="E66" i="23" s="1"/>
  <c r="F65" i="23"/>
  <c r="E65" i="23" s="1"/>
  <c r="F64" i="23"/>
  <c r="E64" i="23" s="1"/>
  <c r="F63" i="23"/>
  <c r="E63" i="23" s="1"/>
  <c r="F50" i="23"/>
  <c r="E50" i="23" s="1"/>
  <c r="F49" i="23"/>
  <c r="E49" i="23" s="1"/>
  <c r="F48" i="23"/>
  <c r="E48" i="23" s="1"/>
  <c r="F47" i="23"/>
  <c r="E47" i="23" s="1"/>
  <c r="F46" i="23"/>
  <c r="E46" i="23" s="1"/>
  <c r="F15" i="23"/>
  <c r="E15" i="23" s="1"/>
  <c r="E39" i="24" l="1"/>
  <c r="J37" i="24"/>
  <c r="L37" i="24" s="1"/>
  <c r="E73" i="24"/>
  <c r="E76" i="24"/>
  <c r="E137" i="24"/>
  <c r="E109" i="24"/>
  <c r="E139" i="24"/>
  <c r="E138" i="24"/>
  <c r="E135" i="24"/>
  <c r="J140" i="24"/>
  <c r="L140" i="24" s="1"/>
  <c r="J133" i="24"/>
  <c r="L133" i="24" s="1"/>
  <c r="E77" i="24"/>
  <c r="J78" i="24"/>
  <c r="L78" i="24" s="1"/>
  <c r="E74" i="24"/>
  <c r="J75" i="24"/>
  <c r="L75" i="24" s="1"/>
  <c r="J40" i="24"/>
  <c r="L40" i="24" s="1"/>
  <c r="E38" i="24"/>
  <c r="J36" i="24"/>
  <c r="L36" i="24" s="1"/>
  <c r="E107" i="24"/>
  <c r="E111" i="24"/>
  <c r="J105" i="24"/>
  <c r="L105" i="24" s="1"/>
  <c r="E112" i="24"/>
  <c r="J114" i="24"/>
  <c r="L114" i="24" s="1"/>
  <c r="E106" i="24"/>
  <c r="E110" i="24"/>
  <c r="E102" i="24"/>
  <c r="J113" i="24"/>
  <c r="L113" i="24" s="1"/>
  <c r="E103" i="24"/>
  <c r="J108" i="24"/>
  <c r="L108" i="24" s="1"/>
  <c r="J104" i="24"/>
  <c r="L104" i="24" s="1"/>
  <c r="E93" i="24"/>
  <c r="J117" i="24"/>
  <c r="L117" i="24" s="1"/>
  <c r="J116" i="24"/>
  <c r="L116" i="24" s="1"/>
  <c r="J115" i="24"/>
  <c r="L115" i="24" s="1"/>
  <c r="E94" i="24"/>
  <c r="F67" i="23"/>
  <c r="E67" i="23" s="1"/>
  <c r="F26" i="23"/>
  <c r="E26" i="23" s="1"/>
  <c r="F88" i="24"/>
  <c r="J88" i="24" s="1"/>
  <c r="L88" i="24" s="1"/>
  <c r="F89" i="24"/>
  <c r="J89" i="24" s="1"/>
  <c r="L89" i="24" s="1"/>
  <c r="F123" i="24"/>
  <c r="J123" i="24" s="1"/>
  <c r="L123" i="24" s="1"/>
  <c r="F90" i="24"/>
  <c r="J90" i="24" s="1"/>
  <c r="L90" i="24" s="1"/>
  <c r="F45" i="24"/>
  <c r="J45" i="24" s="1"/>
  <c r="L45" i="24" s="1"/>
  <c r="E88" i="24" l="1"/>
  <c r="E89" i="24"/>
  <c r="E123" i="24"/>
  <c r="E90" i="24"/>
  <c r="E45" i="24"/>
  <c r="F132" i="24"/>
  <c r="J132" i="24" s="1"/>
  <c r="L132" i="24" s="1"/>
  <c r="F131" i="24"/>
  <c r="J131" i="24" s="1"/>
  <c r="L131" i="24" s="1"/>
  <c r="F141" i="24"/>
  <c r="J141" i="24" s="1"/>
  <c r="L141" i="24" s="1"/>
  <c r="F130" i="24"/>
  <c r="J130" i="24" s="1"/>
  <c r="L130" i="24" s="1"/>
  <c r="F91" i="24"/>
  <c r="J91" i="24" s="1"/>
  <c r="L91" i="24" s="1"/>
  <c r="F92" i="24"/>
  <c r="J92" i="24" s="1"/>
  <c r="L92" i="24" s="1"/>
  <c r="E131" i="24" l="1"/>
  <c r="E92" i="24"/>
  <c r="E132" i="24"/>
  <c r="E130" i="24"/>
  <c r="E141" i="24"/>
  <c r="E91" i="24"/>
  <c r="F25" i="24"/>
  <c r="J25" i="24" s="1"/>
  <c r="L25" i="24" s="1"/>
  <c r="F11" i="24"/>
  <c r="J11" i="24" s="1"/>
  <c r="L11" i="24" s="1"/>
  <c r="F122" i="24"/>
  <c r="J122" i="24" s="1"/>
  <c r="L122" i="24" s="1"/>
  <c r="F101" i="24"/>
  <c r="J101" i="24" s="1"/>
  <c r="L101" i="24" s="1"/>
  <c r="F83" i="24"/>
  <c r="J83" i="24" s="1"/>
  <c r="L83" i="24" s="1"/>
  <c r="F52" i="24"/>
  <c r="J52" i="24" s="1"/>
  <c r="L52" i="24" s="1"/>
  <c r="F50" i="24"/>
  <c r="J50" i="24" s="1"/>
  <c r="L50" i="24" s="1"/>
  <c r="F49" i="24"/>
  <c r="J49" i="24" s="1"/>
  <c r="L49" i="24" s="1"/>
  <c r="F46" i="24"/>
  <c r="J46" i="24" s="1"/>
  <c r="L46" i="24" s="1"/>
  <c r="F19" i="24"/>
  <c r="J19" i="24" s="1"/>
  <c r="L19" i="24" s="1"/>
  <c r="F18" i="24"/>
  <c r="J18" i="24" s="1"/>
  <c r="L18" i="24" s="1"/>
  <c r="F10" i="24"/>
  <c r="J10" i="24" s="1"/>
  <c r="L10" i="24" s="1"/>
  <c r="E122" i="24" l="1"/>
  <c r="E25" i="24"/>
  <c r="E11" i="24"/>
  <c r="E101" i="24"/>
  <c r="E83" i="24"/>
  <c r="E52" i="24"/>
  <c r="E49" i="24"/>
  <c r="E50" i="24"/>
  <c r="E46" i="24"/>
  <c r="E19" i="24"/>
  <c r="E18" i="24"/>
  <c r="E10" i="24"/>
  <c r="F90" i="23" l="1"/>
  <c r="E90" i="23" s="1"/>
  <c r="F89" i="23"/>
  <c r="E89" i="23" s="1"/>
  <c r="F88" i="23"/>
  <c r="E88" i="23" s="1"/>
  <c r="F87" i="23"/>
  <c r="E87" i="23" s="1"/>
  <c r="F86" i="23"/>
  <c r="E86" i="23" s="1"/>
  <c r="F85" i="23"/>
  <c r="E85" i="23" s="1"/>
  <c r="F81" i="23"/>
  <c r="E81" i="23" s="1"/>
  <c r="F71" i="23"/>
  <c r="E71" i="23" s="1"/>
  <c r="F69" i="23"/>
  <c r="E69" i="23" s="1"/>
  <c r="F60" i="23"/>
  <c r="E60" i="23" s="1"/>
  <c r="D61" i="23"/>
  <c r="G61" i="23"/>
  <c r="H61" i="23"/>
  <c r="F62" i="23"/>
  <c r="E62" i="23" s="1"/>
  <c r="F25" i="23"/>
  <c r="E25" i="23" s="1"/>
  <c r="F22" i="23"/>
  <c r="E22" i="23" s="1"/>
  <c r="F20" i="23"/>
  <c r="E20" i="23" s="1"/>
  <c r="F19" i="23"/>
  <c r="E19" i="23" s="1"/>
  <c r="F85" i="24" l="1"/>
  <c r="J85" i="24" s="1"/>
  <c r="L85" i="24" s="1"/>
  <c r="F32" i="24"/>
  <c r="J32" i="24" s="1"/>
  <c r="L32" i="24" s="1"/>
  <c r="F35" i="24"/>
  <c r="J35" i="24" s="1"/>
  <c r="L35" i="24" s="1"/>
  <c r="F34" i="24"/>
  <c r="J34" i="24" s="1"/>
  <c r="L34" i="24" s="1"/>
  <c r="F16" i="24"/>
  <c r="E16" i="24" s="1"/>
  <c r="F32" i="23"/>
  <c r="E32" i="23" s="1"/>
  <c r="E85" i="24" l="1"/>
  <c r="E34" i="24"/>
  <c r="E35" i="24"/>
  <c r="E32" i="24"/>
  <c r="J16" i="24"/>
  <c r="L16" i="24" s="1"/>
  <c r="F98" i="24"/>
  <c r="J98" i="24" s="1"/>
  <c r="L98" i="24" s="1"/>
  <c r="F119" i="24"/>
  <c r="E119" i="24" s="1"/>
  <c r="E98" i="24" l="1"/>
  <c r="J119" i="24"/>
  <c r="L119" i="24" s="1"/>
  <c r="G72" i="23" l="1"/>
  <c r="H72" i="23"/>
  <c r="D72" i="23"/>
  <c r="F15" i="24" l="1"/>
  <c r="J15" i="24" s="1"/>
  <c r="L15" i="24" s="1"/>
  <c r="F17" i="23"/>
  <c r="E17" i="23" s="1"/>
  <c r="F83" i="23"/>
  <c r="E83" i="23" s="1"/>
  <c r="F81" i="24"/>
  <c r="J81" i="24" s="1"/>
  <c r="L81" i="24" s="1"/>
  <c r="F80" i="24"/>
  <c r="J80" i="24" s="1"/>
  <c r="L80" i="24" s="1"/>
  <c r="F129" i="24"/>
  <c r="J129" i="24" s="1"/>
  <c r="L129" i="24" s="1"/>
  <c r="E15" i="24" l="1"/>
  <c r="E81" i="24"/>
  <c r="E80" i="24"/>
  <c r="E129" i="24"/>
  <c r="F27" i="24"/>
  <c r="E27" i="24" s="1"/>
  <c r="F14" i="24"/>
  <c r="E14" i="24" s="1"/>
  <c r="F74" i="23"/>
  <c r="E74" i="23" s="1"/>
  <c r="F73" i="23"/>
  <c r="E73" i="23" s="1"/>
  <c r="E61" i="23" l="1"/>
  <c r="F61" i="23"/>
  <c r="J14" i="24"/>
  <c r="L14" i="24" s="1"/>
  <c r="J27" i="24"/>
  <c r="L27" i="24" s="1"/>
  <c r="H13" i="23"/>
  <c r="K13" i="24"/>
  <c r="K17" i="24"/>
  <c r="K23" i="24"/>
  <c r="K28" i="24"/>
  <c r="K31" i="24"/>
  <c r="K43" i="24"/>
  <c r="K82" i="24"/>
  <c r="K99" i="24"/>
  <c r="K121" i="24"/>
  <c r="K9" i="24"/>
  <c r="F127" i="24"/>
  <c r="J127" i="24" s="1"/>
  <c r="L127" i="24" s="1"/>
  <c r="F60" i="24"/>
  <c r="J60" i="24" s="1"/>
  <c r="L60" i="24" s="1"/>
  <c r="F59" i="24"/>
  <c r="J59" i="24" s="1"/>
  <c r="L59" i="24" s="1"/>
  <c r="F58" i="24"/>
  <c r="J58" i="24" s="1"/>
  <c r="L58" i="24" s="1"/>
  <c r="F57" i="24"/>
  <c r="J57" i="24" s="1"/>
  <c r="L57" i="24" s="1"/>
  <c r="F56" i="24"/>
  <c r="J56" i="24" s="1"/>
  <c r="L56" i="24" s="1"/>
  <c r="F55" i="24"/>
  <c r="J55" i="24" s="1"/>
  <c r="L55" i="24" s="1"/>
  <c r="F44" i="24"/>
  <c r="J44" i="24" s="1"/>
  <c r="L44" i="24" s="1"/>
  <c r="D82" i="24"/>
  <c r="F126" i="24"/>
  <c r="J126" i="24" s="1"/>
  <c r="L126" i="24" s="1"/>
  <c r="F125" i="24"/>
  <c r="J125" i="24" s="1"/>
  <c r="L125" i="24" s="1"/>
  <c r="F128" i="24"/>
  <c r="J128" i="24" s="1"/>
  <c r="L128" i="24" s="1"/>
  <c r="F87" i="24"/>
  <c r="J87" i="24" s="1"/>
  <c r="L87" i="24" s="1"/>
  <c r="F86" i="24"/>
  <c r="J86" i="24" s="1"/>
  <c r="L86" i="24" s="1"/>
  <c r="F64" i="24"/>
  <c r="J64" i="24" s="1"/>
  <c r="L64" i="24" s="1"/>
  <c r="F63" i="24"/>
  <c r="J63" i="24" s="1"/>
  <c r="L63" i="24" s="1"/>
  <c r="F62" i="24"/>
  <c r="J62" i="24" s="1"/>
  <c r="L62" i="24" s="1"/>
  <c r="F61" i="24"/>
  <c r="J61" i="24" s="1"/>
  <c r="L61" i="24" s="1"/>
  <c r="F48" i="24"/>
  <c r="J48" i="24" s="1"/>
  <c r="L48" i="24" s="1"/>
  <c r="F72" i="24"/>
  <c r="J72" i="24" s="1"/>
  <c r="L72" i="24" s="1"/>
  <c r="F71" i="24"/>
  <c r="J71" i="24" s="1"/>
  <c r="L71" i="24" s="1"/>
  <c r="F70" i="24"/>
  <c r="J70" i="24" s="1"/>
  <c r="L70" i="24" s="1"/>
  <c r="F69" i="24"/>
  <c r="J69" i="24" s="1"/>
  <c r="L69" i="24" s="1"/>
  <c r="F68" i="24"/>
  <c r="J68" i="24" s="1"/>
  <c r="L68" i="24" s="1"/>
  <c r="F51" i="24"/>
  <c r="J51" i="24" s="1"/>
  <c r="L51" i="24" s="1"/>
  <c r="F67" i="24"/>
  <c r="J67" i="24" s="1"/>
  <c r="L67" i="24" s="1"/>
  <c r="F66" i="24"/>
  <c r="J66" i="24" s="1"/>
  <c r="L66" i="24" s="1"/>
  <c r="F65" i="24"/>
  <c r="J65" i="24" s="1"/>
  <c r="L65" i="24" s="1"/>
  <c r="F54" i="24"/>
  <c r="J54" i="24" s="1"/>
  <c r="L54" i="24" s="1"/>
  <c r="F53" i="24"/>
  <c r="J53" i="24" s="1"/>
  <c r="L53" i="24" s="1"/>
  <c r="F42" i="24"/>
  <c r="J42" i="24" s="1"/>
  <c r="L42" i="24" s="1"/>
  <c r="F41" i="24"/>
  <c r="J41" i="24" s="1"/>
  <c r="L41" i="24" s="1"/>
  <c r="F30" i="24"/>
  <c r="J30" i="24" s="1"/>
  <c r="L30" i="24" s="1"/>
  <c r="F29" i="24"/>
  <c r="J29" i="24" s="1"/>
  <c r="L29" i="24" s="1"/>
  <c r="F26" i="24"/>
  <c r="J26" i="24" s="1"/>
  <c r="L26" i="24" s="1"/>
  <c r="F21" i="24"/>
  <c r="J21" i="24" s="1"/>
  <c r="L21" i="24" s="1"/>
  <c r="F20" i="24"/>
  <c r="J20" i="24" s="1"/>
  <c r="L20" i="24" s="1"/>
  <c r="F22" i="24"/>
  <c r="J22" i="24" s="1"/>
  <c r="L22" i="24" s="1"/>
  <c r="F53" i="23"/>
  <c r="E53" i="23" s="1"/>
  <c r="F52" i="23"/>
  <c r="E52" i="23" s="1"/>
  <c r="F51" i="23"/>
  <c r="E51" i="23" s="1"/>
  <c r="F45" i="23"/>
  <c r="E45" i="23" s="1"/>
  <c r="F44" i="23"/>
  <c r="E44" i="23" s="1"/>
  <c r="F43" i="23"/>
  <c r="E43" i="23" s="1"/>
  <c r="F42" i="23"/>
  <c r="E42" i="23" s="1"/>
  <c r="F41" i="23"/>
  <c r="E41" i="23" s="1"/>
  <c r="F54" i="23"/>
  <c r="E54" i="23" s="1"/>
  <c r="F31" i="23"/>
  <c r="E31" i="23" s="1"/>
  <c r="F30" i="23"/>
  <c r="E30" i="23" s="1"/>
  <c r="F37" i="23"/>
  <c r="E37" i="23" s="1"/>
  <c r="F118" i="24"/>
  <c r="E118" i="24" s="1"/>
  <c r="G84" i="23"/>
  <c r="H84" i="23"/>
  <c r="G39" i="23"/>
  <c r="H39" i="23"/>
  <c r="G28" i="23"/>
  <c r="D13" i="12" s="1"/>
  <c r="H28" i="23"/>
  <c r="E13" i="12" s="1"/>
  <c r="G24" i="23"/>
  <c r="H24" i="23"/>
  <c r="G18" i="23"/>
  <c r="D11" i="12" s="1"/>
  <c r="H18" i="23"/>
  <c r="E11" i="12" s="1"/>
  <c r="G13" i="23"/>
  <c r="G10" i="23"/>
  <c r="H10" i="23"/>
  <c r="G7" i="23"/>
  <c r="H7" i="23"/>
  <c r="E8" i="12" s="1"/>
  <c r="F9" i="23"/>
  <c r="E9" i="23" s="1"/>
  <c r="F11" i="23"/>
  <c r="E11" i="23" s="1"/>
  <c r="F12" i="23"/>
  <c r="E12" i="23" s="1"/>
  <c r="F14" i="23"/>
  <c r="E14" i="23" s="1"/>
  <c r="F16" i="23"/>
  <c r="E16" i="23" s="1"/>
  <c r="F23" i="23"/>
  <c r="E23" i="23" s="1"/>
  <c r="F27" i="23"/>
  <c r="E27" i="23" s="1"/>
  <c r="F29" i="23"/>
  <c r="E29" i="23" s="1"/>
  <c r="F38" i="23"/>
  <c r="E38" i="23" s="1"/>
  <c r="F40" i="23"/>
  <c r="E40" i="23" s="1"/>
  <c r="F101" i="23"/>
  <c r="E101" i="23" s="1"/>
  <c r="F102" i="23"/>
  <c r="E102" i="23" s="1"/>
  <c r="G121" i="24"/>
  <c r="H121" i="24"/>
  <c r="G99" i="24"/>
  <c r="H99" i="24"/>
  <c r="G82" i="24"/>
  <c r="H82" i="24"/>
  <c r="G43" i="24"/>
  <c r="H43" i="24"/>
  <c r="G31" i="24"/>
  <c r="F13" i="12" s="1"/>
  <c r="H31" i="24"/>
  <c r="G13" i="12" s="1"/>
  <c r="G28" i="24"/>
  <c r="H28" i="24"/>
  <c r="G23" i="24"/>
  <c r="F11" i="12" s="1"/>
  <c r="H23" i="24"/>
  <c r="G11" i="12" s="1"/>
  <c r="G17" i="24"/>
  <c r="H17" i="24"/>
  <c r="G13" i="24"/>
  <c r="H13" i="24"/>
  <c r="G9" i="24"/>
  <c r="F8" i="12" s="1"/>
  <c r="H9" i="24"/>
  <c r="G8" i="12" s="1"/>
  <c r="G7" i="24"/>
  <c r="H7" i="24"/>
  <c r="F12" i="24"/>
  <c r="J12" i="24" s="1"/>
  <c r="L12" i="24" s="1"/>
  <c r="F24" i="24"/>
  <c r="E24" i="24" s="1"/>
  <c r="F33" i="24"/>
  <c r="J33" i="24" s="1"/>
  <c r="L33" i="24" s="1"/>
  <c r="F47" i="24"/>
  <c r="J47" i="24" s="1"/>
  <c r="L47" i="24" s="1"/>
  <c r="F84" i="24"/>
  <c r="J84" i="24" s="1"/>
  <c r="L84" i="24" s="1"/>
  <c r="F100" i="24"/>
  <c r="J100" i="24" s="1"/>
  <c r="L100" i="24" s="1"/>
  <c r="F120" i="24"/>
  <c r="J120" i="24" s="1"/>
  <c r="L120" i="24" s="1"/>
  <c r="F124" i="24"/>
  <c r="J124" i="24" s="1"/>
  <c r="L124" i="24" s="1"/>
  <c r="F142" i="24"/>
  <c r="E142" i="24" s="1"/>
  <c r="F8" i="24"/>
  <c r="F7" i="24" s="1"/>
  <c r="J7" i="24" s="1"/>
  <c r="L7" i="24" s="1"/>
  <c r="H27" i="25"/>
  <c r="G27" i="25" s="1"/>
  <c r="H7" i="12"/>
  <c r="D7" i="24"/>
  <c r="D13" i="24"/>
  <c r="D9" i="24"/>
  <c r="D17" i="24"/>
  <c r="H18" i="26"/>
  <c r="H8" i="25"/>
  <c r="G8" i="25" s="1"/>
  <c r="H9" i="25"/>
  <c r="G9" i="25" s="1"/>
  <c r="H11" i="25"/>
  <c r="G11" i="25" s="1"/>
  <c r="H12" i="25"/>
  <c r="G12" i="25" s="1"/>
  <c r="H14" i="25"/>
  <c r="G14" i="25" s="1"/>
  <c r="H15" i="25"/>
  <c r="G15" i="25" s="1"/>
  <c r="H20" i="25"/>
  <c r="G20" i="25" s="1"/>
  <c r="H21" i="25"/>
  <c r="G21" i="25" s="1"/>
  <c r="H23" i="25"/>
  <c r="G23" i="25" s="1"/>
  <c r="H24" i="25"/>
  <c r="G24" i="25" s="1"/>
  <c r="H26" i="25"/>
  <c r="G26" i="25" s="1"/>
  <c r="H29" i="25"/>
  <c r="G29" i="25" s="1"/>
  <c r="H30" i="25"/>
  <c r="G30" i="25" s="1"/>
  <c r="H33" i="25"/>
  <c r="G33" i="25" s="1"/>
  <c r="H35" i="25"/>
  <c r="G35" i="25" s="1"/>
  <c r="H36" i="25"/>
  <c r="G36" i="25" s="1"/>
  <c r="D7" i="25"/>
  <c r="D10" i="25"/>
  <c r="D13" i="25"/>
  <c r="D16" i="25"/>
  <c r="D19" i="25"/>
  <c r="D22" i="25"/>
  <c r="D25" i="25"/>
  <c r="D28" i="25"/>
  <c r="D31" i="25"/>
  <c r="D34" i="25"/>
  <c r="G16" i="26"/>
  <c r="H11" i="26"/>
  <c r="G11" i="26" s="1"/>
  <c r="H12" i="26"/>
  <c r="G12" i="26" s="1"/>
  <c r="H35" i="26"/>
  <c r="G35" i="26" s="1"/>
  <c r="H36" i="26"/>
  <c r="G36" i="26" s="1"/>
  <c r="H14" i="26"/>
  <c r="G14" i="26" s="1"/>
  <c r="H15" i="26"/>
  <c r="G15" i="26" s="1"/>
  <c r="H20" i="26"/>
  <c r="G20" i="26" s="1"/>
  <c r="H21" i="26"/>
  <c r="G21" i="26" s="1"/>
  <c r="H23" i="26"/>
  <c r="G23" i="26" s="1"/>
  <c r="H24" i="26"/>
  <c r="G24" i="26" s="1"/>
  <c r="H8" i="26"/>
  <c r="G8" i="26" s="1"/>
  <c r="H9" i="26"/>
  <c r="G9" i="26" s="1"/>
  <c r="H29" i="26"/>
  <c r="G29" i="26" s="1"/>
  <c r="H30" i="26"/>
  <c r="G30" i="26" s="1"/>
  <c r="G25" i="26"/>
  <c r="H17" i="26"/>
  <c r="H16" i="26" s="1"/>
  <c r="F15" i="26"/>
  <c r="F25" i="26"/>
  <c r="I7" i="26"/>
  <c r="I10" i="26"/>
  <c r="I13" i="26"/>
  <c r="I16" i="26"/>
  <c r="I19" i="26"/>
  <c r="I22" i="26"/>
  <c r="I25" i="26"/>
  <c r="I28" i="26"/>
  <c r="I31" i="26"/>
  <c r="I34" i="26"/>
  <c r="J7" i="26"/>
  <c r="J10" i="26"/>
  <c r="J13" i="26"/>
  <c r="J16" i="26"/>
  <c r="J19" i="26"/>
  <c r="J22" i="26"/>
  <c r="J25" i="26"/>
  <c r="J28" i="26"/>
  <c r="J31" i="26"/>
  <c r="J34" i="26"/>
  <c r="K7" i="26"/>
  <c r="K10" i="26"/>
  <c r="K13" i="26"/>
  <c r="K16" i="26"/>
  <c r="K19" i="26"/>
  <c r="K22" i="26"/>
  <c r="K25" i="26"/>
  <c r="K28" i="26"/>
  <c r="K31" i="26"/>
  <c r="K34" i="26"/>
  <c r="L7" i="26"/>
  <c r="L10" i="26"/>
  <c r="L13" i="26"/>
  <c r="L16" i="26"/>
  <c r="L19" i="26"/>
  <c r="L22" i="26"/>
  <c r="L25" i="26"/>
  <c r="L28" i="26"/>
  <c r="L31" i="26"/>
  <c r="L34" i="26"/>
  <c r="H25" i="26"/>
  <c r="F8" i="23"/>
  <c r="D31" i="24"/>
  <c r="D99" i="24"/>
  <c r="D8" i="27"/>
  <c r="D9" i="27"/>
  <c r="D10" i="27"/>
  <c r="D11" i="27"/>
  <c r="D12" i="27"/>
  <c r="D14" i="27"/>
  <c r="D15" i="27"/>
  <c r="D16" i="27"/>
  <c r="D8" i="30"/>
  <c r="D9" i="30"/>
  <c r="D11" i="30"/>
  <c r="D12" i="30"/>
  <c r="D13" i="30"/>
  <c r="H7" i="29"/>
  <c r="H23" i="29"/>
  <c r="C23" i="29"/>
  <c r="C7" i="29"/>
  <c r="D28" i="24"/>
  <c r="D23" i="24"/>
  <c r="D43" i="24"/>
  <c r="D121" i="24"/>
  <c r="D10" i="23"/>
  <c r="D28" i="23"/>
  <c r="D24" i="23"/>
  <c r="D84" i="23"/>
  <c r="D7" i="23"/>
  <c r="D13" i="23"/>
  <c r="D18" i="23"/>
  <c r="D39" i="23"/>
  <c r="D31" i="26"/>
  <c r="D16" i="26"/>
  <c r="D34" i="26"/>
  <c r="D28" i="26"/>
  <c r="D25" i="26"/>
  <c r="D22" i="26"/>
  <c r="D19" i="26"/>
  <c r="D13" i="26"/>
  <c r="D10" i="26"/>
  <c r="D7" i="26"/>
  <c r="I7" i="25"/>
  <c r="I10" i="25"/>
  <c r="I13" i="25"/>
  <c r="I16" i="25"/>
  <c r="I19" i="25"/>
  <c r="I22" i="25"/>
  <c r="I25" i="25"/>
  <c r="I28" i="25"/>
  <c r="I31" i="25"/>
  <c r="I34" i="25"/>
  <c r="L34" i="25"/>
  <c r="K34" i="25"/>
  <c r="J34" i="25"/>
  <c r="L31" i="25"/>
  <c r="K31" i="25"/>
  <c r="J31" i="25"/>
  <c r="L28" i="25"/>
  <c r="K28" i="25"/>
  <c r="J28" i="25"/>
  <c r="L25" i="25"/>
  <c r="K25" i="25"/>
  <c r="J25" i="25"/>
  <c r="L22" i="25"/>
  <c r="K22" i="25"/>
  <c r="J22" i="25"/>
  <c r="L19" i="25"/>
  <c r="K19" i="25"/>
  <c r="J19" i="25"/>
  <c r="L16" i="25"/>
  <c r="K16" i="25"/>
  <c r="J16" i="25"/>
  <c r="L13" i="25"/>
  <c r="K13" i="25"/>
  <c r="J13" i="25"/>
  <c r="L10" i="25"/>
  <c r="K10" i="25"/>
  <c r="J10" i="25"/>
  <c r="J7" i="25"/>
  <c r="K7" i="25"/>
  <c r="L7" i="25"/>
  <c r="H32" i="25"/>
  <c r="H16" i="25"/>
  <c r="F7" i="27"/>
  <c r="G7" i="29"/>
  <c r="F13" i="27"/>
  <c r="E7" i="27"/>
  <c r="E13" i="27"/>
  <c r="F7" i="29"/>
  <c r="F7" i="30"/>
  <c r="F10" i="30"/>
  <c r="F6" i="30" s="1"/>
  <c r="E7" i="30"/>
  <c r="E10" i="30"/>
  <c r="E23" i="29"/>
  <c r="D23" i="29"/>
  <c r="D7" i="29"/>
  <c r="E7" i="29"/>
  <c r="C10" i="30"/>
  <c r="C7" i="30"/>
  <c r="C13" i="27"/>
  <c r="C7" i="27"/>
  <c r="C6" i="27" s="1"/>
  <c r="F23" i="29"/>
  <c r="G23" i="29"/>
  <c r="G31" i="25"/>
  <c r="F29" i="26"/>
  <c r="F21" i="25"/>
  <c r="F16" i="26"/>
  <c r="F9" i="26" l="1"/>
  <c r="F7" i="26" s="1"/>
  <c r="G34" i="26"/>
  <c r="F21" i="26"/>
  <c r="F19" i="26" s="1"/>
  <c r="F36" i="26"/>
  <c r="E36" i="26" s="1"/>
  <c r="E34" i="26" s="1"/>
  <c r="H31" i="25"/>
  <c r="H34" i="25"/>
  <c r="F15" i="25"/>
  <c r="E15" i="25" s="1"/>
  <c r="H10" i="25"/>
  <c r="F33" i="25"/>
  <c r="E33" i="25" s="1"/>
  <c r="E31" i="25" s="1"/>
  <c r="F35" i="26"/>
  <c r="E35" i="26" s="1"/>
  <c r="D13" i="27"/>
  <c r="L6" i="26"/>
  <c r="G28" i="25"/>
  <c r="E12" i="12"/>
  <c r="H22" i="25"/>
  <c r="J6" i="26"/>
  <c r="G10" i="26"/>
  <c r="F14" i="12"/>
  <c r="F72" i="23"/>
  <c r="E72" i="23"/>
  <c r="E72" i="24"/>
  <c r="E8" i="24"/>
  <c r="E7" i="24" s="1"/>
  <c r="E120" i="24"/>
  <c r="F7" i="23"/>
  <c r="G6" i="23"/>
  <c r="D24" i="12" s="1"/>
  <c r="D8" i="12"/>
  <c r="E8" i="23"/>
  <c r="E7" i="23" s="1"/>
  <c r="E10" i="12"/>
  <c r="H6" i="23"/>
  <c r="E24" i="12" s="1"/>
  <c r="G34" i="25"/>
  <c r="E84" i="24"/>
  <c r="E12" i="24"/>
  <c r="K6" i="24"/>
  <c r="L4" i="24" s="1"/>
  <c r="F23" i="26"/>
  <c r="F35" i="25"/>
  <c r="E35" i="25" s="1"/>
  <c r="E100" i="24"/>
  <c r="E33" i="24"/>
  <c r="G17" i="12"/>
  <c r="F12" i="26"/>
  <c r="E12" i="26" s="1"/>
  <c r="H28" i="25"/>
  <c r="H19" i="25"/>
  <c r="H25" i="25"/>
  <c r="C6" i="30"/>
  <c r="E6" i="27"/>
  <c r="H7" i="25"/>
  <c r="H13" i="25"/>
  <c r="F24" i="26"/>
  <c r="E24" i="26" s="1"/>
  <c r="E124" i="24"/>
  <c r="E47" i="24"/>
  <c r="F17" i="12"/>
  <c r="E67" i="24"/>
  <c r="E127" i="24"/>
  <c r="E126" i="24"/>
  <c r="E68" i="24"/>
  <c r="E70" i="24"/>
  <c r="E65" i="24"/>
  <c r="E44" i="24"/>
  <c r="E55" i="24"/>
  <c r="E56" i="24"/>
  <c r="E57" i="24"/>
  <c r="E58" i="24"/>
  <c r="E59" i="24"/>
  <c r="E60" i="24"/>
  <c r="E66" i="24"/>
  <c r="E51" i="24"/>
  <c r="E69" i="24"/>
  <c r="E71" i="24"/>
  <c r="E125" i="24"/>
  <c r="E128" i="24"/>
  <c r="E86" i="24"/>
  <c r="E87" i="24"/>
  <c r="E48" i="24"/>
  <c r="E61" i="24"/>
  <c r="E62" i="24"/>
  <c r="E63" i="24"/>
  <c r="E64" i="24"/>
  <c r="E53" i="24"/>
  <c r="E54" i="24"/>
  <c r="E41" i="24"/>
  <c r="E42" i="24"/>
  <c r="F43" i="24"/>
  <c r="J43" i="24" s="1"/>
  <c r="L43" i="24" s="1"/>
  <c r="F28" i="24"/>
  <c r="J28" i="24" s="1"/>
  <c r="L28" i="24" s="1"/>
  <c r="F23" i="24"/>
  <c r="J23" i="24" s="1"/>
  <c r="L23" i="24" s="1"/>
  <c r="F9" i="24"/>
  <c r="J9" i="24" s="1"/>
  <c r="L9" i="24" s="1"/>
  <c r="F31" i="24"/>
  <c r="J31" i="24" s="1"/>
  <c r="L31" i="24" s="1"/>
  <c r="F82" i="24"/>
  <c r="J82" i="24" s="1"/>
  <c r="L82" i="24" s="1"/>
  <c r="J118" i="24"/>
  <c r="L118" i="24" s="1"/>
  <c r="J8" i="24"/>
  <c r="L8" i="24" s="1"/>
  <c r="F121" i="24"/>
  <c r="J121" i="24" s="1"/>
  <c r="L121" i="24" s="1"/>
  <c r="F13" i="24"/>
  <c r="J13" i="24" s="1"/>
  <c r="L13" i="24" s="1"/>
  <c r="J142" i="24"/>
  <c r="L142" i="24" s="1"/>
  <c r="E29" i="24"/>
  <c r="E30" i="24"/>
  <c r="J24" i="24"/>
  <c r="L24" i="24" s="1"/>
  <c r="E26" i="24"/>
  <c r="E20" i="24"/>
  <c r="E21" i="24"/>
  <c r="F17" i="24"/>
  <c r="J17" i="24" s="1"/>
  <c r="L17" i="24" s="1"/>
  <c r="E22" i="24"/>
  <c r="E84" i="23"/>
  <c r="E24" i="23"/>
  <c r="E10" i="23"/>
  <c r="E18" i="23"/>
  <c r="E13" i="23"/>
  <c r="E28" i="23"/>
  <c r="G6" i="24"/>
  <c r="F24" i="12" s="1"/>
  <c r="F10" i="23"/>
  <c r="F13" i="23"/>
  <c r="F18" i="23"/>
  <c r="F24" i="23"/>
  <c r="F28" i="23"/>
  <c r="F39" i="23"/>
  <c r="E39" i="23"/>
  <c r="F99" i="24"/>
  <c r="J99" i="24" s="1"/>
  <c r="L99" i="24" s="1"/>
  <c r="F84" i="23"/>
  <c r="F34" i="26"/>
  <c r="H28" i="26"/>
  <c r="H22" i="26"/>
  <c r="H10" i="26"/>
  <c r="E9" i="26"/>
  <c r="E15" i="26"/>
  <c r="G7" i="26"/>
  <c r="G14" i="12" s="1"/>
  <c r="E8" i="26"/>
  <c r="G13" i="26"/>
  <c r="H34" i="26"/>
  <c r="H19" i="26"/>
  <c r="H13" i="26"/>
  <c r="H7" i="26"/>
  <c r="F14" i="26"/>
  <c r="E14" i="26" s="1"/>
  <c r="F24" i="25"/>
  <c r="E24" i="25" s="1"/>
  <c r="F23" i="25"/>
  <c r="E23" i="25" s="1"/>
  <c r="F12" i="25"/>
  <c r="E12" i="25" s="1"/>
  <c r="F11" i="25"/>
  <c r="F9" i="25"/>
  <c r="K6" i="25"/>
  <c r="F30" i="26"/>
  <c r="F28" i="26" s="1"/>
  <c r="F10" i="12" s="1"/>
  <c r="I6" i="26"/>
  <c r="G9" i="12"/>
  <c r="F9" i="12"/>
  <c r="E25" i="26"/>
  <c r="E21" i="26"/>
  <c r="G28" i="26"/>
  <c r="G10" i="12" s="1"/>
  <c r="E29" i="26"/>
  <c r="G22" i="26"/>
  <c r="E23" i="26"/>
  <c r="E20" i="26"/>
  <c r="G19" i="26"/>
  <c r="K6" i="26"/>
  <c r="F26" i="25"/>
  <c r="F27" i="25"/>
  <c r="E27" i="25" s="1"/>
  <c r="G16" i="25"/>
  <c r="E17" i="12" s="1"/>
  <c r="G13" i="25"/>
  <c r="F14" i="25"/>
  <c r="E14" i="25" s="1"/>
  <c r="E21" i="25"/>
  <c r="G19" i="25"/>
  <c r="G10" i="25"/>
  <c r="G25" i="25"/>
  <c r="E9" i="12" s="1"/>
  <c r="G22" i="25"/>
  <c r="E9" i="25"/>
  <c r="G7" i="25"/>
  <c r="E14" i="12" s="1"/>
  <c r="F16" i="25"/>
  <c r="D17" i="12" s="1"/>
  <c r="L6" i="25"/>
  <c r="J6" i="25"/>
  <c r="F29" i="25"/>
  <c r="E29" i="25" s="1"/>
  <c r="F20" i="25"/>
  <c r="I6" i="25"/>
  <c r="D6" i="25"/>
  <c r="D10" i="30"/>
  <c r="E6" i="30"/>
  <c r="D6" i="30" s="1"/>
  <c r="D7" i="30"/>
  <c r="D6" i="23"/>
  <c r="H6" i="24"/>
  <c r="G24" i="12" s="1"/>
  <c r="D6" i="24"/>
  <c r="F31" i="26"/>
  <c r="F12" i="12" s="1"/>
  <c r="H31" i="26"/>
  <c r="D7" i="27"/>
  <c r="D6" i="26"/>
  <c r="E16" i="26"/>
  <c r="F6" i="27"/>
  <c r="D6" i="27" s="1"/>
  <c r="G31" i="26"/>
  <c r="G12" i="12" s="1"/>
  <c r="E16" i="25"/>
  <c r="H13" i="12"/>
  <c r="F11" i="26"/>
  <c r="F36" i="25"/>
  <c r="F30" i="25"/>
  <c r="E30" i="25" s="1"/>
  <c r="G16" i="12" l="1"/>
  <c r="F31" i="25"/>
  <c r="D12" i="12" s="1"/>
  <c r="F10" i="25"/>
  <c r="E15" i="12"/>
  <c r="E11" i="25"/>
  <c r="E10" i="25" s="1"/>
  <c r="H11" i="12"/>
  <c r="H14" i="12"/>
  <c r="H6" i="26"/>
  <c r="F13" i="26"/>
  <c r="H6" i="25"/>
  <c r="H9" i="12"/>
  <c r="E9" i="24"/>
  <c r="E13" i="24"/>
  <c r="I6" i="12"/>
  <c r="H10" i="12"/>
  <c r="E22" i="25"/>
  <c r="F22" i="25"/>
  <c r="E13" i="26"/>
  <c r="E28" i="25"/>
  <c r="C23" i="12"/>
  <c r="E16" i="12"/>
  <c r="E23" i="24"/>
  <c r="F34" i="25"/>
  <c r="D16" i="12" s="1"/>
  <c r="E30" i="26"/>
  <c r="E28" i="26" s="1"/>
  <c r="F22" i="26"/>
  <c r="E17" i="24"/>
  <c r="E99" i="24"/>
  <c r="E82" i="24"/>
  <c r="E121" i="24"/>
  <c r="E43" i="24"/>
  <c r="J6" i="12"/>
  <c r="E31" i="24"/>
  <c r="E28" i="24"/>
  <c r="E6" i="23"/>
  <c r="F6" i="23"/>
  <c r="I9" i="12" s="1"/>
  <c r="E7" i="26"/>
  <c r="G6" i="25"/>
  <c r="E25" i="12" s="1"/>
  <c r="E23" i="12" s="1"/>
  <c r="E36" i="25"/>
  <c r="E34" i="25" s="1"/>
  <c r="F25" i="25"/>
  <c r="D9" i="12" s="1"/>
  <c r="G15" i="12"/>
  <c r="E22" i="26"/>
  <c r="E19" i="26"/>
  <c r="H17" i="12"/>
  <c r="F6" i="24"/>
  <c r="E26" i="25"/>
  <c r="E25" i="25" s="1"/>
  <c r="F13" i="25"/>
  <c r="E13" i="25"/>
  <c r="E20" i="25"/>
  <c r="E19" i="25" s="1"/>
  <c r="F19" i="25"/>
  <c r="F7" i="25"/>
  <c r="D14" i="12" s="1"/>
  <c r="E8" i="25"/>
  <c r="E7" i="25" s="1"/>
  <c r="H12" i="12"/>
  <c r="E11" i="26"/>
  <c r="E10" i="26" s="1"/>
  <c r="F10" i="26"/>
  <c r="F28" i="25"/>
  <c r="E31" i="26"/>
  <c r="G6" i="26"/>
  <c r="E6" i="12" l="1"/>
  <c r="F15" i="12"/>
  <c r="H15" i="12" s="1"/>
  <c r="H24" i="12"/>
  <c r="C6" i="12"/>
  <c r="K6" i="12"/>
  <c r="E6" i="24"/>
  <c r="I24" i="12"/>
  <c r="J9" i="12"/>
  <c r="J6" i="24"/>
  <c r="L6" i="24" s="1"/>
  <c r="D15" i="12"/>
  <c r="G6" i="12"/>
  <c r="E6" i="26"/>
  <c r="E6" i="25"/>
  <c r="G25" i="12"/>
  <c r="H8" i="12"/>
  <c r="D10" i="12"/>
  <c r="F6" i="25"/>
  <c r="F16" i="12"/>
  <c r="F6" i="26"/>
  <c r="F25" i="12" s="1"/>
  <c r="F23" i="12" s="1"/>
  <c r="F6" i="12" l="1"/>
  <c r="J24" i="12"/>
  <c r="D6" i="12"/>
  <c r="N6" i="12"/>
  <c r="P6" i="12" s="1"/>
  <c r="H16" i="12"/>
  <c r="D25" i="12"/>
  <c r="M6" i="12"/>
  <c r="O6" i="12" s="1"/>
  <c r="G23" i="12"/>
  <c r="H25" i="12"/>
  <c r="H23" i="12" s="1"/>
  <c r="H6" i="12" l="1"/>
  <c r="N9" i="12" s="1"/>
  <c r="D23" i="12"/>
  <c r="I23" i="12" s="1"/>
  <c r="J23" i="12" s="1"/>
  <c r="I25" i="12"/>
  <c r="J25" i="12" s="1"/>
</calcChain>
</file>

<file path=xl/sharedStrings.xml><?xml version="1.0" encoding="utf-8"?>
<sst xmlns="http://schemas.openxmlformats.org/spreadsheetml/2006/main" count="906" uniqueCount="519">
  <si>
    <t>□ 세입예산(특별회계)</t>
    <phoneticPr fontId="2" type="noConversion"/>
  </si>
  <si>
    <t>명세서
페이지</t>
    <phoneticPr fontId="2" type="noConversion"/>
  </si>
  <si>
    <t>조정액</t>
    <phoneticPr fontId="2" type="noConversion"/>
  </si>
  <si>
    <t>비    고</t>
    <phoneticPr fontId="2" type="noConversion"/>
  </si>
  <si>
    <t>감액</t>
    <phoneticPr fontId="2" type="noConversion"/>
  </si>
  <si>
    <t>증액</t>
    <phoneticPr fontId="2" type="noConversion"/>
  </si>
  <si>
    <t>□  총   괄</t>
    <phoneticPr fontId="2" type="noConversion"/>
  </si>
  <si>
    <t>(단위:천원)</t>
    <phoneticPr fontId="2" type="noConversion"/>
  </si>
  <si>
    <t>구 분</t>
    <phoneticPr fontId="2" type="noConversion"/>
  </si>
  <si>
    <t>세입예산(안)</t>
    <phoneticPr fontId="2" type="noConversion"/>
  </si>
  <si>
    <t>세출예산(안)</t>
    <phoneticPr fontId="2" type="noConversion"/>
  </si>
  <si>
    <t>감 액</t>
    <phoneticPr fontId="2" type="noConversion"/>
  </si>
  <si>
    <t>증 액</t>
    <phoneticPr fontId="2" type="noConversion"/>
  </si>
  <si>
    <t>합 계</t>
    <phoneticPr fontId="2" type="noConversion"/>
  </si>
  <si>
    <t>의회운영</t>
    <phoneticPr fontId="2" type="noConversion"/>
  </si>
  <si>
    <t>기      획</t>
    <phoneticPr fontId="2" type="noConversion"/>
  </si>
  <si>
    <t>경제투자</t>
    <phoneticPr fontId="2" type="noConversion"/>
  </si>
  <si>
    <t>□ 회계별 예산총규모</t>
    <phoneticPr fontId="2" type="noConversion"/>
  </si>
  <si>
    <t>(단위:천원)</t>
    <phoneticPr fontId="2" type="noConversion"/>
  </si>
  <si>
    <t>조정액</t>
    <phoneticPr fontId="2" type="noConversion"/>
  </si>
  <si>
    <t>증액</t>
    <phoneticPr fontId="2" type="noConversion"/>
  </si>
  <si>
    <t>감액</t>
    <phoneticPr fontId="2" type="noConversion"/>
  </si>
  <si>
    <t>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</si>
  <si>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</si>
  <si>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</si>
  <si>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</si>
  <si>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예산수정(안)</t>
    <phoneticPr fontId="2" type="noConversion"/>
  </si>
  <si>
    <t>감 액</t>
    <phoneticPr fontId="2" type="noConversion"/>
  </si>
  <si>
    <t>□ 회계별 예산총규모</t>
    <phoneticPr fontId="2" type="noConversion"/>
  </si>
  <si>
    <t>(단위:천원)</t>
  </si>
  <si>
    <t>구 분</t>
  </si>
  <si>
    <t>합 계</t>
  </si>
  <si>
    <t>일반회계</t>
  </si>
  <si>
    <t>특별회계</t>
  </si>
  <si>
    <t>비    고</t>
    <phoneticPr fontId="2" type="noConversion"/>
  </si>
  <si>
    <t>감 액</t>
    <phoneticPr fontId="2" type="noConversion"/>
  </si>
  <si>
    <t>증 액</t>
    <phoneticPr fontId="2" type="noConversion"/>
  </si>
  <si>
    <t>증 액</t>
    <phoneticPr fontId="2" type="noConversion"/>
  </si>
  <si>
    <t>증 액</t>
    <phoneticPr fontId="2" type="noConversion"/>
  </si>
  <si>
    <t>□  총   괄</t>
    <phoneticPr fontId="2" type="noConversion"/>
  </si>
  <si>
    <t>□ 세입예산(일반회계)</t>
    <phoneticPr fontId="2" type="noConversion"/>
  </si>
  <si>
    <t>사  업  명</t>
    <phoneticPr fontId="2" type="noConversion"/>
  </si>
  <si>
    <t>명세서
페이지</t>
    <phoneticPr fontId="2" type="noConversion"/>
  </si>
  <si>
    <t>비     고</t>
    <phoneticPr fontId="2" type="noConversion"/>
  </si>
  <si>
    <t>예산안</t>
    <phoneticPr fontId="2" type="noConversion"/>
  </si>
  <si>
    <t>□ 세출예산(일반회계)</t>
    <phoneticPr fontId="2" type="noConversion"/>
  </si>
  <si>
    <t>□ 세출예산(특별회계)</t>
    <phoneticPr fontId="2" type="noConversion"/>
  </si>
  <si>
    <t>□ 세출예산(기금)</t>
    <phoneticPr fontId="2" type="noConversion"/>
  </si>
  <si>
    <t>도시환경위원회</t>
    <phoneticPr fontId="2" type="noConversion"/>
  </si>
  <si>
    <t>행정자치위원회</t>
    <phoneticPr fontId="2" type="noConversion"/>
  </si>
  <si>
    <t>행정자치</t>
    <phoneticPr fontId="2" type="noConversion"/>
  </si>
  <si>
    <t>의회운영위원회</t>
    <phoneticPr fontId="2" type="noConversion"/>
  </si>
  <si>
    <t>예산안</t>
    <phoneticPr fontId="2" type="noConversion"/>
  </si>
  <si>
    <t>□ 세입예산(기금)</t>
    <phoneticPr fontId="2" type="noConversion"/>
  </si>
  <si>
    <t>부서명</t>
    <phoneticPr fontId="2" type="noConversion"/>
  </si>
  <si>
    <t>부기명</t>
    <phoneticPr fontId="2" type="noConversion"/>
  </si>
  <si>
    <t>세출예산액
(집행부제출 안)</t>
    <phoneticPr fontId="2" type="noConversion"/>
  </si>
  <si>
    <t>예비비증감</t>
    <phoneticPr fontId="2" type="noConversion"/>
  </si>
  <si>
    <t>비    고</t>
    <phoneticPr fontId="2" type="noConversion"/>
  </si>
  <si>
    <t>세입</t>
    <phoneticPr fontId="2" type="noConversion"/>
  </si>
  <si>
    <t>세출</t>
    <phoneticPr fontId="2" type="noConversion"/>
  </si>
  <si>
    <t>비고</t>
    <phoneticPr fontId="2" type="noConversion"/>
  </si>
  <si>
    <t>(일반+특별+기금)</t>
    <phoneticPr fontId="2" type="noConversion"/>
  </si>
  <si>
    <t>재   원   현   황</t>
    <phoneticPr fontId="2" type="noConversion"/>
  </si>
  <si>
    <t>기획위원회</t>
    <phoneticPr fontId="2" type="noConversion"/>
  </si>
  <si>
    <t>경제투자위원회</t>
    <phoneticPr fontId="2" type="noConversion"/>
  </si>
  <si>
    <t>농림수산위원회</t>
    <phoneticPr fontId="2" type="noConversion"/>
  </si>
  <si>
    <t>건설교통위원회</t>
    <phoneticPr fontId="2" type="noConversion"/>
  </si>
  <si>
    <t>유료도로사업</t>
    <phoneticPr fontId="2" type="noConversion"/>
  </si>
  <si>
    <t>의료급여기금</t>
    <phoneticPr fontId="2" type="noConversion"/>
  </si>
  <si>
    <t>팔당호관리</t>
    <phoneticPr fontId="2" type="noConversion"/>
  </si>
  <si>
    <t>학교용지부담금</t>
    <phoneticPr fontId="2" type="noConversion"/>
  </si>
  <si>
    <t>광역교통시설</t>
    <phoneticPr fontId="2" type="noConversion"/>
  </si>
  <si>
    <t>지역개발기금</t>
    <phoneticPr fontId="2" type="noConversion"/>
  </si>
  <si>
    <t>임진강유역댐정비</t>
    <phoneticPr fontId="2" type="noConversion"/>
  </si>
  <si>
    <t>판교테크노밸리</t>
    <phoneticPr fontId="2" type="noConversion"/>
  </si>
  <si>
    <t>고양관광문화단지</t>
    <phoneticPr fontId="2" type="noConversion"/>
  </si>
  <si>
    <t>고덕국제화지구</t>
    <phoneticPr fontId="2" type="noConversion"/>
  </si>
  <si>
    <t>가족여성정책국</t>
    <phoneticPr fontId="2" type="noConversion"/>
  </si>
  <si>
    <t>예비비 증감이
- 예산이면 감액에
+ 예산이면 증액에 입력</t>
    <phoneticPr fontId="2" type="noConversion"/>
  </si>
  <si>
    <t>세입기준 수정예산(안)</t>
    <phoneticPr fontId="2" type="noConversion"/>
  </si>
  <si>
    <t>(세출기준-세입기준)</t>
    <phoneticPr fontId="2" type="noConversion"/>
  </si>
  <si>
    <t>(세출기준-세입기준)</t>
    <phoneticPr fontId="2" type="noConversion"/>
  </si>
  <si>
    <t>예비비</t>
    <phoneticPr fontId="2" type="noConversion"/>
  </si>
  <si>
    <t>일반회계 증감(총괄표)</t>
    <phoneticPr fontId="2" type="noConversion"/>
  </si>
  <si>
    <t>전체 증감</t>
    <phoneticPr fontId="2" type="noConversion"/>
  </si>
  <si>
    <t>일반회계 증감(시트)</t>
    <phoneticPr fontId="2" type="noConversion"/>
  </si>
  <si>
    <t>전체 증감(시트)</t>
    <phoneticPr fontId="2" type="noConversion"/>
  </si>
  <si>
    <t>예산담당관</t>
    <phoneticPr fontId="2" type="noConversion"/>
  </si>
  <si>
    <t>가족여성</t>
    <phoneticPr fontId="2" type="noConversion"/>
  </si>
  <si>
    <t>조정예산안</t>
    <phoneticPr fontId="2" type="noConversion"/>
  </si>
  <si>
    <t>실국명</t>
    <phoneticPr fontId="2" type="noConversion"/>
  </si>
  <si>
    <t>실국명</t>
    <phoneticPr fontId="2" type="noConversion"/>
  </si>
  <si>
    <t>사업명</t>
    <phoneticPr fontId="2" type="noConversion"/>
  </si>
  <si>
    <t>비  고</t>
    <phoneticPr fontId="2" type="noConversion"/>
  </si>
  <si>
    <t>의회운영위원회</t>
    <phoneticPr fontId="2" type="noConversion"/>
  </si>
  <si>
    <t>기획위원회</t>
    <phoneticPr fontId="2" type="noConversion"/>
  </si>
  <si>
    <t>경제투자위원회</t>
    <phoneticPr fontId="2" type="noConversion"/>
  </si>
  <si>
    <t>행정자치위원회</t>
    <phoneticPr fontId="2" type="noConversion"/>
  </si>
  <si>
    <t>농림수산위원회</t>
    <phoneticPr fontId="2" type="noConversion"/>
  </si>
  <si>
    <t>건설교통위원회</t>
    <phoneticPr fontId="2" type="noConversion"/>
  </si>
  <si>
    <t>도시환경위원회</t>
    <phoneticPr fontId="2" type="noConversion"/>
  </si>
  <si>
    <t>남북교류
협력기금</t>
    <phoneticPr fontId="2" type="noConversion"/>
  </si>
  <si>
    <t>예산수정(안)</t>
    <phoneticPr fontId="2" type="noConversion"/>
  </si>
  <si>
    <t>집행부
제출(안)</t>
    <phoneticPr fontId="2" type="noConversion"/>
  </si>
  <si>
    <t>집행부
제출(안)</t>
    <phoneticPr fontId="2" type="noConversion"/>
  </si>
  <si>
    <t>예산수정(안)</t>
    <phoneticPr fontId="2" type="noConversion"/>
  </si>
  <si>
    <t>2011년도 경기도 기금운용계획 수정(안)</t>
  </si>
  <si>
    <t>문화관광</t>
    <phoneticPr fontId="2" type="noConversion"/>
  </si>
  <si>
    <t>농림수산</t>
    <phoneticPr fontId="2" type="noConversion"/>
  </si>
  <si>
    <t>보건복지</t>
    <phoneticPr fontId="2" type="noConversion"/>
  </si>
  <si>
    <t>건설교통</t>
    <phoneticPr fontId="2" type="noConversion"/>
  </si>
  <si>
    <t>도시환경</t>
    <phoneticPr fontId="2" type="noConversion"/>
  </si>
  <si>
    <t>2011년도 경기도 기금운용계획
세입·세출 예산 수정(안)</t>
    <phoneticPr fontId="2" type="noConversion"/>
  </si>
  <si>
    <t>계</t>
    <phoneticPr fontId="2" type="noConversion"/>
  </si>
  <si>
    <t>감액</t>
    <phoneticPr fontId="2" type="noConversion"/>
  </si>
  <si>
    <t>증액</t>
    <phoneticPr fontId="2" type="noConversion"/>
  </si>
  <si>
    <t>국비</t>
    <phoneticPr fontId="2" type="noConversion"/>
  </si>
  <si>
    <t>균특</t>
    <phoneticPr fontId="2" type="noConversion"/>
  </si>
  <si>
    <t>기금</t>
    <phoneticPr fontId="2" type="noConversion"/>
  </si>
  <si>
    <t>도비</t>
    <phoneticPr fontId="2" type="noConversion"/>
  </si>
  <si>
    <t>의료급여기금</t>
    <phoneticPr fontId="2" type="noConversion"/>
  </si>
  <si>
    <t>팔당호관리</t>
    <phoneticPr fontId="2" type="noConversion"/>
  </si>
  <si>
    <t>유료도로사업</t>
    <phoneticPr fontId="2" type="noConversion"/>
  </si>
  <si>
    <t>학교용지부담금</t>
    <phoneticPr fontId="2" type="noConversion"/>
  </si>
  <si>
    <t>광역교통시설</t>
    <phoneticPr fontId="2" type="noConversion"/>
  </si>
  <si>
    <t>임진강유역댐정비</t>
    <phoneticPr fontId="2" type="noConversion"/>
  </si>
  <si>
    <t>지역개발기금</t>
    <phoneticPr fontId="2" type="noConversion"/>
  </si>
  <si>
    <t>판교테크노밸리</t>
    <phoneticPr fontId="2" type="noConversion"/>
  </si>
  <si>
    <t>고양관광문화단지</t>
    <phoneticPr fontId="2" type="noConversion"/>
  </si>
  <si>
    <t>명세서
페이지</t>
    <phoneticPr fontId="2" type="noConversion"/>
  </si>
  <si>
    <t>사업명</t>
    <phoneticPr fontId="2" type="noConversion"/>
  </si>
  <si>
    <t>예산안</t>
    <phoneticPr fontId="2" type="noConversion"/>
  </si>
  <si>
    <t>조정액</t>
    <phoneticPr fontId="2" type="noConversion"/>
  </si>
  <si>
    <t>재   원   현   황</t>
    <phoneticPr fontId="2" type="noConversion"/>
  </si>
  <si>
    <t>비    고</t>
    <phoneticPr fontId="2" type="noConversion"/>
  </si>
  <si>
    <t>계</t>
    <phoneticPr fontId="2" type="noConversion"/>
  </si>
  <si>
    <t>감액</t>
    <phoneticPr fontId="2" type="noConversion"/>
  </si>
  <si>
    <t>증액</t>
    <phoneticPr fontId="2" type="noConversion"/>
  </si>
  <si>
    <t>국비</t>
    <phoneticPr fontId="2" type="noConversion"/>
  </si>
  <si>
    <t>균특</t>
    <phoneticPr fontId="2" type="noConversion"/>
  </si>
  <si>
    <t>기금</t>
    <phoneticPr fontId="2" type="noConversion"/>
  </si>
  <si>
    <t>도비</t>
    <phoneticPr fontId="2" type="noConversion"/>
  </si>
  <si>
    <t>의료급여기금</t>
    <phoneticPr fontId="2" type="noConversion"/>
  </si>
  <si>
    <t>팔당호관리</t>
    <phoneticPr fontId="2" type="noConversion"/>
  </si>
  <si>
    <t>유료도로사업</t>
    <phoneticPr fontId="2" type="noConversion"/>
  </si>
  <si>
    <t>학교용지부담금</t>
    <phoneticPr fontId="2" type="noConversion"/>
  </si>
  <si>
    <t>광역교통시설</t>
    <phoneticPr fontId="2" type="noConversion"/>
  </si>
  <si>
    <t>임진강유역댐정비</t>
    <phoneticPr fontId="2" type="noConversion"/>
  </si>
  <si>
    <t>지역개발기금</t>
    <phoneticPr fontId="2" type="noConversion"/>
  </si>
  <si>
    <t>판교테크노밸리</t>
    <phoneticPr fontId="2" type="noConversion"/>
  </si>
  <si>
    <t>고양관광문화단지</t>
    <phoneticPr fontId="2" type="noConversion"/>
  </si>
  <si>
    <t>기타</t>
    <phoneticPr fontId="2" type="noConversion"/>
  </si>
  <si>
    <t>2011년도 제1회추경 특별회계 세입 예산 수정(안)</t>
    <phoneticPr fontId="2" type="noConversion"/>
  </si>
  <si>
    <t>고덕국제화지구</t>
    <phoneticPr fontId="2" type="noConversion"/>
  </si>
  <si>
    <t>2011년도 제1회추경 특별회계 세출 예산 수정(안)</t>
    <phoneticPr fontId="2" type="noConversion"/>
  </si>
  <si>
    <t>구   분</t>
    <phoneticPr fontId="2" type="noConversion"/>
  </si>
  <si>
    <t>합   계</t>
    <phoneticPr fontId="2" type="noConversion"/>
  </si>
  <si>
    <t>기    타</t>
    <phoneticPr fontId="2" type="noConversion"/>
  </si>
  <si>
    <t>여성가족평생교육위원회</t>
    <phoneticPr fontId="2" type="noConversion"/>
  </si>
  <si>
    <t>경제투자실</t>
    <phoneticPr fontId="2" type="noConversion"/>
  </si>
  <si>
    <t>국비</t>
    <phoneticPr fontId="2" type="noConversion"/>
  </si>
  <si>
    <t>계</t>
    <phoneticPr fontId="2" type="noConversion"/>
  </si>
  <si>
    <t>도비</t>
    <phoneticPr fontId="2" type="noConversion"/>
  </si>
  <si>
    <t>운 영 위</t>
    <phoneticPr fontId="2" type="noConversion"/>
  </si>
  <si>
    <t>기 획 위</t>
    <phoneticPr fontId="2" type="noConversion"/>
  </si>
  <si>
    <t>경 제 위</t>
    <phoneticPr fontId="2" type="noConversion"/>
  </si>
  <si>
    <t>행 정 위</t>
    <phoneticPr fontId="2" type="noConversion"/>
  </si>
  <si>
    <t>문 광 위</t>
    <phoneticPr fontId="2" type="noConversion"/>
  </si>
  <si>
    <t>농 림 위</t>
    <phoneticPr fontId="2" type="noConversion"/>
  </si>
  <si>
    <t>복 지 위</t>
    <phoneticPr fontId="2" type="noConversion"/>
  </si>
  <si>
    <t>건 설 위</t>
    <phoneticPr fontId="2" type="noConversion"/>
  </si>
  <si>
    <t>도 시 위</t>
    <phoneticPr fontId="2" type="noConversion"/>
  </si>
  <si>
    <t>여가평위</t>
    <phoneticPr fontId="2" type="noConversion"/>
  </si>
  <si>
    <t>문화체육관광위원회</t>
    <phoneticPr fontId="2" type="noConversion"/>
  </si>
  <si>
    <t>농정국</t>
    <phoneticPr fontId="2" type="noConversion"/>
  </si>
  <si>
    <t>보건복지국</t>
    <phoneticPr fontId="2" type="noConversion"/>
  </si>
  <si>
    <t>보건복지국</t>
    <phoneticPr fontId="2" type="noConversion"/>
  </si>
  <si>
    <t>보건복지공보위원회</t>
    <phoneticPr fontId="2" type="noConversion"/>
  </si>
  <si>
    <t>신규</t>
  </si>
  <si>
    <t>여성가족국</t>
  </si>
  <si>
    <t>의회사무처</t>
    <phoneticPr fontId="2" type="noConversion"/>
  </si>
  <si>
    <t>경제투자실</t>
    <phoneticPr fontId="2" type="noConversion"/>
  </si>
  <si>
    <t>기초노령연금(국비/지원)</t>
  </si>
  <si>
    <t>지방하천수해복구(2011.7.26~29)(국비/지원)</t>
  </si>
  <si>
    <t>신규</t>
    <phoneticPr fontId="2" type="noConversion"/>
  </si>
  <si>
    <t>경제정책과 국비사용잔액</t>
  </si>
  <si>
    <t>소상공인지원센터 운영(광특)</t>
  </si>
  <si>
    <t>신재생에너지 보급사업</t>
  </si>
  <si>
    <t>2011년도 제4회 추경 일반회계 세입 예산 수정안</t>
    <phoneticPr fontId="2" type="noConversion"/>
  </si>
  <si>
    <t>2011년도 제4회 추경 일반 및 특별회계 세입·세출 예산 수정안</t>
    <phoneticPr fontId="2" type="noConversion"/>
  </si>
  <si>
    <t>2011년도 제4회 추경 일반회계 세출 예산 수정안</t>
    <phoneticPr fontId="2" type="noConversion"/>
  </si>
  <si>
    <t>국외강제동원 희생자 지원</t>
  </si>
  <si>
    <t>자치행정국</t>
    <phoneticPr fontId="2" type="noConversion"/>
  </si>
  <si>
    <t>국비추가내시</t>
  </si>
  <si>
    <t>저소득층 밀집지역 안전환경 개선사업</t>
  </si>
  <si>
    <t>소방재난본부</t>
    <phoneticPr fontId="2" type="noConversion"/>
  </si>
  <si>
    <t>재난관리 우수지자체 지원</t>
  </si>
  <si>
    <t>비상기획관</t>
    <phoneticPr fontId="2" type="noConversion"/>
  </si>
  <si>
    <t>경제투자실</t>
    <phoneticPr fontId="2" type="noConversion"/>
  </si>
  <si>
    <t>농산유통과 국비사용잔액</t>
  </si>
  <si>
    <t>논 소득기반 다양화</t>
  </si>
  <si>
    <t>도축검사보조원 인건비</t>
  </si>
  <si>
    <t>축산종합지도지원</t>
  </si>
  <si>
    <t>가축분뇨공동자원화사업 반납금
(용인시)</t>
  </si>
  <si>
    <t>농정국</t>
    <phoneticPr fontId="2" type="noConversion"/>
  </si>
  <si>
    <t>2010년도 국비사용잔액</t>
  </si>
  <si>
    <t>국비변경내시</t>
  </si>
  <si>
    <t>용인시 사업포기에
따른 반납금</t>
  </si>
  <si>
    <t>3회추경
53</t>
  </si>
  <si>
    <t>자활지원</t>
  </si>
  <si>
    <t>지역사회복지사업</t>
  </si>
  <si>
    <t>생계급여</t>
  </si>
  <si>
    <t>3회추경
 53</t>
  </si>
  <si>
    <t>주거급여</t>
  </si>
  <si>
    <t>교육급여</t>
  </si>
  <si>
    <t>해산장제급여</t>
  </si>
  <si>
    <t>긴급복지 지원</t>
  </si>
  <si>
    <t>장사시설 설치</t>
  </si>
  <si>
    <t>학대피해노인전용쉼터지원사업</t>
  </si>
  <si>
    <t>장애아동가족지원</t>
  </si>
  <si>
    <t>산모건강관리</t>
  </si>
  <si>
    <t>보건정책과 국비사용잔액</t>
  </si>
  <si>
    <t>보건정책과 도비사용잔액</t>
  </si>
  <si>
    <t>보건정책과 국비 민간이전사용잔액</t>
  </si>
  <si>
    <t>보건정책과 도비 민간이전사용잔액</t>
  </si>
  <si>
    <t xml:space="preserve">기초노령연금 </t>
  </si>
  <si>
    <t>본청,북부청간 중복 조정</t>
  </si>
  <si>
    <t>자유로 휴게소운영 임대수입</t>
  </si>
  <si>
    <t>국도대체우회도로 개설사업</t>
  </si>
  <si>
    <t>광역도로개설사업</t>
  </si>
  <si>
    <t>국가지원지방도 확포장사업</t>
  </si>
  <si>
    <t>의정부 동부간선도로</t>
  </si>
  <si>
    <t>김포 원당~태리</t>
  </si>
  <si>
    <t>서운~안성 도로확포장(경기도시공사)</t>
  </si>
  <si>
    <t xml:space="preserve"> ※ 기정예산액 1,600,000천원(지역개발기금시도융자금수입)</t>
  </si>
  <si>
    <t xml:space="preserve"> ※ 기정예산액 1,500,000천원(지역개발기금시도융자금수입)</t>
  </si>
  <si>
    <t>교통건설국</t>
    <phoneticPr fontId="2" type="noConversion"/>
  </si>
  <si>
    <t>건설본부</t>
    <phoneticPr fontId="2" type="noConversion"/>
  </si>
  <si>
    <t>수해복구사업</t>
  </si>
  <si>
    <t>부동산개발업 위반 및 측량업 위반 과태료</t>
  </si>
  <si>
    <t>재산매각 수입</t>
  </si>
  <si>
    <t>팔당수질개선본부</t>
    <phoneticPr fontId="2" type="noConversion"/>
  </si>
  <si>
    <t>과태료 미수납액 반영</t>
  </si>
  <si>
    <t>농어촌마을하수도정비</t>
  </si>
  <si>
    <t>하수처리수 재이용</t>
  </si>
  <si>
    <t>하수관거정비(BTL) 사업 임대료 지급</t>
  </si>
  <si>
    <t>가축매몰지 상수도보급</t>
  </si>
  <si>
    <t>하수처리장 확충</t>
  </si>
  <si>
    <t>하수관거정비</t>
  </si>
  <si>
    <t>생태하천복원사업</t>
  </si>
  <si>
    <t>3회추경
56</t>
    <phoneticPr fontId="2" type="noConversion"/>
  </si>
  <si>
    <t>3회추경
51</t>
    <phoneticPr fontId="2" type="noConversion"/>
  </si>
  <si>
    <t>1회추경
43</t>
    <phoneticPr fontId="2" type="noConversion"/>
  </si>
  <si>
    <t>당초
 59</t>
    <phoneticPr fontId="2" type="noConversion"/>
  </si>
  <si>
    <t>3회추경
44</t>
    <phoneticPr fontId="2" type="noConversion"/>
  </si>
  <si>
    <t>1회추경42</t>
  </si>
  <si>
    <t>청소년산모 임신출산 의료비 지원사업
(국비)
(여성가족과)</t>
  </si>
  <si>
    <t>3회추경
55</t>
  </si>
  <si>
    <t>장애아동입양양육보조금
(아동청소년과)</t>
  </si>
  <si>
    <t>입양수수료 지원
(아동청소년과)</t>
  </si>
  <si>
    <t>입양아동양육수당지원
(아동청소년과)</t>
  </si>
  <si>
    <t>국고보조금
 공공형 보육시설
 (보육정책과)</t>
  </si>
  <si>
    <t>국고보조금
 보육시설 환경개선비
 (보육정책과)</t>
  </si>
  <si>
    <t>국비변경내시</t>
    <phoneticPr fontId="2" type="noConversion"/>
  </si>
  <si>
    <t>국비추가내시</t>
    <phoneticPr fontId="2" type="noConversion"/>
  </si>
  <si>
    <t>자유로 휴게소 세입 감액
(공유재산임대료)</t>
    <phoneticPr fontId="2" type="noConversion"/>
  </si>
  <si>
    <t>※ 특별교부세 추가내시</t>
    <phoneticPr fontId="2" type="noConversion"/>
  </si>
  <si>
    <t>특별교부세  변경내시</t>
    <phoneticPr fontId="2" type="noConversion"/>
  </si>
  <si>
    <t>신규</t>
    <phoneticPr fontId="2" type="noConversion"/>
  </si>
  <si>
    <t>승객용 승강기 교체공사</t>
    <phoneticPr fontId="2" type="noConversion"/>
  </si>
  <si>
    <t>LED 조명등 교체공사</t>
    <phoneticPr fontId="2" type="noConversion"/>
  </si>
  <si>
    <t>소상공인지원센터 운영(광특/직접)</t>
  </si>
  <si>
    <t>재무활동(경제정책과)
반환금 기타</t>
  </si>
  <si>
    <t>신재생에너지보급사업(국비/직접)</t>
  </si>
  <si>
    <t>신재생에너지보급사업(국비/지원)</t>
  </si>
  <si>
    <t>국비사용잔액</t>
  </si>
  <si>
    <t>축산종합지도지원사업</t>
  </si>
  <si>
    <t>국비 변경내시분 반영
- 국비 △400,244</t>
  </si>
  <si>
    <t>국비 변경내시분 반영
- 국비 △14,820
- 도비 △9,880</t>
  </si>
  <si>
    <t>국비 변경내시분 반영
- 국비 △3,000
- 도비 △900</t>
  </si>
  <si>
    <t>당초
50</t>
    <phoneticPr fontId="2" type="noConversion"/>
  </si>
  <si>
    <t>3회추경
55</t>
    <phoneticPr fontId="2" type="noConversion"/>
  </si>
  <si>
    <t>신규</t>
    <phoneticPr fontId="2" type="noConversion"/>
  </si>
  <si>
    <t>3회추경
42</t>
    <phoneticPr fontId="2" type="noConversion"/>
  </si>
  <si>
    <t>3회추경
53</t>
    <phoneticPr fontId="2" type="noConversion"/>
  </si>
  <si>
    <t>당초
64</t>
    <phoneticPr fontId="2" type="noConversion"/>
  </si>
  <si>
    <t>당초
313</t>
    <phoneticPr fontId="2" type="noConversion"/>
  </si>
  <si>
    <t>당초
20</t>
    <phoneticPr fontId="2" type="noConversion"/>
  </si>
  <si>
    <t>1회추경41</t>
    <phoneticPr fontId="2" type="noConversion"/>
  </si>
  <si>
    <t>1회추경
44</t>
    <phoneticPr fontId="2" type="noConversion"/>
  </si>
  <si>
    <t>3회추경
54</t>
    <phoneticPr fontId="2" type="noConversion"/>
  </si>
  <si>
    <t>자활지원(국비/지원)
- 자활근로사업</t>
  </si>
  <si>
    <t>지역사회복지사업(국비/직접)
-무한돌봄 사례관리 기자재 구입</t>
  </si>
  <si>
    <t xml:space="preserve">지역사회복지사업(국비/직접)
-복지전달체계 교육 </t>
  </si>
  <si>
    <t>생계급여(일반)</t>
  </si>
  <si>
    <t>긴급복지(국비/지원)</t>
  </si>
  <si>
    <t>학대피해노인 전용쉼터 지원(기금/직접)
- 학대피해노인 전용쉼터 지원</t>
  </si>
  <si>
    <t>장애아동 가족지원(국비/지원)
-장애아동 재활치료 바우처                                   -언어발달 지원 바우처</t>
  </si>
  <si>
    <t>난임부부 지원(기금/지원)
(체외수정시술비 지원)</t>
  </si>
  <si>
    <t>난임부부 지원(기금/지원)
(인공수정시술비 지원)</t>
  </si>
  <si>
    <t>반환금기타
(국비사용잔액)</t>
  </si>
  <si>
    <t>생계급여(국비/지원)
- 기초생활보장급여(노인시설)</t>
  </si>
  <si>
    <t>기초노령연금(국비/지원)
- 기초노령연금</t>
  </si>
  <si>
    <t>일반생계급여(국비/지원)</t>
  </si>
  <si>
    <t>주거급여(국비/지원)</t>
  </si>
  <si>
    <t>해산장제급여(국비/지원)</t>
  </si>
  <si>
    <t>교육급여(국비/지원)</t>
  </si>
  <si>
    <t>부랑인시설 급여비(국비/지원)</t>
  </si>
  <si>
    <t>장애아동 가족지원(국비/지원)
- 장애아동 재활치료 바우처</t>
  </si>
  <si>
    <t>자활지원(국비/지원)
-자활근로사업</t>
  </si>
  <si>
    <t>정신보건시설 생계급여(국비/지원)</t>
  </si>
  <si>
    <t>국민기초생활보장급여(장애인시설)(국비/지원)</t>
  </si>
  <si>
    <t>난임부부지원(기금/지원)
-체외수정시술비 지원</t>
  </si>
  <si>
    <t>기초생활보장급여(노인시설)(국비/지원)
-기초생활보장급여(노인시설)</t>
  </si>
  <si>
    <t>장사시설 설치(국비/지원)
-자연장 조성</t>
  </si>
  <si>
    <t>3회추경
113</t>
    <phoneticPr fontId="2" type="noConversion"/>
  </si>
  <si>
    <t>당초
326</t>
    <phoneticPr fontId="2" type="noConversion"/>
  </si>
  <si>
    <t>당초
330</t>
    <phoneticPr fontId="2" type="noConversion"/>
  </si>
  <si>
    <t>3회추경
123</t>
    <phoneticPr fontId="2" type="noConversion"/>
  </si>
  <si>
    <t>1회추경
140</t>
    <phoneticPr fontId="2" type="noConversion"/>
  </si>
  <si>
    <t>3회추경
118</t>
    <phoneticPr fontId="2" type="noConversion"/>
  </si>
  <si>
    <t>3회추경
219</t>
    <phoneticPr fontId="2" type="noConversion"/>
  </si>
  <si>
    <t>당초
774</t>
    <phoneticPr fontId="2" type="noConversion"/>
  </si>
  <si>
    <t>당초
775</t>
    <phoneticPr fontId="2" type="noConversion"/>
  </si>
  <si>
    <t>당초
778</t>
    <phoneticPr fontId="2" type="noConversion"/>
  </si>
  <si>
    <t>3회추경
229</t>
    <phoneticPr fontId="2" type="noConversion"/>
  </si>
  <si>
    <t>3회추경
221</t>
    <phoneticPr fontId="2" type="noConversion"/>
  </si>
  <si>
    <t>3회추경
224</t>
    <phoneticPr fontId="2" type="noConversion"/>
  </si>
  <si>
    <t>3회추경
230</t>
    <phoneticPr fontId="2" type="noConversion"/>
  </si>
  <si>
    <t>국비변경내시
(국비△955,926, 도비△115,608)</t>
  </si>
  <si>
    <t>국비변경내시 
(국비△1,920,000, 도비△221,307)</t>
  </si>
  <si>
    <t>국비변경내시
(국비△681,000, 도비△79,010)</t>
  </si>
  <si>
    <t>국비변경내시
(국비△707,809, 도비△82,722)</t>
  </si>
  <si>
    <t xml:space="preserve"> 국비변경내시
(국비△21,000, 도비△1,258)</t>
  </si>
  <si>
    <t>국비변경내시
(국비△724,390, 도비△54,330)</t>
  </si>
  <si>
    <t>국비 변경내시
(국비△35,519, 도비△28,831)</t>
  </si>
  <si>
    <t>국비 변경내시
(국비△606,944,  도비△130,060)</t>
  </si>
  <si>
    <t>국비변경내시 
(국비200,000, 도비25,596)</t>
  </si>
  <si>
    <t>국비변경내시
(국비△520,139 도비△65,018)</t>
  </si>
  <si>
    <t>국비변경내시
(국비△579,959, 도비△72,494)</t>
  </si>
  <si>
    <t>국비변경내시
(국비△104,397, 도비△13,049)</t>
  </si>
  <si>
    <t>국비변경내시
(국비△838,585, 도비△104,823)</t>
  </si>
  <si>
    <t>국비변경내시
(국비△188,672, 도비△14,151)</t>
  </si>
  <si>
    <t>국비변경내시
(국비△97,000, 도비△12,125)</t>
  </si>
  <si>
    <t>국비 변경내시
(국비 △100,000, 도비 △21,428)</t>
  </si>
  <si>
    <t>국비 변경내시
(국비 △215,819 도비 △26,979)</t>
  </si>
  <si>
    <t>국비변경내시
(국비△189,532, 도비△16,765)</t>
  </si>
  <si>
    <t>국비변경내시                                      (국비40,000, 도비5,000)</t>
  </si>
  <si>
    <t>국비변경내시
(국비241,000, 도비 30,125)</t>
  </si>
  <si>
    <t>국비변경내시
(국비228,130, 도비 48,885)</t>
  </si>
  <si>
    <t>당초
58</t>
    <phoneticPr fontId="2" type="noConversion"/>
  </si>
  <si>
    <t>당초
62</t>
    <phoneticPr fontId="2" type="noConversion"/>
  </si>
  <si>
    <t>당초
67</t>
    <phoneticPr fontId="2" type="noConversion"/>
  </si>
  <si>
    <t>3회추경
43</t>
    <phoneticPr fontId="2" type="noConversion"/>
  </si>
  <si>
    <t>여성가족국</t>
    <phoneticPr fontId="2" type="noConversion"/>
  </si>
  <si>
    <t>복지여성실</t>
    <phoneticPr fontId="2" type="noConversion"/>
  </si>
  <si>
    <t>복지여성실</t>
    <phoneticPr fontId="2" type="noConversion"/>
  </si>
  <si>
    <t>보육정책과 도비사용잔액</t>
    <phoneticPr fontId="2" type="noConversion"/>
  </si>
  <si>
    <t>보육정책과 기타이자수입</t>
    <phoneticPr fontId="2" type="noConversion"/>
  </si>
  <si>
    <t>가족여성담당관 도비사용잔액</t>
    <phoneticPr fontId="2" type="noConversion"/>
  </si>
  <si>
    <t>가족여성담당관 도비이자수입</t>
    <phoneticPr fontId="2" type="noConversion"/>
  </si>
  <si>
    <t>보육청소년담당관 기타잡수입</t>
    <phoneticPr fontId="2" type="noConversion"/>
  </si>
  <si>
    <t>사회복지담당관 도비사용잔액</t>
    <phoneticPr fontId="2" type="noConversion"/>
  </si>
  <si>
    <t>보건위생담당관 민간이전 이자수입</t>
    <phoneticPr fontId="2" type="noConversion"/>
  </si>
  <si>
    <t>송포~인천 도로확포장(광특/직접)</t>
  </si>
  <si>
    <t>본오~오목천2차 국지도건설(광특/직접)</t>
  </si>
  <si>
    <t>덕양~용미 국지도건설(광특/직접)</t>
  </si>
  <si>
    <t>방산~하중간 도로확포장(국비/지원)</t>
  </si>
  <si>
    <t>동부간선광역도로건설(광특/지원)</t>
  </si>
  <si>
    <t>원당~태리 광역도로건설(광특/지원)</t>
  </si>
  <si>
    <t>감일~초이간 도로확포장(광특/지원)</t>
  </si>
  <si>
    <t>서운~안성간 도로확포장(자체/직접)</t>
  </si>
  <si>
    <t>소하천수해복구(2011.7.26~29)(국비/지원)</t>
  </si>
  <si>
    <t>배수펌프장수해복구(2011.7.26~29)(국비/지원)</t>
  </si>
  <si>
    <t>지방하천 수해복구(자체/직접)</t>
  </si>
  <si>
    <t>신규
(4회추경
명시이월 
사업조서)</t>
  </si>
  <si>
    <t>남한산성도립공원탐방객관리
(자체/직접)</t>
  </si>
  <si>
    <t>친환경생활공간조성
(국비/직접)</t>
  </si>
  <si>
    <t>환경국</t>
    <phoneticPr fontId="2" type="noConversion"/>
  </si>
  <si>
    <t>○ 사업계획 변경 및 행정절차 이행에 따라 1,745,189천원 명시이월
(별첨 명시이월 조서 참고)</t>
  </si>
  <si>
    <t>○ 사업계획 변경 및 행정절차 이행에 따라 1,498,121천원 명시이월
(별첨 명시이월 조서 참고)</t>
  </si>
  <si>
    <t>3회추경,137</t>
  </si>
  <si>
    <t>가축매몰지상수도보급(교부세/지원)</t>
  </si>
  <si>
    <t>당초,389</t>
  </si>
  <si>
    <t>면단위하수처리시설 설치(국비/지원)</t>
  </si>
  <si>
    <t>당초,391</t>
  </si>
  <si>
    <t>용인하수슬러지처리시설 설치(국비/지원)</t>
  </si>
  <si>
    <t>당초,392</t>
  </si>
  <si>
    <t>수원시하수관거정비(국비/지원)</t>
  </si>
  <si>
    <t>파주문산하수관거정비(국비/지원)</t>
  </si>
  <si>
    <t>당초,395</t>
  </si>
  <si>
    <t>농어촌마을하수도정비(민자)(국비/지원)</t>
  </si>
  <si>
    <t>가축매몰지상수도보급(국비/지원)</t>
  </si>
  <si>
    <t>1회추경,158</t>
  </si>
  <si>
    <t>화성 정남 하수처리장 신설(국비/지원)</t>
  </si>
  <si>
    <t>하수관거정비(BTL)사업 임대료 지급(국비/지원)</t>
  </si>
  <si>
    <t>농어촌마을하수도정비(국비/지원)</t>
  </si>
  <si>
    <t>하수처리수재이용사업(국비/지원)</t>
  </si>
  <si>
    <t>3회추경,136</t>
  </si>
  <si>
    <t>하수처리장확충(국비/지원)</t>
  </si>
  <si>
    <t>하수처리장 확충(민자)(국비/지원)</t>
  </si>
  <si>
    <t>하수관거정비(국비/지원)</t>
  </si>
  <si>
    <t>하수관거정비(민자)(국비/지원)</t>
  </si>
  <si>
    <t>생태하천복원사업(국비/지원)</t>
  </si>
  <si>
    <t>교부세 1,827,000 증액</t>
  </si>
  <si>
    <t>국비 △23,000
도비 △2,000</t>
  </si>
  <si>
    <t>도비 290,500 증액</t>
  </si>
  <si>
    <t>국비 △513,000</t>
  </si>
  <si>
    <t>국비 500,000 증액</t>
  </si>
  <si>
    <t>국비 △644,000
도비 △138,000</t>
  </si>
  <si>
    <t>도비 △1,827,000</t>
  </si>
  <si>
    <t>국비 1,500,000 증액
도비    321,000 증액</t>
  </si>
  <si>
    <t>국비 △1,260,000</t>
  </si>
  <si>
    <t>국비 △245,000
도비 △21,400</t>
  </si>
  <si>
    <t>국비 △1,434,000
도비 36,500 증액</t>
  </si>
  <si>
    <t>국비 6,338,000 증액
도비 2,372,000 증액</t>
  </si>
  <si>
    <t>국비 △5,237,000
도비 △335,000</t>
  </si>
  <si>
    <t>국비 1,631,000 증액</t>
  </si>
  <si>
    <t>도비 △368,500</t>
  </si>
  <si>
    <t>국비 △437,000
도비 26,356</t>
  </si>
  <si>
    <t>쓰레기소각시설 설치
(국비/지원)</t>
  </si>
  <si>
    <t>도시환경국</t>
    <phoneticPr fontId="2" type="noConversion"/>
  </si>
  <si>
    <t>쓰레기소각시설 설치비중 39억원 
명시이월 (별첨 명시이월 조서 참조)</t>
  </si>
  <si>
    <t>1회추경168</t>
  </si>
  <si>
    <t>청소년산모 임신출산
의료비 지원사업(국비)
(여성가족과)</t>
  </si>
  <si>
    <t>1회추경
173</t>
  </si>
  <si>
    <t>공공형보육시설(국비)
 (보육정책과)</t>
  </si>
  <si>
    <t>보육시설 환경개선(국비)</t>
  </si>
  <si>
    <t>3회추경
154</t>
  </si>
  <si>
    <t>장애아동입양양육보조금(국비/지원)
(아동청소년과)</t>
  </si>
  <si>
    <t>3회추경
156</t>
  </si>
  <si>
    <t>입양수수료 지원
(국비/지원)
(아동청소년과)</t>
  </si>
  <si>
    <t>입양아동양육수당지원
(국비/지원)
(아동청소년과)</t>
  </si>
  <si>
    <t>1회추경
248</t>
  </si>
  <si>
    <t>청소년 산모 임신출산 
의료비 지원(국비/지원)</t>
  </si>
  <si>
    <t>1회추경
261</t>
  </si>
  <si>
    <t>입양아동 양육수당 지원(국비/지원)</t>
  </si>
  <si>
    <t>3회추경
225</t>
  </si>
  <si>
    <t>공공형보육시설
(국비/지원)</t>
  </si>
  <si>
    <t>3회추경
226</t>
  </si>
  <si>
    <t>장애아동 입양양육보조금(국비/지원)</t>
  </si>
  <si>
    <t>1회추경
258</t>
  </si>
  <si>
    <t>민간보육시설 보육교사 처우개선비(자체/지원)</t>
  </si>
  <si>
    <t>당초
130</t>
    <phoneticPr fontId="2" type="noConversion"/>
  </si>
  <si>
    <t>당초
168</t>
    <phoneticPr fontId="2" type="noConversion"/>
  </si>
  <si>
    <t>3회추경
177</t>
    <phoneticPr fontId="2" type="noConversion"/>
  </si>
  <si>
    <t>3회추경
97</t>
    <phoneticPr fontId="2" type="noConversion"/>
  </si>
  <si>
    <t>3회추경
100</t>
    <phoneticPr fontId="2" type="noConversion"/>
  </si>
  <si>
    <t>당초
258</t>
    <phoneticPr fontId="2" type="noConversion"/>
  </si>
  <si>
    <t>당초
869</t>
    <phoneticPr fontId="2" type="noConversion"/>
  </si>
  <si>
    <t>농어업인 영유아양육비 지원</t>
    <phoneticPr fontId="2" type="noConversion"/>
  </si>
  <si>
    <t>친환경농업직접지불</t>
    <phoneticPr fontId="2" type="noConversion"/>
  </si>
  <si>
    <t>녹비작물 종자대 공급</t>
    <phoneticPr fontId="2" type="noConversion"/>
  </si>
  <si>
    <t>친환경안전축산직접지불제</t>
    <phoneticPr fontId="2" type="noConversion"/>
  </si>
  <si>
    <t>여성복지시설 급여</t>
    <phoneticPr fontId="2" type="noConversion"/>
  </si>
  <si>
    <t>국비</t>
    <phoneticPr fontId="2" type="noConversion"/>
  </si>
  <si>
    <t>보건복지국</t>
    <phoneticPr fontId="2" type="noConversion"/>
  </si>
  <si>
    <t>당초
314</t>
    <phoneticPr fontId="2" type="noConversion"/>
  </si>
  <si>
    <t>당초
785</t>
    <phoneticPr fontId="2" type="noConversion"/>
  </si>
  <si>
    <t>3회추경222</t>
    <phoneticPr fontId="2" type="noConversion"/>
  </si>
  <si>
    <t>경제농정국</t>
    <phoneticPr fontId="2" type="noConversion"/>
  </si>
  <si>
    <t>녹비작물종자대공급</t>
    <phoneticPr fontId="2" type="noConversion"/>
  </si>
  <si>
    <t>생계급여</t>
    <phoneticPr fontId="2" type="noConversion"/>
  </si>
  <si>
    <t>기초수급자 정부양곡 할인지원</t>
    <phoneticPr fontId="2" type="noConversion"/>
  </si>
  <si>
    <t>장애수당</t>
    <phoneticPr fontId="2" type="noConversion"/>
  </si>
  <si>
    <t>국비변경내시</t>
    <phoneticPr fontId="2" type="noConversion"/>
  </si>
  <si>
    <t>장애인연금</t>
    <phoneticPr fontId="2" type="noConversion"/>
  </si>
  <si>
    <t>저소득 한부모 가족지원</t>
    <phoneticPr fontId="2" type="noConversion"/>
  </si>
  <si>
    <t>보육돌봄서비스</t>
    <phoneticPr fontId="2" type="noConversion"/>
  </si>
  <si>
    <t>영유아보육료지원</t>
    <phoneticPr fontId="2" type="noConversion"/>
  </si>
  <si>
    <t>시설미이용아동 양육지원</t>
    <phoneticPr fontId="2" type="noConversion"/>
  </si>
  <si>
    <t>종사자인건비</t>
    <phoneticPr fontId="2" type="noConversion"/>
  </si>
  <si>
    <t>영유아보육료</t>
    <phoneticPr fontId="2" type="noConversion"/>
  </si>
  <si>
    <t>보육시설 미이용아동 양육지원</t>
    <phoneticPr fontId="2" type="noConversion"/>
  </si>
  <si>
    <t>기획조정실</t>
    <phoneticPr fontId="2" type="noConversion"/>
  </si>
  <si>
    <t>U-시범도시 지원</t>
    <phoneticPr fontId="2" type="noConversion"/>
  </si>
  <si>
    <t>보건복지국</t>
    <phoneticPr fontId="2" type="noConversion"/>
  </si>
  <si>
    <t>지역사회복지사업
-&gt;복지정책평가(사업명변경)</t>
    <phoneticPr fontId="2" type="noConversion"/>
  </si>
  <si>
    <t>보건복지국</t>
    <phoneticPr fontId="2" type="noConversion"/>
  </si>
  <si>
    <t>상임위</t>
    <phoneticPr fontId="2" type="noConversion"/>
  </si>
  <si>
    <t>당초
37</t>
    <phoneticPr fontId="2" type="noConversion"/>
  </si>
  <si>
    <t>지역자원시설세(지방세수입)</t>
    <phoneticPr fontId="2" type="noConversion"/>
  </si>
  <si>
    <t>생태하천복원사업</t>
    <phoneticPr fontId="2" type="noConversion"/>
  </si>
  <si>
    <t>상임위</t>
    <phoneticPr fontId="2" type="noConversion"/>
  </si>
  <si>
    <t>문화관광국</t>
    <phoneticPr fontId="2" type="noConversion"/>
  </si>
  <si>
    <t>문화를 통한 전통시장 활성화</t>
    <phoneticPr fontId="2" type="noConversion"/>
  </si>
  <si>
    <t>문화체육관광국</t>
    <phoneticPr fontId="2" type="noConversion"/>
  </si>
  <si>
    <t>문화를 통한 전통시장 활성화 시범사업</t>
    <phoneticPr fontId="2" type="noConversion"/>
  </si>
  <si>
    <t>상임위</t>
    <phoneticPr fontId="2" type="noConversion"/>
  </si>
  <si>
    <t>생태하천복원사업(국비/지원)</t>
    <phoneticPr fontId="2" type="noConversion"/>
  </si>
  <si>
    <t>국비변경내시
국비 -&gt; 자체 사업으로 변경</t>
    <phoneticPr fontId="2" type="noConversion"/>
  </si>
  <si>
    <t>저소득층 밀집지역 안전환경 개선사업
(국비/지원) -&gt; (자체/지원)</t>
    <phoneticPr fontId="2" type="noConversion"/>
  </si>
  <si>
    <t>토당~원당(국비/지원)</t>
    <phoneticPr fontId="2" type="noConversion"/>
  </si>
  <si>
    <t>삼가~대촌(국비/지원)</t>
    <phoneticPr fontId="2" type="noConversion"/>
  </si>
  <si>
    <t>상임위</t>
    <phoneticPr fontId="2" type="noConversion"/>
  </si>
  <si>
    <t>국도대체우회도로 개설사업</t>
    <phoneticPr fontId="2" type="noConversion"/>
  </si>
  <si>
    <t>원당~관산(국비/지원)</t>
    <phoneticPr fontId="2" type="noConversion"/>
  </si>
  <si>
    <t>상임위</t>
    <phoneticPr fontId="2" type="noConversion"/>
  </si>
  <si>
    <t>3회추경
53</t>
    <phoneticPr fontId="2" type="noConversion"/>
  </si>
  <si>
    <t>3회추경
114</t>
    <phoneticPr fontId="2" type="noConversion"/>
  </si>
  <si>
    <t>신규</t>
    <phoneticPr fontId="2" type="noConversion"/>
  </si>
  <si>
    <t>지역사회복지사업(국비/지원)
(복지정책평가 특별지원금)</t>
    <phoneticPr fontId="2" type="noConversion"/>
  </si>
  <si>
    <t>국비변경내시</t>
    <phoneticPr fontId="2" type="noConversion"/>
  </si>
  <si>
    <t>국비추가내시</t>
    <phoneticPr fontId="2" type="noConversion"/>
  </si>
  <si>
    <t>2010년도 국비사용잔액</t>
    <phoneticPr fontId="2" type="noConversion"/>
  </si>
  <si>
    <t>국비신규내시(상사업비)</t>
    <phoneticPr fontId="2" type="noConversion"/>
  </si>
  <si>
    <t>국비변경내시
(국비428,650, 도비214,325)</t>
    <phoneticPr fontId="2" type="noConversion"/>
  </si>
  <si>
    <t>국비변경내시
(국비 △118,650  , 도비 △59,325)</t>
    <phoneticPr fontId="2" type="noConversion"/>
  </si>
  <si>
    <t>국비변경내시
(국비△645,430, 도비△61,315)</t>
    <phoneticPr fontId="2" type="noConversion"/>
  </si>
  <si>
    <t>국비변경내시
(국비△23,000, 도비△2,875)</t>
    <phoneticPr fontId="2" type="noConversion"/>
  </si>
  <si>
    <t>국비변경내시
(국비 100,000, 도비50,000)</t>
    <phoneticPr fontId="2" type="noConversion"/>
  </si>
  <si>
    <t>국비변경내시
(광특 3,000,000 감
 지방채 900,000 감)</t>
    <phoneticPr fontId="2" type="noConversion"/>
  </si>
  <si>
    <t>국비변경내시
(광특 5,000,000 감
 지방채 1,500,000 감)</t>
    <phoneticPr fontId="2" type="noConversion"/>
  </si>
  <si>
    <t>국비변경내시
(광특 2,500,000/도비 750,000)</t>
    <phoneticPr fontId="2" type="noConversion"/>
  </si>
  <si>
    <t>양변교차로 실시설계확정에 따라 차액감액 730,000천원(※경기도시공사부담금)</t>
    <phoneticPr fontId="2" type="noConversion"/>
  </si>
  <si>
    <t>건설본부 도로건설과-20894('11.11.25)
경기도시공사 부담금 감액</t>
    <phoneticPr fontId="2" type="noConversion"/>
  </si>
  <si>
    <t>7.26~29 호우피해 특별교부세</t>
    <phoneticPr fontId="2" type="noConversion"/>
  </si>
  <si>
    <t>경제농정국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</si>
</sst>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mm&quot;월&quot;\ dd&quot;일&quot;"/>
    <numFmt numFmtId="177" formatCode="#,##0;&quot;△&quot;#,##0"/>
    <numFmt numFmtId="178" formatCode="#,##0_);[Red]\(#,##0\)"/>
    <numFmt numFmtId="179" formatCode="#,##0_ "/>
    <numFmt numFmtId="180" formatCode="#,##0\ ;&quot;△&quot;#,##0\ "/>
    <numFmt numFmtId="181" formatCode="#,##0\ ;[Red]&quot;△&quot;#,##0\ "/>
    <numFmt numFmtId="182" formatCode="#,##0&quot;건&quot;"/>
    <numFmt numFmtId="183" formatCode="&quot;?#,##0;\-&quot;&quot;?&quot;#,##0"/>
    <numFmt numFmtId="184" formatCode="#,##0\ ;[Blue]&quot;△&quot;#,##0\ "/>
    <numFmt numFmtId="185" formatCode="#,##0_ ;[Red]\-#,##0\ "/>
  </numFmts>
  <fonts count="3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b/>
      <sz val="16"/>
      <name val="굴림"/>
      <family val="3"/>
      <charset val="129"/>
    </font>
    <font>
      <b/>
      <sz val="18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4"/>
      <name val="굴림"/>
      <family val="3"/>
      <charset val="129"/>
    </font>
    <font>
      <b/>
      <sz val="10"/>
      <name val="굴림"/>
      <family val="3"/>
      <charset val="129"/>
    </font>
    <font>
      <b/>
      <sz val="11"/>
      <color indexed="57"/>
      <name val="굴림"/>
      <family val="3"/>
      <charset val="129"/>
    </font>
    <font>
      <i/>
      <sz val="11"/>
      <color indexed="23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6"/>
      <color indexed="12"/>
      <name val="HY헤드라인M"/>
      <family val="1"/>
      <charset val="129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16"/>
      <color indexed="12"/>
      <name val="굴림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color indexed="12"/>
      <name val="굴림"/>
      <family val="3"/>
      <charset val="129"/>
    </font>
    <font>
      <sz val="8"/>
      <color indexed="20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color indexed="16"/>
      <name val="돋움"/>
      <family val="3"/>
      <charset val="129"/>
    </font>
    <font>
      <sz val="11"/>
      <color indexed="10"/>
      <name val="굴림"/>
      <family val="3"/>
      <charset val="129"/>
    </font>
    <font>
      <b/>
      <sz val="11"/>
      <color indexed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9" fontId="27" fillId="0" borderId="0" applyFont="0" applyFill="0" applyAlignment="0" applyProtection="0"/>
  </cellStyleXfs>
  <cellXfs count="41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1" fillId="0" borderId="0" xfId="0" applyNumberFormat="1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/>
    <xf numFmtId="0" fontId="10" fillId="0" borderId="0" xfId="0" applyFont="1"/>
    <xf numFmtId="0" fontId="11" fillId="0" borderId="0" xfId="0" applyFont="1" applyAlignment="1">
      <alignment vertical="center"/>
    </xf>
    <xf numFmtId="177" fontId="10" fillId="0" borderId="0" xfId="0" applyNumberFormat="1" applyFont="1" applyAlignment="1">
      <alignment vertical="center"/>
    </xf>
    <xf numFmtId="41" fontId="9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2" xfId="1" applyFont="1" applyBorder="1" applyAlignment="1">
      <alignment vertical="center"/>
    </xf>
    <xf numFmtId="41" fontId="6" fillId="0" borderId="2" xfId="1" quotePrefix="1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7" fontId="10" fillId="0" borderId="0" xfId="0" applyNumberFormat="1" applyFont="1"/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wrapText="1"/>
    </xf>
    <xf numFmtId="0" fontId="15" fillId="0" borderId="0" xfId="0" applyFont="1" applyAlignment="1">
      <alignment wrapText="1"/>
    </xf>
    <xf numFmtId="41" fontId="12" fillId="0" borderId="2" xfId="1" applyFont="1" applyBorder="1" applyAlignment="1">
      <alignment horizontal="right" vertical="center"/>
    </xf>
    <xf numFmtId="41" fontId="6" fillId="0" borderId="2" xfId="1" applyFont="1" applyBorder="1" applyAlignment="1">
      <alignment horizontal="right" vertical="center"/>
    </xf>
    <xf numFmtId="41" fontId="6" fillId="0" borderId="4" xfId="1" applyFont="1" applyBorder="1" applyAlignment="1">
      <alignment horizontal="right" vertical="center"/>
    </xf>
    <xf numFmtId="41" fontId="12" fillId="0" borderId="5" xfId="1" applyFont="1" applyBorder="1" applyAlignment="1">
      <alignment horizontal="right" vertical="center"/>
    </xf>
    <xf numFmtId="41" fontId="6" fillId="0" borderId="5" xfId="1" applyFont="1" applyBorder="1" applyAlignment="1">
      <alignment horizontal="right" vertical="center"/>
    </xf>
    <xf numFmtId="41" fontId="6" fillId="0" borderId="6" xfId="1" applyFont="1" applyBorder="1" applyAlignment="1">
      <alignment horizontal="right" vertical="center"/>
    </xf>
    <xf numFmtId="0" fontId="16" fillId="0" borderId="0" xfId="0" applyFont="1" applyAlignment="1">
      <alignment horizontal="left"/>
    </xf>
    <xf numFmtId="181" fontId="0" fillId="0" borderId="0" xfId="0" applyNumberFormat="1" applyAlignment="1">
      <alignment horizontal="right" vertical="center"/>
    </xf>
    <xf numFmtId="181" fontId="18" fillId="0" borderId="7" xfId="1" applyNumberFormat="1" applyFont="1" applyBorder="1" applyAlignment="1">
      <alignment vertical="center" shrinkToFit="1"/>
    </xf>
    <xf numFmtId="180" fontId="6" fillId="0" borderId="7" xfId="1" applyNumberFormat="1" applyFont="1" applyBorder="1" applyAlignment="1">
      <alignment vertical="center" shrinkToFit="1"/>
    </xf>
    <xf numFmtId="180" fontId="18" fillId="0" borderId="7" xfId="1" applyNumberFormat="1" applyFont="1" applyFill="1" applyBorder="1" applyAlignment="1">
      <alignment vertical="center" shrinkToFit="1"/>
    </xf>
    <xf numFmtId="0" fontId="1" fillId="0" borderId="0" xfId="0" applyFont="1" applyFill="1" applyAlignment="1">
      <alignment vertical="center"/>
    </xf>
    <xf numFmtId="181" fontId="18" fillId="0" borderId="8" xfId="1" applyNumberFormat="1" applyFont="1" applyBorder="1" applyAlignment="1">
      <alignment vertical="center" shrinkToFit="1"/>
    </xf>
    <xf numFmtId="180" fontId="6" fillId="0" borderId="8" xfId="1" applyNumberFormat="1" applyFont="1" applyBorder="1" applyAlignment="1">
      <alignment vertical="center" shrinkToFit="1"/>
    </xf>
    <xf numFmtId="0" fontId="18" fillId="0" borderId="7" xfId="0" applyFont="1" applyBorder="1" applyAlignment="1">
      <alignment vertical="center" wrapText="1" shrinkToFit="1"/>
    </xf>
    <xf numFmtId="41" fontId="1" fillId="0" borderId="0" xfId="1" applyAlignment="1">
      <alignment vertical="center"/>
    </xf>
    <xf numFmtId="41" fontId="1" fillId="0" borderId="0" xfId="1" applyFont="1" applyAlignment="1">
      <alignment vertical="center"/>
    </xf>
    <xf numFmtId="0" fontId="18" fillId="0" borderId="9" xfId="0" applyFont="1" applyBorder="1" applyAlignment="1">
      <alignment horizontal="center" vertical="center" wrapText="1"/>
    </xf>
    <xf numFmtId="176" fontId="1" fillId="0" borderId="0" xfId="0" applyNumberFormat="1" applyFont="1" applyFill="1" applyAlignment="1">
      <alignment vertical="center"/>
    </xf>
    <xf numFmtId="0" fontId="18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 shrinkToFit="1"/>
    </xf>
    <xf numFmtId="0" fontId="18" fillId="0" borderId="11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20" fillId="0" borderId="0" xfId="0" applyFont="1" applyAlignment="1">
      <alignment horizontal="left"/>
    </xf>
    <xf numFmtId="0" fontId="18" fillId="0" borderId="7" xfId="0" applyFont="1" applyBorder="1" applyAlignment="1">
      <alignment vertical="center" wrapText="1"/>
    </xf>
    <xf numFmtId="0" fontId="19" fillId="0" borderId="12" xfId="0" applyFont="1" applyBorder="1" applyAlignment="1">
      <alignment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12" xfId="0" applyFont="1" applyFill="1" applyBorder="1" applyAlignment="1">
      <alignment horizontal="left" vertical="center" wrapText="1"/>
    </xf>
    <xf numFmtId="0" fontId="17" fillId="3" borderId="7" xfId="0" applyFont="1" applyFill="1" applyBorder="1" applyAlignment="1">
      <alignment horizontal="center" vertical="center"/>
    </xf>
    <xf numFmtId="182" fontId="17" fillId="0" borderId="7" xfId="0" applyNumberFormat="1" applyFont="1" applyFill="1" applyBorder="1" applyAlignment="1">
      <alignment horizontal="center" vertical="center" shrinkToFit="1"/>
    </xf>
    <xf numFmtId="0" fontId="18" fillId="0" borderId="9" xfId="0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/>
    </xf>
    <xf numFmtId="41" fontId="1" fillId="0" borderId="0" xfId="1" applyFill="1" applyAlignment="1">
      <alignment vertical="center"/>
    </xf>
    <xf numFmtId="0" fontId="18" fillId="2" borderId="9" xfId="0" applyFont="1" applyFill="1" applyBorder="1" applyAlignment="1">
      <alignment horizontal="center" vertical="center" shrinkToFit="1"/>
    </xf>
    <xf numFmtId="182" fontId="17" fillId="2" borderId="7" xfId="0" applyNumberFormat="1" applyFont="1" applyFill="1" applyBorder="1" applyAlignment="1">
      <alignment horizontal="center" vertical="center" shrinkToFi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180" fontId="18" fillId="2" borderId="7" xfId="1" applyNumberFormat="1" applyFont="1" applyFill="1" applyBorder="1" applyAlignment="1">
      <alignment vertical="center" shrinkToFit="1"/>
    </xf>
    <xf numFmtId="0" fontId="9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vertical="center"/>
    </xf>
    <xf numFmtId="177" fontId="24" fillId="3" borderId="13" xfId="0" applyNumberFormat="1" applyFont="1" applyFill="1" applyBorder="1" applyAlignment="1">
      <alignment vertical="center"/>
    </xf>
    <xf numFmtId="41" fontId="10" fillId="0" borderId="2" xfId="1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41" fontId="10" fillId="0" borderId="14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41" fontId="24" fillId="0" borderId="13" xfId="1" applyFont="1" applyBorder="1" applyAlignment="1">
      <alignment vertical="center"/>
    </xf>
    <xf numFmtId="181" fontId="18" fillId="0" borderId="15" xfId="1" applyNumberFormat="1" applyFont="1" applyBorder="1" applyAlignment="1">
      <alignment vertical="center" shrinkToFit="1"/>
    </xf>
    <xf numFmtId="181" fontId="18" fillId="0" borderId="16" xfId="1" applyNumberFormat="1" applyFont="1" applyBorder="1" applyAlignment="1">
      <alignment vertical="center" shrinkToFit="1"/>
    </xf>
    <xf numFmtId="0" fontId="22" fillId="5" borderId="7" xfId="0" applyFont="1" applyFill="1" applyBorder="1" applyAlignment="1">
      <alignment horizontal="center" vertical="center"/>
    </xf>
    <xf numFmtId="181" fontId="9" fillId="0" borderId="7" xfId="1" applyNumberFormat="1" applyFont="1" applyFill="1" applyBorder="1" applyAlignment="1">
      <alignment vertical="center" shrinkToFit="1"/>
    </xf>
    <xf numFmtId="0" fontId="23" fillId="0" borderId="7" xfId="0" applyFont="1" applyFill="1" applyBorder="1" applyAlignment="1">
      <alignment horizontal="center" vertical="center" wrapText="1"/>
    </xf>
    <xf numFmtId="181" fontId="23" fillId="0" borderId="7" xfId="1" applyNumberFormat="1" applyFont="1" applyFill="1" applyBorder="1" applyAlignment="1">
      <alignment vertical="center" shrinkToFit="1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/>
    </xf>
    <xf numFmtId="181" fontId="9" fillId="0" borderId="7" xfId="1" applyNumberFormat="1" applyFont="1" applyBorder="1" applyAlignment="1">
      <alignment horizontal="right" vertical="center"/>
    </xf>
    <xf numFmtId="181" fontId="9" fillId="0" borderId="7" xfId="0" applyNumberFormat="1" applyFont="1" applyBorder="1" applyAlignment="1">
      <alignment vertical="center"/>
    </xf>
    <xf numFmtId="0" fontId="25" fillId="4" borderId="6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right" vertical="center"/>
    </xf>
    <xf numFmtId="41" fontId="6" fillId="0" borderId="2" xfId="1" applyFont="1" applyFill="1" applyBorder="1" applyAlignment="1">
      <alignment vertical="center"/>
    </xf>
    <xf numFmtId="41" fontId="18" fillId="0" borderId="2" xfId="1" applyFont="1" applyFill="1" applyBorder="1" applyAlignment="1">
      <alignment vertical="center"/>
    </xf>
    <xf numFmtId="41" fontId="6" fillId="0" borderId="5" xfId="1" applyFont="1" applyFill="1" applyBorder="1" applyAlignment="1">
      <alignment horizontal="right" vertical="center"/>
    </xf>
    <xf numFmtId="0" fontId="9" fillId="0" borderId="0" xfId="0" applyFont="1" applyFill="1"/>
    <xf numFmtId="0" fontId="18" fillId="0" borderId="1" xfId="0" applyFont="1" applyFill="1" applyBorder="1" applyAlignment="1">
      <alignment horizontal="center" vertical="center"/>
    </xf>
    <xf numFmtId="41" fontId="18" fillId="0" borderId="2" xfId="1" applyFont="1" applyFill="1" applyBorder="1" applyAlignment="1">
      <alignment horizontal="right" vertical="center"/>
    </xf>
    <xf numFmtId="41" fontId="18" fillId="0" borderId="5" xfId="1" applyFont="1" applyFill="1" applyBorder="1" applyAlignment="1">
      <alignment horizontal="right" vertical="center"/>
    </xf>
    <xf numFmtId="0" fontId="23" fillId="0" borderId="0" xfId="0" applyFont="1" applyFill="1"/>
    <xf numFmtId="0" fontId="6" fillId="0" borderId="3" xfId="0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right" vertical="center"/>
    </xf>
    <xf numFmtId="41" fontId="6" fillId="0" borderId="4" xfId="1" applyFont="1" applyFill="1" applyBorder="1" applyAlignment="1">
      <alignment vertical="center"/>
    </xf>
    <xf numFmtId="41" fontId="6" fillId="0" borderId="6" xfId="1" applyFont="1" applyFill="1" applyBorder="1" applyAlignment="1">
      <alignment horizontal="right" vertical="center"/>
    </xf>
    <xf numFmtId="0" fontId="27" fillId="0" borderId="0" xfId="0" applyFont="1" applyAlignment="1">
      <alignment vertical="center"/>
    </xf>
    <xf numFmtId="0" fontId="27" fillId="0" borderId="0" xfId="0" applyFont="1" applyFill="1" applyAlignment="1">
      <alignment vertical="center"/>
    </xf>
    <xf numFmtId="182" fontId="22" fillId="0" borderId="9" xfId="0" applyNumberFormat="1" applyFont="1" applyFill="1" applyBorder="1" applyAlignment="1">
      <alignment horizontal="center" vertical="center" shrinkToFit="1"/>
    </xf>
    <xf numFmtId="181" fontId="22" fillId="0" borderId="7" xfId="1" applyNumberFormat="1" applyFont="1" applyFill="1" applyBorder="1" applyAlignment="1">
      <alignment vertical="center" shrinkToFit="1"/>
    </xf>
    <xf numFmtId="0" fontId="17" fillId="0" borderId="12" xfId="0" applyFont="1" applyFill="1" applyBorder="1" applyAlignment="1">
      <alignment horizontal="left" vertical="center" shrinkToFit="1"/>
    </xf>
    <xf numFmtId="0" fontId="18" fillId="0" borderId="12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horizontal="left" vertical="center" wrapText="1"/>
    </xf>
    <xf numFmtId="181" fontId="28" fillId="0" borderId="7" xfId="1" applyNumberFormat="1" applyFont="1" applyFill="1" applyBorder="1" applyAlignment="1">
      <alignment horizontal="right" vertical="center" shrinkToFit="1"/>
    </xf>
    <xf numFmtId="0" fontId="23" fillId="0" borderId="7" xfId="0" applyFont="1" applyFill="1" applyBorder="1" applyAlignment="1">
      <alignment horizontal="left" vertical="center" wrapText="1"/>
    </xf>
    <xf numFmtId="181" fontId="18" fillId="0" borderId="12" xfId="0" applyNumberFormat="1" applyFont="1" applyFill="1" applyBorder="1" applyAlignment="1">
      <alignment horizontal="left" vertical="center" wrapText="1"/>
    </xf>
    <xf numFmtId="41" fontId="18" fillId="0" borderId="2" xfId="1" applyFont="1" applyBorder="1" applyAlignment="1">
      <alignment horizontal="right" vertical="center"/>
    </xf>
    <xf numFmtId="0" fontId="28" fillId="0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Fill="1" applyBorder="1" applyAlignment="1">
      <alignment vertical="center" wrapText="1"/>
    </xf>
    <xf numFmtId="41" fontId="14" fillId="0" borderId="0" xfId="0" applyNumberFormat="1" applyFont="1"/>
    <xf numFmtId="0" fontId="30" fillId="0" borderId="0" xfId="0" applyFont="1"/>
    <xf numFmtId="0" fontId="9" fillId="0" borderId="17" xfId="0" applyFont="1" applyBorder="1"/>
    <xf numFmtId="0" fontId="5" fillId="0" borderId="7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left" vertical="center" wrapText="1"/>
    </xf>
    <xf numFmtId="181" fontId="28" fillId="0" borderId="7" xfId="0" applyNumberFormat="1" applyFont="1" applyFill="1" applyBorder="1" applyAlignment="1" applyProtection="1">
      <alignment horizontal="right" vertical="center" shrinkToFit="1"/>
    </xf>
    <xf numFmtId="0" fontId="6" fillId="0" borderId="12" xfId="1" applyNumberFormat="1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179" fontId="28" fillId="0" borderId="7" xfId="0" applyNumberFormat="1" applyFont="1" applyFill="1" applyBorder="1" applyAlignment="1" applyProtection="1">
      <alignment horizontal="center" vertical="center" wrapText="1" shrinkToFit="1"/>
    </xf>
    <xf numFmtId="179" fontId="28" fillId="0" borderId="7" xfId="0" applyNumberFormat="1" applyFont="1" applyFill="1" applyBorder="1" applyAlignment="1" applyProtection="1">
      <alignment horizontal="left" vertical="center" wrapText="1"/>
    </xf>
    <xf numFmtId="176" fontId="1" fillId="9" borderId="0" xfId="0" applyNumberFormat="1" applyFont="1" applyFill="1" applyAlignment="1">
      <alignment vertical="center"/>
    </xf>
    <xf numFmtId="0" fontId="1" fillId="9" borderId="0" xfId="0" applyFont="1" applyFill="1" applyAlignment="1">
      <alignment vertical="center"/>
    </xf>
    <xf numFmtId="180" fontId="30" fillId="0" borderId="3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18" xfId="0" applyFont="1" applyBorder="1" applyAlignment="1">
      <alignment horizontal="center" vertical="center"/>
    </xf>
    <xf numFmtId="177" fontId="22" fillId="8" borderId="1" xfId="0" applyNumberFormat="1" applyFont="1" applyFill="1" applyBorder="1" applyAlignment="1">
      <alignment vertical="center"/>
    </xf>
    <xf numFmtId="179" fontId="13" fillId="0" borderId="2" xfId="0" applyNumberFormat="1" applyFont="1" applyBorder="1" applyAlignment="1">
      <alignment horizontal="right" vertical="center" wrapText="1"/>
    </xf>
    <xf numFmtId="181" fontId="23" fillId="0" borderId="7" xfId="1" applyNumberFormat="1" applyFont="1" applyFill="1" applyBorder="1" applyAlignment="1">
      <alignment horizontal="right" vertical="center"/>
    </xf>
    <xf numFmtId="181" fontId="23" fillId="0" borderId="7" xfId="0" applyNumberFormat="1" applyFont="1" applyFill="1" applyBorder="1" applyAlignment="1">
      <alignment vertical="center"/>
    </xf>
    <xf numFmtId="181" fontId="9" fillId="0" borderId="7" xfId="1" applyNumberFormat="1" applyFont="1" applyFill="1" applyBorder="1" applyAlignment="1">
      <alignment horizontal="right" vertical="center"/>
    </xf>
    <xf numFmtId="181" fontId="9" fillId="0" borderId="7" xfId="0" applyNumberFormat="1" applyFont="1" applyFill="1" applyBorder="1" applyAlignment="1">
      <alignment vertical="center"/>
    </xf>
    <xf numFmtId="0" fontId="31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8" fillId="0" borderId="9" xfId="0" applyFont="1" applyFill="1" applyBorder="1" applyAlignment="1">
      <alignment horizontal="center" vertical="center" shrinkToFit="1"/>
    </xf>
    <xf numFmtId="0" fontId="28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7" fillId="2" borderId="0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 shrinkToFit="1"/>
    </xf>
    <xf numFmtId="182" fontId="18" fillId="10" borderId="19" xfId="0" applyNumberFormat="1" applyFont="1" applyFill="1" applyBorder="1" applyAlignment="1">
      <alignment horizontal="center" vertical="center" shrinkToFit="1"/>
    </xf>
    <xf numFmtId="0" fontId="26" fillId="0" borderId="19" xfId="0" applyFont="1" applyBorder="1" applyAlignment="1">
      <alignment vertical="center"/>
    </xf>
    <xf numFmtId="0" fontId="26" fillId="0" borderId="19" xfId="0" applyFont="1" applyFill="1" applyBorder="1" applyAlignment="1">
      <alignment vertical="center"/>
    </xf>
    <xf numFmtId="0" fontId="26" fillId="0" borderId="20" xfId="0" applyFont="1" applyBorder="1" applyAlignment="1">
      <alignment vertical="center"/>
    </xf>
    <xf numFmtId="181" fontId="9" fillId="0" borderId="8" xfId="1" applyNumberFormat="1" applyFont="1" applyFill="1" applyBorder="1" applyAlignment="1">
      <alignment vertical="center" shrinkToFit="1"/>
    </xf>
    <xf numFmtId="181" fontId="9" fillId="0" borderId="8" xfId="1" applyNumberFormat="1" applyFont="1" applyBorder="1" applyAlignment="1">
      <alignment horizontal="right" vertical="center"/>
    </xf>
    <xf numFmtId="181" fontId="9" fillId="0" borderId="8" xfId="0" applyNumberFormat="1" applyFont="1" applyBorder="1" applyAlignment="1">
      <alignment vertical="center"/>
    </xf>
    <xf numFmtId="0" fontId="17" fillId="0" borderId="21" xfId="0" applyFont="1" applyFill="1" applyBorder="1" applyAlignment="1">
      <alignment horizontal="center" vertical="center" shrinkToFit="1"/>
    </xf>
    <xf numFmtId="0" fontId="18" fillId="10" borderId="21" xfId="0" applyFont="1" applyFill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10" borderId="21" xfId="0" applyFont="1" applyFill="1" applyBorder="1" applyAlignment="1">
      <alignment horizontal="center" vertical="center" shrinkToFit="1"/>
    </xf>
    <xf numFmtId="0" fontId="18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81" fontId="12" fillId="0" borderId="5" xfId="1" applyNumberFormat="1" applyFont="1" applyBorder="1" applyAlignment="1">
      <alignment horizontal="right" vertical="center"/>
    </xf>
    <xf numFmtId="181" fontId="6" fillId="0" borderId="5" xfId="1" applyNumberFormat="1" applyFont="1" applyBorder="1" applyAlignment="1">
      <alignment horizontal="right" vertical="center"/>
    </xf>
    <xf numFmtId="181" fontId="6" fillId="0" borderId="6" xfId="1" applyNumberFormat="1" applyFont="1" applyBorder="1" applyAlignment="1">
      <alignment horizontal="right" vertical="center"/>
    </xf>
    <xf numFmtId="181" fontId="12" fillId="0" borderId="2" xfId="1" applyNumberFormat="1" applyFont="1" applyBorder="1" applyAlignment="1">
      <alignment horizontal="right" vertical="center"/>
    </xf>
    <xf numFmtId="181" fontId="6" fillId="0" borderId="13" xfId="0" applyNumberFormat="1" applyFont="1" applyBorder="1" applyAlignment="1">
      <alignment horizontal="right" vertical="center"/>
    </xf>
    <xf numFmtId="181" fontId="6" fillId="0" borderId="2" xfId="1" applyNumberFormat="1" applyFont="1" applyBorder="1" applyAlignment="1">
      <alignment horizontal="right" vertical="center"/>
    </xf>
    <xf numFmtId="181" fontId="6" fillId="0" borderId="2" xfId="1" quotePrefix="1" applyNumberFormat="1" applyFont="1" applyBorder="1" applyAlignment="1">
      <alignment horizontal="right" vertical="center"/>
    </xf>
    <xf numFmtId="181" fontId="6" fillId="0" borderId="24" xfId="0" applyNumberFormat="1" applyFont="1" applyBorder="1" applyAlignment="1">
      <alignment horizontal="right" vertical="center"/>
    </xf>
    <xf numFmtId="181" fontId="6" fillId="0" borderId="4" xfId="1" applyNumberFormat="1" applyFont="1" applyBorder="1" applyAlignment="1">
      <alignment horizontal="right" vertical="center"/>
    </xf>
    <xf numFmtId="181" fontId="6" fillId="0" borderId="13" xfId="0" applyNumberFormat="1" applyFont="1" applyBorder="1" applyAlignment="1">
      <alignment horizontal="right" vertical="center" wrapText="1"/>
    </xf>
    <xf numFmtId="180" fontId="18" fillId="0" borderId="8" xfId="1" applyNumberFormat="1" applyFont="1" applyFill="1" applyBorder="1" applyAlignment="1">
      <alignment vertical="center" shrinkToFit="1"/>
    </xf>
    <xf numFmtId="181" fontId="5" fillId="0" borderId="7" xfId="1" applyNumberFormat="1" applyFont="1" applyFill="1" applyBorder="1" applyAlignment="1">
      <alignment horizontal="right" vertical="center"/>
    </xf>
    <xf numFmtId="182" fontId="22" fillId="8" borderId="9" xfId="0" applyNumberFormat="1" applyFont="1" applyFill="1" applyBorder="1" applyAlignment="1">
      <alignment horizontal="center" vertical="center" shrinkToFit="1"/>
    </xf>
    <xf numFmtId="0" fontId="22" fillId="8" borderId="7" xfId="0" applyFont="1" applyFill="1" applyBorder="1" applyAlignment="1">
      <alignment horizontal="center" vertical="center" wrapText="1"/>
    </xf>
    <xf numFmtId="181" fontId="22" fillId="8" borderId="7" xfId="1" applyNumberFormat="1" applyFont="1" applyFill="1" applyBorder="1" applyAlignment="1">
      <alignment vertical="center" shrinkToFit="1"/>
    </xf>
    <xf numFmtId="0" fontId="17" fillId="8" borderId="12" xfId="0" applyFont="1" applyFill="1" applyBorder="1" applyAlignment="1">
      <alignment horizontal="left" vertical="center" wrapText="1"/>
    </xf>
    <xf numFmtId="182" fontId="21" fillId="8" borderId="9" xfId="0" applyNumberFormat="1" applyFont="1" applyFill="1" applyBorder="1" applyAlignment="1">
      <alignment horizontal="center" vertical="center" shrinkToFit="1"/>
    </xf>
    <xf numFmtId="0" fontId="21" fillId="8" borderId="7" xfId="0" applyFont="1" applyFill="1" applyBorder="1" applyAlignment="1">
      <alignment horizontal="center" vertical="center" wrapText="1"/>
    </xf>
    <xf numFmtId="0" fontId="17" fillId="8" borderId="12" xfId="0" applyFont="1" applyFill="1" applyBorder="1" applyAlignment="1">
      <alignment vertical="center" wrapText="1"/>
    </xf>
    <xf numFmtId="0" fontId="23" fillId="0" borderId="9" xfId="0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left" vertical="center" wrapText="1"/>
    </xf>
    <xf numFmtId="181" fontId="5" fillId="0" borderId="7" xfId="1" applyNumberFormat="1" applyFont="1" applyFill="1" applyBorder="1" applyAlignment="1">
      <alignment horizontal="right" vertical="center" shrinkToFit="1"/>
    </xf>
    <xf numFmtId="0" fontId="4" fillId="0" borderId="0" xfId="0" applyFont="1" applyAlignment="1">
      <alignment horizontal="left" vertical="center"/>
    </xf>
    <xf numFmtId="179" fontId="18" fillId="0" borderId="12" xfId="0" applyNumberFormat="1" applyFont="1" applyFill="1" applyBorder="1" applyAlignment="1" applyProtection="1">
      <alignment horizontal="left" vertical="center" wrapText="1"/>
    </xf>
    <xf numFmtId="179" fontId="6" fillId="0" borderId="12" xfId="1" applyNumberFormat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81" fontId="5" fillId="0" borderId="8" xfId="1" applyNumberFormat="1" applyFont="1" applyFill="1" applyBorder="1" applyAlignment="1">
      <alignment vertical="center" shrinkToFit="1"/>
    </xf>
    <xf numFmtId="181" fontId="9" fillId="0" borderId="8" xfId="1" applyNumberFormat="1" applyFont="1" applyFill="1" applyBorder="1" applyAlignment="1">
      <alignment horizontal="right" vertical="center"/>
    </xf>
    <xf numFmtId="0" fontId="18" fillId="8" borderId="9" xfId="0" applyFont="1" applyFill="1" applyBorder="1" applyAlignment="1">
      <alignment horizontal="center" vertical="center" shrinkToFit="1"/>
    </xf>
    <xf numFmtId="181" fontId="18" fillId="8" borderId="7" xfId="1" applyNumberFormat="1" applyFont="1" applyFill="1" applyBorder="1" applyAlignment="1">
      <alignment vertical="center" shrinkToFit="1"/>
    </xf>
    <xf numFmtId="0" fontId="18" fillId="8" borderId="12" xfId="0" applyFont="1" applyFill="1" applyBorder="1" applyAlignment="1">
      <alignment horizontal="center" vertical="center" wrapText="1"/>
    </xf>
    <xf numFmtId="0" fontId="18" fillId="8" borderId="9" xfId="0" applyFont="1" applyFill="1" applyBorder="1" applyAlignment="1">
      <alignment horizontal="center" vertical="center" wrapText="1"/>
    </xf>
    <xf numFmtId="0" fontId="18" fillId="8" borderId="12" xfId="0" applyFont="1" applyFill="1" applyBorder="1" applyAlignment="1">
      <alignment vertical="center" wrapText="1"/>
    </xf>
    <xf numFmtId="0" fontId="22" fillId="3" borderId="7" xfId="0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center" vertical="center" shrinkToFit="1"/>
    </xf>
    <xf numFmtId="0" fontId="22" fillId="0" borderId="7" xfId="0" applyFont="1" applyFill="1" applyBorder="1" applyAlignment="1">
      <alignment horizontal="center" vertical="center" shrinkToFit="1"/>
    </xf>
    <xf numFmtId="181" fontId="22" fillId="0" borderId="7" xfId="0" applyNumberFormat="1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3" fillId="8" borderId="9" xfId="0" applyFont="1" applyFill="1" applyBorder="1" applyAlignment="1">
      <alignment horizontal="center" vertical="center" wrapText="1"/>
    </xf>
    <xf numFmtId="0" fontId="23" fillId="8" borderId="25" xfId="0" applyFont="1" applyFill="1" applyBorder="1" applyAlignment="1">
      <alignment horizontal="center" vertical="center" wrapText="1"/>
    </xf>
    <xf numFmtId="181" fontId="23" fillId="8" borderId="7" xfId="1" applyNumberFormat="1" applyFont="1" applyFill="1" applyBorder="1" applyAlignment="1">
      <alignment vertical="center" shrinkToFit="1"/>
    </xf>
    <xf numFmtId="0" fontId="23" fillId="8" borderId="12" xfId="0" applyFont="1" applyFill="1" applyBorder="1" applyAlignment="1">
      <alignment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7" xfId="0" applyFont="1" applyBorder="1" applyAlignment="1">
      <alignment vertical="center" wrapText="1"/>
    </xf>
    <xf numFmtId="181" fontId="23" fillId="0" borderId="27" xfId="1" applyNumberFormat="1" applyFont="1" applyBorder="1" applyAlignment="1">
      <alignment vertical="center" shrinkToFit="1"/>
    </xf>
    <xf numFmtId="0" fontId="9" fillId="0" borderId="28" xfId="0" applyFont="1" applyFill="1" applyBorder="1" applyAlignment="1">
      <alignment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7" xfId="0" applyFont="1" applyBorder="1" applyAlignment="1">
      <alignment vertical="center" wrapText="1"/>
    </xf>
    <xf numFmtId="181" fontId="23" fillId="0" borderId="7" xfId="1" applyNumberFormat="1" applyFont="1" applyBorder="1" applyAlignment="1">
      <alignment vertical="center" shrinkToFit="1"/>
    </xf>
    <xf numFmtId="181" fontId="23" fillId="0" borderId="15" xfId="1" applyNumberFormat="1" applyFont="1" applyBorder="1" applyAlignment="1">
      <alignment vertical="center" shrinkToFit="1"/>
    </xf>
    <xf numFmtId="0" fontId="23" fillId="0" borderId="12" xfId="0" applyFont="1" applyBorder="1" applyAlignment="1">
      <alignment vertical="center" wrapText="1"/>
    </xf>
    <xf numFmtId="0" fontId="23" fillId="8" borderId="25" xfId="0" applyFont="1" applyFill="1" applyBorder="1" applyAlignment="1">
      <alignment horizontal="center" vertical="center" shrinkToFit="1"/>
    </xf>
    <xf numFmtId="178" fontId="26" fillId="6" borderId="27" xfId="0" applyNumberFormat="1" applyFont="1" applyFill="1" applyBorder="1" applyAlignment="1">
      <alignment horizontal="right" vertical="center" shrinkToFit="1"/>
    </xf>
    <xf numFmtId="181" fontId="22" fillId="0" borderId="7" xfId="0" applyNumberFormat="1" applyFont="1" applyFill="1" applyBorder="1" applyAlignment="1">
      <alignment horizontal="right" vertical="center" shrinkToFit="1"/>
    </xf>
    <xf numFmtId="0" fontId="23" fillId="8" borderId="9" xfId="0" applyFont="1" applyFill="1" applyBorder="1" applyAlignment="1">
      <alignment horizontal="center" vertical="center" shrinkToFit="1"/>
    </xf>
    <xf numFmtId="182" fontId="23" fillId="8" borderId="7" xfId="0" applyNumberFormat="1" applyFont="1" applyFill="1" applyBorder="1" applyAlignment="1">
      <alignment horizontal="center" vertical="center" shrinkToFit="1"/>
    </xf>
    <xf numFmtId="0" fontId="23" fillId="8" borderId="12" xfId="0" applyFont="1" applyFill="1" applyBorder="1" applyAlignment="1">
      <alignment horizontal="center" vertical="center" wrapText="1"/>
    </xf>
    <xf numFmtId="41" fontId="23" fillId="0" borderId="7" xfId="1" applyFont="1" applyBorder="1" applyAlignment="1">
      <alignment horizontal="left" vertical="center" wrapText="1"/>
    </xf>
    <xf numFmtId="181" fontId="23" fillId="0" borderId="7" xfId="1" applyNumberFormat="1" applyFont="1" applyBorder="1" applyAlignment="1">
      <alignment horizontal="right" vertical="center" shrinkToFit="1"/>
    </xf>
    <xf numFmtId="0" fontId="9" fillId="0" borderId="12" xfId="0" applyFont="1" applyBorder="1" applyAlignment="1">
      <alignment horizontal="left" vertical="center" shrinkToFi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vertical="center" wrapText="1"/>
    </xf>
    <xf numFmtId="0" fontId="29" fillId="0" borderId="0" xfId="0" applyFont="1" applyFill="1" applyAlignment="1">
      <alignment vertical="center"/>
    </xf>
    <xf numFmtId="41" fontId="23" fillId="0" borderId="7" xfId="1" applyFont="1" applyFill="1" applyBorder="1" applyAlignment="1">
      <alignment horizontal="left" vertical="center" wrapText="1"/>
    </xf>
    <xf numFmtId="0" fontId="30" fillId="0" borderId="12" xfId="0" applyFont="1" applyFill="1" applyBorder="1" applyAlignment="1">
      <alignment horizontal="center" vertical="center" shrinkToFit="1"/>
    </xf>
    <xf numFmtId="177" fontId="24" fillId="3" borderId="31" xfId="0" applyNumberFormat="1" applyFont="1" applyFill="1" applyBorder="1" applyAlignment="1">
      <alignment vertical="center"/>
    </xf>
    <xf numFmtId="41" fontId="10" fillId="0" borderId="31" xfId="0" applyNumberFormat="1" applyFont="1" applyBorder="1" applyAlignment="1">
      <alignment horizontal="center" vertical="center"/>
    </xf>
    <xf numFmtId="180" fontId="30" fillId="0" borderId="0" xfId="0" applyNumberFormat="1" applyFont="1" applyBorder="1" applyAlignment="1">
      <alignment vertical="center"/>
    </xf>
    <xf numFmtId="0" fontId="25" fillId="4" borderId="0" xfId="0" applyFont="1" applyFill="1" applyBorder="1" applyAlignment="1">
      <alignment vertical="center" wrapText="1"/>
    </xf>
    <xf numFmtId="41" fontId="24" fillId="0" borderId="0" xfId="1" applyFont="1" applyBorder="1" applyAlignment="1">
      <alignment vertical="center"/>
    </xf>
    <xf numFmtId="41" fontId="10" fillId="0" borderId="37" xfId="1" applyFont="1" applyBorder="1" applyAlignment="1">
      <alignment vertical="center"/>
    </xf>
    <xf numFmtId="177" fontId="9" fillId="0" borderId="0" xfId="0" applyNumberFormat="1" applyFont="1" applyBorder="1" applyAlignment="1">
      <alignment vertic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vertical="center" wrapText="1"/>
    </xf>
    <xf numFmtId="181" fontId="18" fillId="0" borderId="7" xfId="1" applyNumberFormat="1" applyFont="1" applyFill="1" applyBorder="1" applyAlignment="1">
      <alignment vertical="center" shrinkToFit="1"/>
    </xf>
    <xf numFmtId="181" fontId="18" fillId="0" borderId="15" xfId="1" applyNumberFormat="1" applyFont="1" applyFill="1" applyBorder="1" applyAlignment="1">
      <alignment vertical="center" shrinkToFit="1"/>
    </xf>
    <xf numFmtId="0" fontId="19" fillId="0" borderId="12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22" fillId="5" borderId="7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181" fontId="9" fillId="0" borderId="0" xfId="0" applyNumberFormat="1" applyFont="1" applyAlignment="1">
      <alignment horizontal="right" vertical="center"/>
    </xf>
    <xf numFmtId="0" fontId="23" fillId="0" borderId="0" xfId="0" applyFont="1" applyAlignment="1">
      <alignment vertical="center"/>
    </xf>
    <xf numFmtId="0" fontId="22" fillId="0" borderId="7" xfId="0" applyFont="1" applyFill="1" applyBorder="1" applyAlignment="1">
      <alignment horizontal="left" vertical="center" shrinkToFit="1"/>
    </xf>
    <xf numFmtId="182" fontId="22" fillId="0" borderId="7" xfId="0" applyNumberFormat="1" applyFont="1" applyFill="1" applyBorder="1" applyAlignment="1">
      <alignment horizontal="center" vertical="center" shrinkToFit="1"/>
    </xf>
    <xf numFmtId="181" fontId="23" fillId="0" borderId="0" xfId="0" applyNumberFormat="1" applyFont="1" applyBorder="1" applyAlignment="1">
      <alignment vertical="center"/>
    </xf>
    <xf numFmtId="0" fontId="22" fillId="8" borderId="7" xfId="0" applyFont="1" applyFill="1" applyBorder="1" applyAlignment="1">
      <alignment horizontal="center" vertical="center"/>
    </xf>
    <xf numFmtId="182" fontId="22" fillId="8" borderId="7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181" fontId="22" fillId="0" borderId="0" xfId="0" applyNumberFormat="1" applyFont="1" applyBorder="1" applyAlignment="1">
      <alignment vertical="center"/>
    </xf>
    <xf numFmtId="0" fontId="23" fillId="0" borderId="9" xfId="0" applyFont="1" applyBorder="1" applyAlignment="1">
      <alignment horizontal="center" vertical="center" shrinkToFit="1"/>
    </xf>
    <xf numFmtId="0" fontId="23" fillId="0" borderId="7" xfId="0" applyFont="1" applyFill="1" applyBorder="1" applyAlignment="1">
      <alignment horizontal="center" vertical="center"/>
    </xf>
    <xf numFmtId="182" fontId="23" fillId="0" borderId="7" xfId="0" applyNumberFormat="1" applyFont="1" applyFill="1" applyBorder="1" applyAlignment="1">
      <alignment horizontal="left" vertical="center" wrapText="1"/>
    </xf>
    <xf numFmtId="181" fontId="23" fillId="0" borderId="7" xfId="1" applyNumberFormat="1" applyFont="1" applyBorder="1" applyAlignment="1">
      <alignment horizontal="right" vertical="center"/>
    </xf>
    <xf numFmtId="181" fontId="23" fillId="0" borderId="7" xfId="0" applyNumberFormat="1" applyFont="1" applyBorder="1" applyAlignment="1">
      <alignment vertical="center"/>
    </xf>
    <xf numFmtId="181" fontId="23" fillId="0" borderId="0" xfId="0" applyNumberFormat="1" applyFont="1" applyAlignment="1">
      <alignment vertical="center"/>
    </xf>
    <xf numFmtId="181" fontId="22" fillId="0" borderId="0" xfId="0" applyNumberFormat="1" applyFont="1" applyAlignment="1">
      <alignment vertical="center"/>
    </xf>
    <xf numFmtId="0" fontId="23" fillId="0" borderId="9" xfId="0" applyFont="1" applyFill="1" applyBorder="1" applyAlignment="1">
      <alignment horizontal="center" vertical="center" shrinkToFit="1"/>
    </xf>
    <xf numFmtId="0" fontId="23" fillId="0" borderId="7" xfId="0" applyFont="1" applyFill="1" applyBorder="1" applyAlignment="1">
      <alignment vertical="center" wrapText="1"/>
    </xf>
    <xf numFmtId="179" fontId="23" fillId="0" borderId="7" xfId="0" applyNumberFormat="1" applyFont="1" applyFill="1" applyBorder="1" applyAlignment="1" applyProtection="1">
      <alignment horizontal="left" vertical="center" wrapText="1"/>
    </xf>
    <xf numFmtId="181" fontId="23" fillId="0" borderId="7" xfId="0" applyNumberFormat="1" applyFont="1" applyFill="1" applyBorder="1" applyAlignment="1" applyProtection="1">
      <alignment horizontal="right" vertical="center" shrinkToFit="1"/>
    </xf>
    <xf numFmtId="179" fontId="18" fillId="0" borderId="12" xfId="0" applyNumberFormat="1" applyFont="1" applyFill="1" applyBorder="1" applyAlignment="1" applyProtection="1">
      <alignment horizontal="left" vertical="center" wrapText="1" shrinkToFit="1"/>
    </xf>
    <xf numFmtId="0" fontId="23" fillId="0" borderId="0" xfId="0" applyFont="1" applyFill="1" applyAlignment="1">
      <alignment vertical="center"/>
    </xf>
    <xf numFmtId="179" fontId="23" fillId="0" borderId="7" xfId="0" applyNumberFormat="1" applyFont="1" applyFill="1" applyBorder="1" applyAlignment="1" applyProtection="1">
      <alignment horizontal="center" vertical="center" wrapText="1"/>
    </xf>
    <xf numFmtId="0" fontId="23" fillId="7" borderId="0" xfId="0" applyFont="1" applyFill="1" applyAlignment="1">
      <alignment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179" fontId="6" fillId="0" borderId="12" xfId="1" applyNumberFormat="1" applyFont="1" applyFill="1" applyBorder="1" applyAlignment="1">
      <alignment vertical="center" wrapText="1" shrinkToFit="1"/>
    </xf>
    <xf numFmtId="0" fontId="9" fillId="0" borderId="7" xfId="0" applyFont="1" applyFill="1" applyBorder="1" applyAlignment="1">
      <alignment horizontal="center" vertical="center"/>
    </xf>
    <xf numFmtId="181" fontId="23" fillId="0" borderId="7" xfId="1" applyNumberFormat="1" applyFont="1" applyFill="1" applyBorder="1" applyAlignment="1">
      <alignment horizontal="right" vertical="center" shrinkToFit="1"/>
    </xf>
    <xf numFmtId="0" fontId="9" fillId="0" borderId="7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shrinkToFit="1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181" fontId="27" fillId="0" borderId="0" xfId="0" applyNumberFormat="1" applyFont="1" applyFill="1" applyAlignment="1">
      <alignment vertical="center"/>
    </xf>
    <xf numFmtId="181" fontId="22" fillId="0" borderId="7" xfId="1" applyNumberFormat="1" applyFont="1" applyFill="1" applyBorder="1" applyAlignment="1">
      <alignment horizontal="right" vertical="center" shrinkToFit="1"/>
    </xf>
    <xf numFmtId="181" fontId="22" fillId="8" borderId="7" xfId="1" applyNumberFormat="1" applyFont="1" applyFill="1" applyBorder="1" applyAlignment="1">
      <alignment horizontal="right" vertical="center" shrinkToFit="1"/>
    </xf>
    <xf numFmtId="181" fontId="23" fillId="0" borderId="7" xfId="0" applyNumberFormat="1" applyFont="1" applyFill="1" applyBorder="1" applyAlignment="1">
      <alignment horizontal="right" vertical="center"/>
    </xf>
    <xf numFmtId="181" fontId="21" fillId="8" borderId="7" xfId="1" applyNumberFormat="1" applyFont="1" applyFill="1" applyBorder="1" applyAlignment="1">
      <alignment horizontal="right" vertical="center" shrinkToFit="1"/>
    </xf>
    <xf numFmtId="181" fontId="9" fillId="0" borderId="7" xfId="0" applyNumberFormat="1" applyFont="1" applyFill="1" applyBorder="1" applyAlignment="1">
      <alignment horizontal="right" vertical="center"/>
    </xf>
    <xf numFmtId="0" fontId="18" fillId="0" borderId="44" xfId="0" applyFont="1" applyFill="1" applyBorder="1" applyAlignment="1">
      <alignment horizontal="left" vertical="center" wrapText="1"/>
    </xf>
    <xf numFmtId="3" fontId="18" fillId="0" borderId="12" xfId="0" applyNumberFormat="1" applyFont="1" applyFill="1" applyBorder="1" applyAlignment="1">
      <alignment horizontal="left" vertical="center" wrapText="1"/>
    </xf>
    <xf numFmtId="0" fontId="28" fillId="0" borderId="7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vertical="center" wrapText="1"/>
    </xf>
    <xf numFmtId="181" fontId="28" fillId="0" borderId="7" xfId="1" applyNumberFormat="1" applyFont="1" applyFill="1" applyBorder="1" applyAlignment="1">
      <alignment horizontal="right" vertical="center"/>
    </xf>
    <xf numFmtId="179" fontId="18" fillId="0" borderId="12" xfId="0" applyNumberFormat="1" applyFont="1" applyFill="1" applyBorder="1" applyAlignment="1" applyProtection="1">
      <alignment vertical="center" wrapText="1" shrinkToFit="1"/>
    </xf>
    <xf numFmtId="181" fontId="9" fillId="0" borderId="7" xfId="1" applyNumberFormat="1" applyFont="1" applyFill="1" applyBorder="1" applyAlignment="1">
      <alignment horizontal="right" vertical="center" shrinkToFit="1"/>
    </xf>
    <xf numFmtId="181" fontId="9" fillId="0" borderId="8" xfId="1" applyNumberFormat="1" applyFont="1" applyFill="1" applyBorder="1" applyAlignment="1">
      <alignment horizontal="right" vertical="center" shrinkToFit="1"/>
    </xf>
    <xf numFmtId="181" fontId="9" fillId="0" borderId="0" xfId="0" applyNumberFormat="1" applyFont="1" applyAlignment="1">
      <alignment vertical="center"/>
    </xf>
    <xf numFmtId="179" fontId="18" fillId="0" borderId="12" xfId="0" applyNumberFormat="1" applyFont="1" applyFill="1" applyBorder="1" applyAlignment="1" applyProtection="1">
      <alignment vertical="center" wrapText="1"/>
    </xf>
    <xf numFmtId="184" fontId="27" fillId="0" borderId="2" xfId="0" applyNumberFormat="1" applyFont="1" applyFill="1" applyBorder="1" applyAlignment="1">
      <alignment vertical="center"/>
    </xf>
    <xf numFmtId="184" fontId="27" fillId="0" borderId="2" xfId="0" applyNumberFormat="1" applyFont="1" applyBorder="1" applyAlignment="1">
      <alignment vertical="center"/>
    </xf>
    <xf numFmtId="184" fontId="31" fillId="0" borderId="2" xfId="0" applyNumberFormat="1" applyFont="1" applyBorder="1" applyAlignment="1">
      <alignment vertical="center"/>
    </xf>
    <xf numFmtId="184" fontId="29" fillId="0" borderId="2" xfId="0" applyNumberFormat="1" applyFont="1" applyFill="1" applyBorder="1" applyAlignment="1">
      <alignment vertical="center"/>
    </xf>
    <xf numFmtId="0" fontId="6" fillId="8" borderId="12" xfId="0" applyFont="1" applyFill="1" applyBorder="1" applyAlignment="1">
      <alignment vertical="center" wrapText="1"/>
    </xf>
    <xf numFmtId="181" fontId="23" fillId="0" borderId="0" xfId="0" applyNumberFormat="1" applyFont="1" applyFill="1" applyAlignment="1">
      <alignment vertical="center"/>
    </xf>
    <xf numFmtId="0" fontId="5" fillId="0" borderId="9" xfId="0" applyFont="1" applyFill="1" applyBorder="1" applyAlignment="1">
      <alignment horizontal="center" vertical="center" wrapText="1" shrinkToFit="1"/>
    </xf>
    <xf numFmtId="180" fontId="27" fillId="0" borderId="0" xfId="0" applyNumberFormat="1" applyFont="1" applyFill="1" applyBorder="1" applyAlignment="1">
      <alignment vertical="center"/>
    </xf>
    <xf numFmtId="184" fontId="27" fillId="11" borderId="2" xfId="0" applyNumberFormat="1" applyFont="1" applyFill="1" applyBorder="1" applyAlignment="1">
      <alignment vertical="center"/>
    </xf>
    <xf numFmtId="184" fontId="31" fillId="11" borderId="2" xfId="0" applyNumberFormat="1" applyFont="1" applyFill="1" applyBorder="1" applyAlignment="1">
      <alignment vertical="center"/>
    </xf>
    <xf numFmtId="185" fontId="9" fillId="0" borderId="0" xfId="0" applyNumberFormat="1" applyFont="1" applyAlignment="1">
      <alignment vertical="center"/>
    </xf>
    <xf numFmtId="185" fontId="23" fillId="0" borderId="0" xfId="0" applyNumberFormat="1" applyFont="1" applyAlignment="1">
      <alignment vertical="center"/>
    </xf>
    <xf numFmtId="185" fontId="23" fillId="0" borderId="59" xfId="0" applyNumberFormat="1" applyFont="1" applyBorder="1" applyAlignment="1">
      <alignment horizontal="center" vertical="center"/>
    </xf>
    <xf numFmtId="185" fontId="23" fillId="0" borderId="60" xfId="0" applyNumberFormat="1" applyFont="1" applyBorder="1" applyAlignment="1">
      <alignment vertical="center"/>
    </xf>
    <xf numFmtId="185" fontId="22" fillId="0" borderId="60" xfId="0" applyNumberFormat="1" applyFont="1" applyBorder="1" applyAlignment="1">
      <alignment vertical="center"/>
    </xf>
    <xf numFmtId="185" fontId="23" fillId="0" borderId="60" xfId="0" applyNumberFormat="1" applyFont="1" applyFill="1" applyBorder="1" applyAlignment="1">
      <alignment vertical="center"/>
    </xf>
    <xf numFmtId="185" fontId="23" fillId="7" borderId="60" xfId="0" applyNumberFormat="1" applyFont="1" applyFill="1" applyBorder="1" applyAlignment="1">
      <alignment vertical="center"/>
    </xf>
    <xf numFmtId="185" fontId="23" fillId="0" borderId="61" xfId="0" applyNumberFormat="1" applyFont="1" applyBorder="1" applyAlignment="1">
      <alignment vertical="center"/>
    </xf>
    <xf numFmtId="185" fontId="18" fillId="2" borderId="0" xfId="0" applyNumberFormat="1" applyFont="1" applyFill="1" applyBorder="1" applyAlignment="1">
      <alignment vertical="center" wrapText="1"/>
    </xf>
    <xf numFmtId="185" fontId="17" fillId="2" borderId="0" xfId="0" applyNumberFormat="1" applyFont="1" applyFill="1" applyBorder="1" applyAlignment="1">
      <alignment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right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 shrinkToFit="1"/>
    </xf>
    <xf numFmtId="0" fontId="10" fillId="3" borderId="41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 wrapText="1" shrinkToFit="1"/>
    </xf>
    <xf numFmtId="0" fontId="10" fillId="3" borderId="43" xfId="0" applyFont="1" applyFill="1" applyBorder="1" applyAlignment="1">
      <alignment horizontal="center" vertical="center" wrapText="1" shrinkToFit="1"/>
    </xf>
    <xf numFmtId="0" fontId="22" fillId="5" borderId="45" xfId="0" applyFont="1" applyFill="1" applyBorder="1" applyAlignment="1">
      <alignment horizontal="center" vertical="center" shrinkToFit="1"/>
    </xf>
    <xf numFmtId="0" fontId="22" fillId="5" borderId="9" xfId="0" applyFont="1" applyFill="1" applyBorder="1" applyAlignment="1">
      <alignment horizontal="center" vertical="center" shrinkToFit="1"/>
    </xf>
    <xf numFmtId="0" fontId="17" fillId="2" borderId="0" xfId="0" applyFont="1" applyFill="1" applyBorder="1" applyAlignment="1">
      <alignment horizontal="center" vertical="center" wrapText="1"/>
    </xf>
    <xf numFmtId="0" fontId="22" fillId="5" borderId="46" xfId="0" applyFont="1" applyFill="1" applyBorder="1" applyAlignment="1">
      <alignment horizontal="center" vertical="center" wrapText="1" shrinkToFit="1"/>
    </xf>
    <xf numFmtId="0" fontId="22" fillId="5" borderId="7" xfId="0" applyFont="1" applyFill="1" applyBorder="1" applyAlignment="1">
      <alignment horizontal="center" vertical="center" shrinkToFit="1"/>
    </xf>
    <xf numFmtId="0" fontId="22" fillId="5" borderId="46" xfId="0" applyFont="1" applyFill="1" applyBorder="1" applyAlignment="1">
      <alignment horizontal="center" vertical="center" wrapText="1"/>
    </xf>
    <xf numFmtId="0" fontId="22" fillId="5" borderId="7" xfId="0" applyFont="1" applyFill="1" applyBorder="1" applyAlignment="1">
      <alignment horizontal="center" vertical="center"/>
    </xf>
    <xf numFmtId="0" fontId="22" fillId="5" borderId="47" xfId="0" applyFont="1" applyFill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center" vertical="center"/>
    </xf>
    <xf numFmtId="0" fontId="22" fillId="5" borderId="46" xfId="0" applyFont="1" applyFill="1" applyBorder="1" applyAlignment="1">
      <alignment horizontal="center" vertical="center" shrinkToFit="1"/>
    </xf>
    <xf numFmtId="0" fontId="23" fillId="5" borderId="7" xfId="0" applyFont="1" applyFill="1" applyBorder="1" applyAlignment="1">
      <alignment horizontal="center" vertical="center" shrinkToFit="1"/>
    </xf>
    <xf numFmtId="0" fontId="10" fillId="5" borderId="48" xfId="0" applyFont="1" applyFill="1" applyBorder="1" applyAlignment="1">
      <alignment horizontal="center" vertical="center" wrapText="1" shrinkToFit="1"/>
    </xf>
    <xf numFmtId="0" fontId="0" fillId="0" borderId="49" xfId="0" applyBorder="1"/>
    <xf numFmtId="0" fontId="10" fillId="5" borderId="50" xfId="0" applyFont="1" applyFill="1" applyBorder="1" applyAlignment="1">
      <alignment horizontal="center" vertical="center" wrapText="1" shrinkToFit="1"/>
    </xf>
    <xf numFmtId="0" fontId="0" fillId="0" borderId="51" xfId="0" applyBorder="1"/>
    <xf numFmtId="0" fontId="10" fillId="5" borderId="48" xfId="0" applyFont="1" applyFill="1" applyBorder="1" applyAlignment="1">
      <alignment horizontal="center" vertical="center" wrapText="1"/>
    </xf>
    <xf numFmtId="0" fontId="10" fillId="5" borderId="52" xfId="0" applyFont="1" applyFill="1" applyBorder="1" applyAlignment="1">
      <alignment horizontal="center" vertical="center" wrapText="1"/>
    </xf>
    <xf numFmtId="0" fontId="10" fillId="5" borderId="53" xfId="0" applyFont="1" applyFill="1" applyBorder="1" applyAlignment="1">
      <alignment horizontal="center" vertical="center" wrapText="1"/>
    </xf>
    <xf numFmtId="0" fontId="10" fillId="5" borderId="54" xfId="0" applyFont="1" applyFill="1" applyBorder="1" applyAlignment="1">
      <alignment horizontal="center" vertical="center" wrapText="1"/>
    </xf>
    <xf numFmtId="0" fontId="12" fillId="5" borderId="55" xfId="0" applyFont="1" applyFill="1" applyBorder="1" applyAlignment="1">
      <alignment horizontal="center" vertical="center"/>
    </xf>
    <xf numFmtId="0" fontId="0" fillId="0" borderId="44" xfId="0" applyBorder="1" applyAlignment="1"/>
    <xf numFmtId="0" fontId="17" fillId="3" borderId="56" xfId="0" applyFont="1" applyFill="1" applyBorder="1" applyAlignment="1">
      <alignment horizontal="center" vertical="center" wrapText="1" shrinkToFit="1"/>
    </xf>
    <xf numFmtId="0" fontId="17" fillId="3" borderId="57" xfId="0" applyFont="1" applyFill="1" applyBorder="1" applyAlignment="1">
      <alignment horizontal="center" vertical="center" wrapText="1" shrinkToFit="1"/>
    </xf>
    <xf numFmtId="0" fontId="22" fillId="3" borderId="45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shrinkToFit="1"/>
    </xf>
    <xf numFmtId="0" fontId="22" fillId="3" borderId="46" xfId="0" applyFont="1" applyFill="1" applyBorder="1" applyAlignment="1">
      <alignment horizontal="center" vertical="center" shrinkToFit="1"/>
    </xf>
    <xf numFmtId="0" fontId="22" fillId="3" borderId="7" xfId="0" applyFont="1" applyFill="1" applyBorder="1" applyAlignment="1">
      <alignment horizontal="center" vertical="center" shrinkToFit="1"/>
    </xf>
    <xf numFmtId="0" fontId="22" fillId="3" borderId="46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/>
    </xf>
    <xf numFmtId="0" fontId="22" fillId="3" borderId="52" xfId="0" applyFont="1" applyFill="1" applyBorder="1" applyAlignment="1">
      <alignment horizontal="center" vertical="center" wrapText="1"/>
    </xf>
    <xf numFmtId="0" fontId="22" fillId="3" borderId="53" xfId="0" applyFont="1" applyFill="1" applyBorder="1" applyAlignment="1">
      <alignment horizontal="center" vertical="center" wrapText="1"/>
    </xf>
    <xf numFmtId="0" fontId="22" fillId="3" borderId="54" xfId="0" applyFont="1" applyFill="1" applyBorder="1" applyAlignment="1">
      <alignment horizontal="center" vertical="center" wrapText="1"/>
    </xf>
    <xf numFmtId="0" fontId="22" fillId="5" borderId="52" xfId="0" applyFont="1" applyFill="1" applyBorder="1" applyAlignment="1">
      <alignment horizontal="center" vertical="center" wrapText="1"/>
    </xf>
    <xf numFmtId="0" fontId="22" fillId="5" borderId="53" xfId="0" applyFont="1" applyFill="1" applyBorder="1" applyAlignment="1">
      <alignment horizontal="center" vertical="center" wrapText="1"/>
    </xf>
    <xf numFmtId="0" fontId="22" fillId="5" borderId="54" xfId="0" applyFont="1" applyFill="1" applyBorder="1" applyAlignment="1">
      <alignment horizontal="center" vertical="center" wrapText="1"/>
    </xf>
    <xf numFmtId="0" fontId="3" fillId="5" borderId="58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22" fillId="5" borderId="45" xfId="0" applyFont="1" applyFill="1" applyBorder="1" applyAlignment="1">
      <alignment horizontal="center" vertical="center" wrapText="1" shrinkToFit="1"/>
    </xf>
    <xf numFmtId="0" fontId="10" fillId="5" borderId="40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41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10" fillId="5" borderId="42" xfId="0" applyFont="1" applyFill="1" applyBorder="1" applyAlignment="1">
      <alignment horizontal="center" vertical="center" wrapText="1"/>
    </xf>
    <xf numFmtId="0" fontId="10" fillId="5" borderId="43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/>
    </xf>
    <xf numFmtId="0" fontId="17" fillId="3" borderId="50" xfId="0" applyFont="1" applyFill="1" applyBorder="1" applyAlignment="1">
      <alignment horizontal="center" vertical="center" wrapText="1" shrinkToFit="1"/>
    </xf>
    <xf numFmtId="0" fontId="17" fillId="3" borderId="51" xfId="0" applyFont="1" applyFill="1" applyBorder="1" applyAlignment="1">
      <alignment horizontal="center" vertical="center" wrapText="1" shrinkToFit="1"/>
    </xf>
    <xf numFmtId="0" fontId="17" fillId="3" borderId="46" xfId="0" applyFont="1" applyFill="1" applyBorder="1" applyAlignment="1">
      <alignment horizontal="center" vertical="center" shrinkToFit="1"/>
    </xf>
    <xf numFmtId="0" fontId="17" fillId="3" borderId="7" xfId="0" applyFont="1" applyFill="1" applyBorder="1" applyAlignment="1">
      <alignment horizontal="center" vertical="center" shrinkToFit="1"/>
    </xf>
    <xf numFmtId="0" fontId="17" fillId="3" borderId="46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/>
    </xf>
    <xf numFmtId="0" fontId="17" fillId="3" borderId="47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/>
    </xf>
    <xf numFmtId="0" fontId="17" fillId="3" borderId="52" xfId="0" applyFont="1" applyFill="1" applyBorder="1" applyAlignment="1">
      <alignment horizontal="center" vertical="center" wrapText="1"/>
    </xf>
    <xf numFmtId="0" fontId="17" fillId="3" borderId="53" xfId="0" applyFont="1" applyFill="1" applyBorder="1" applyAlignment="1">
      <alignment horizontal="center" vertical="center" wrapText="1"/>
    </xf>
    <xf numFmtId="0" fontId="17" fillId="3" borderId="54" xfId="0" applyFont="1" applyFill="1" applyBorder="1" applyAlignment="1">
      <alignment horizontal="center" vertical="center" wrapText="1"/>
    </xf>
    <xf numFmtId="0" fontId="17" fillId="3" borderId="45" xfId="0" applyFont="1" applyFill="1" applyBorder="1" applyAlignment="1">
      <alignment horizontal="center" vertical="center" wrapText="1" shrinkToFit="1"/>
    </xf>
    <xf numFmtId="0" fontId="17" fillId="3" borderId="9" xfId="0" applyFont="1" applyFill="1" applyBorder="1" applyAlignment="1">
      <alignment horizontal="center" vertical="center" shrinkToFit="1"/>
    </xf>
  </cellXfs>
  <cellStyles count="4">
    <cellStyle name="Comma [0]_ SG&amp;A Bridge " xfId="2"/>
    <cellStyle name="백분율 2" xfId="3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66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4"/>
  <sheetViews>
    <sheetView view="pageBreakPreview" zoomScale="85" workbookViewId="0">
      <pane xSplit="1" ySplit="5" topLeftCell="B6" activePane="bottomRight" state="frozen"/>
      <selection activeCell="B3" sqref="B3"/>
      <selection pane="topRight" activeCell="B3" sqref="B3"/>
      <selection pane="bottomLeft" activeCell="B3" sqref="B3"/>
      <selection pane="bottomRight" activeCell="B1" sqref="B1:H1"/>
    </sheetView>
  </sheetViews>
  <sheetFormatPr defaultRowHeight="13.5" x14ac:dyDescent="0.15"/>
  <cols>
    <col min="1" max="1" width="0.6640625" style="6" customWidth="1"/>
    <col min="2" max="2" width="11.5546875" style="6" customWidth="1"/>
    <col min="3" max="3" width="15.33203125" style="6" customWidth="1"/>
    <col min="4" max="7" width="12.6640625" style="6" customWidth="1"/>
    <col min="8" max="8" width="15.33203125" style="6" customWidth="1"/>
    <col min="9" max="10" width="12.77734375" style="6" hidden="1" customWidth="1"/>
    <col min="11" max="11" width="10.88671875" style="6" hidden="1" customWidth="1"/>
    <col min="12" max="12" width="18.109375" style="6" hidden="1" customWidth="1"/>
    <col min="13" max="14" width="13.109375" style="6" hidden="1" customWidth="1"/>
    <col min="15" max="15" width="10.88671875" style="6" hidden="1" customWidth="1"/>
    <col min="16" max="16" width="9.88671875" style="6" hidden="1" customWidth="1"/>
    <col min="17" max="16384" width="8.88671875" style="6"/>
  </cols>
  <sheetData>
    <row r="1" spans="2:16" ht="36.75" customHeight="1" x14ac:dyDescent="0.15">
      <c r="B1" s="339" t="s">
        <v>190</v>
      </c>
      <c r="C1" s="340"/>
      <c r="D1" s="340"/>
      <c r="E1" s="340"/>
      <c r="F1" s="340"/>
      <c r="G1" s="340"/>
      <c r="H1" s="340"/>
    </row>
    <row r="2" spans="2:16" ht="23.25" customHeight="1" x14ac:dyDescent="0.25">
      <c r="B2" s="8" t="s">
        <v>39</v>
      </c>
      <c r="C2" s="9"/>
      <c r="D2" s="10"/>
      <c r="E2" s="10"/>
      <c r="F2" s="11"/>
      <c r="G2" s="11"/>
      <c r="H2" s="11"/>
    </row>
    <row r="3" spans="2:16" s="7" customFormat="1" ht="24" customHeight="1" thickBot="1" x14ac:dyDescent="0.2">
      <c r="B3" s="12"/>
      <c r="F3" s="13"/>
      <c r="H3" s="15" t="s">
        <v>18</v>
      </c>
      <c r="I3" s="14"/>
      <c r="N3" s="327" t="s">
        <v>62</v>
      </c>
      <c r="O3" s="327"/>
      <c r="P3" s="327"/>
    </row>
    <row r="4" spans="2:16" ht="24" customHeight="1" x14ac:dyDescent="0.15">
      <c r="B4" s="341" t="s">
        <v>156</v>
      </c>
      <c r="C4" s="343" t="s">
        <v>23</v>
      </c>
      <c r="D4" s="345" t="s">
        <v>24</v>
      </c>
      <c r="E4" s="345"/>
      <c r="F4" s="345" t="s">
        <v>25</v>
      </c>
      <c r="G4" s="345"/>
      <c r="H4" s="325" t="s">
        <v>26</v>
      </c>
      <c r="I4" s="328" t="s">
        <v>84</v>
      </c>
      <c r="J4" s="329"/>
      <c r="K4" s="330" t="s">
        <v>57</v>
      </c>
      <c r="L4" s="332" t="s">
        <v>58</v>
      </c>
      <c r="M4" s="329" t="s">
        <v>87</v>
      </c>
      <c r="N4" s="334"/>
      <c r="O4" s="335" t="s">
        <v>61</v>
      </c>
      <c r="P4" s="336"/>
    </row>
    <row r="5" spans="2:16" ht="24" customHeight="1" x14ac:dyDescent="0.15">
      <c r="B5" s="342"/>
      <c r="C5" s="344"/>
      <c r="D5" s="68" t="s">
        <v>35</v>
      </c>
      <c r="E5" s="68" t="s">
        <v>36</v>
      </c>
      <c r="F5" s="68" t="s">
        <v>35</v>
      </c>
      <c r="G5" s="68" t="s">
        <v>36</v>
      </c>
      <c r="H5" s="326"/>
      <c r="I5" s="70" t="s">
        <v>59</v>
      </c>
      <c r="J5" s="75" t="s">
        <v>60</v>
      </c>
      <c r="K5" s="331"/>
      <c r="L5" s="333"/>
      <c r="M5" s="77" t="s">
        <v>59</v>
      </c>
      <c r="N5" s="71" t="s">
        <v>60</v>
      </c>
      <c r="O5" s="337"/>
      <c r="P5" s="338"/>
    </row>
    <row r="6" spans="2:16" ht="37.5" customHeight="1" thickBot="1" x14ac:dyDescent="0.2">
      <c r="B6" s="16" t="s">
        <v>157</v>
      </c>
      <c r="C6" s="27">
        <f>SUM(C7:C17)</f>
        <v>15218137162</v>
      </c>
      <c r="D6" s="27">
        <f t="shared" ref="D6:G6" si="0">SUM(D7:D17)</f>
        <v>37508969</v>
      </c>
      <c r="E6" s="27">
        <f t="shared" si="0"/>
        <v>93221852</v>
      </c>
      <c r="F6" s="27">
        <f t="shared" si="0"/>
        <v>51004750</v>
      </c>
      <c r="G6" s="27">
        <f t="shared" si="0"/>
        <v>106717633</v>
      </c>
      <c r="H6" s="30">
        <f>SUM(H7:H17)</f>
        <v>15273850045</v>
      </c>
      <c r="I6" s="73">
        <f>E24-D24</f>
        <v>55712883</v>
      </c>
      <c r="J6" s="76">
        <f>+G24-F24</f>
        <v>55712883</v>
      </c>
      <c r="K6" s="133">
        <f>+I6-J6</f>
        <v>0</v>
      </c>
      <c r="L6" s="91" t="s">
        <v>79</v>
      </c>
      <c r="M6" s="78">
        <f>(세입_일반!H6-세입_일반!G6)+(세입_특별!G6-세입_특별!F6)+(세입_기금!F6-세입_기금!E6)</f>
        <v>55712883</v>
      </c>
      <c r="N6" s="74">
        <f>+(세출_일반!H6-세출_일반!G6)+(세출_특별!G6-세출_특별!F6)+(세출_기금!F6-세출_기금!E6)</f>
        <v>55712883</v>
      </c>
      <c r="O6" s="72">
        <f>+M6-I6</f>
        <v>0</v>
      </c>
      <c r="P6" s="72">
        <f>+N6-J6</f>
        <v>0</v>
      </c>
    </row>
    <row r="7" spans="2:16" ht="37.5" hidden="1" customHeight="1" x14ac:dyDescent="0.15">
      <c r="B7" s="167" t="s">
        <v>158</v>
      </c>
      <c r="C7" s="28"/>
      <c r="D7" s="18"/>
      <c r="E7" s="18"/>
      <c r="F7" s="18"/>
      <c r="G7" s="18"/>
      <c r="H7" s="169">
        <f>C7-F7+G7</f>
        <v>0</v>
      </c>
      <c r="I7" s="234"/>
      <c r="J7" s="235"/>
      <c r="K7" s="236"/>
      <c r="L7" s="237"/>
      <c r="M7" s="238"/>
      <c r="N7" s="239"/>
      <c r="O7" s="240"/>
      <c r="P7" s="240"/>
    </row>
    <row r="8" spans="2:16" ht="37.5" customHeight="1" x14ac:dyDescent="0.15">
      <c r="B8" s="17" t="s">
        <v>164</v>
      </c>
      <c r="C8" s="116">
        <v>26449811</v>
      </c>
      <c r="D8" s="18">
        <f>SUMIF(세입_일반!A7:A104,"=의회운영위원회",세입_일반!G7:G104)</f>
        <v>0</v>
      </c>
      <c r="E8" s="18">
        <f>SUMIF(세입_일반!A7:A104,"=의회운영위원회",세입_일반!H7:H104)</f>
        <v>0</v>
      </c>
      <c r="F8" s="18">
        <f>SUMIF(세출_일반!A9:A144,"=의회운영위원회",세출_일반!G9:G144)</f>
        <v>0</v>
      </c>
      <c r="G8" s="18">
        <f>SUMIF(세출_일반!A9:A144,"=의회운영위원회",세출_일반!H9:H144)</f>
        <v>0</v>
      </c>
      <c r="H8" s="31">
        <f>C8-F8+G8</f>
        <v>26449811</v>
      </c>
      <c r="I8" s="323" t="s">
        <v>86</v>
      </c>
      <c r="J8" s="324"/>
      <c r="K8" s="7"/>
      <c r="N8" s="136" t="s">
        <v>85</v>
      </c>
    </row>
    <row r="9" spans="2:16" ht="37.5" customHeight="1" x14ac:dyDescent="0.15">
      <c r="B9" s="17" t="s">
        <v>165</v>
      </c>
      <c r="C9" s="28">
        <v>4568180796</v>
      </c>
      <c r="D9" s="18">
        <f>SUMIF(세입_일반!A7:A104,"=기획위원회",세입_일반!G7:G104)+세입_특별!F25</f>
        <v>0</v>
      </c>
      <c r="E9" s="18">
        <f>SUMIF(세입_일반!A7:A104,"=기획위원회",세입_일반!H7:H104)+세입_특별!G25</f>
        <v>1700000</v>
      </c>
      <c r="F9" s="19">
        <f>SUMIF(세출_일반!A9:A144,"=기획위원회",세출_일반!G9:G144)+세출_특별!F25</f>
        <v>0</v>
      </c>
      <c r="G9" s="19">
        <f>SUMIF(세출_일반!A9:A144,"=기획위원회",세출_일반!H9:H144)+세출_특별!G25</f>
        <v>1700000</v>
      </c>
      <c r="H9" s="31">
        <f t="shared" ref="H9:H17" si="1">C9-F9+G9</f>
        <v>4569880796</v>
      </c>
      <c r="I9" s="138">
        <f>세입_일반!F6</f>
        <v>55712883</v>
      </c>
      <c r="J9" s="138">
        <f>세출_일반!F6</f>
        <v>55712883</v>
      </c>
      <c r="K9" s="7"/>
      <c r="N9" s="137">
        <f>+H6-C6</f>
        <v>55712883</v>
      </c>
    </row>
    <row r="10" spans="2:16" ht="37.5" customHeight="1" x14ac:dyDescent="0.15">
      <c r="B10" s="17" t="s">
        <v>166</v>
      </c>
      <c r="C10" s="28">
        <v>618072235</v>
      </c>
      <c r="D10" s="18">
        <f>SUMIF(세입_일반!A7:A104,"=경제투자위원회",세입_일반!G7:G104)+세입_특별!F28</f>
        <v>679721</v>
      </c>
      <c r="E10" s="18">
        <f>SUMIF(세입_일반!A7:A104,"=경제투자위원회",세입_일반!H7:H104)+세입_특별!G28</f>
        <v>190558</v>
      </c>
      <c r="F10" s="18">
        <f>SUMIF(세출_일반!A9:A144,"=경제투자위원회",세출_일반!G9:G144)+세출_특별!F28</f>
        <v>1059722</v>
      </c>
      <c r="G10" s="18">
        <f>SUMIF(세출_일반!A9:A144,"=경제투자위원회",세출_일반!H9:H144)+세출_특별!G28</f>
        <v>476558</v>
      </c>
      <c r="H10" s="31">
        <f t="shared" si="1"/>
        <v>617489071</v>
      </c>
      <c r="I10" s="23"/>
      <c r="J10" s="24"/>
      <c r="K10" s="25"/>
    </row>
    <row r="11" spans="2:16" ht="37.5" customHeight="1" x14ac:dyDescent="0.15">
      <c r="B11" s="17" t="s">
        <v>167</v>
      </c>
      <c r="C11" s="28">
        <v>1004680245</v>
      </c>
      <c r="D11" s="18">
        <f>SUMIF(세입_일반!A7:A104,"=행정자치위원회",세입_일반!G7:G104)</f>
        <v>500000</v>
      </c>
      <c r="E11" s="18">
        <f>SUMIF(세입_일반!A7:A104,"=행정자치위원회",세입_일반!H7:H104)</f>
        <v>13318370</v>
      </c>
      <c r="F11" s="18">
        <f>SUMIF(세출_일반!A9:A144,"=행정자치위원회",세출_일반!G9:G144)</f>
        <v>500000</v>
      </c>
      <c r="G11" s="18">
        <f>SUMIF(세출_일반!A9:A144,"=행정자치위원회",세출_일반!H9:H144)</f>
        <v>143500</v>
      </c>
      <c r="H11" s="31">
        <f t="shared" si="1"/>
        <v>1004323745</v>
      </c>
      <c r="I11" s="23"/>
      <c r="J11" s="121"/>
      <c r="L11" s="26"/>
      <c r="M11" s="26"/>
    </row>
    <row r="12" spans="2:16" ht="37.5" customHeight="1" x14ac:dyDescent="0.15">
      <c r="B12" s="17" t="s">
        <v>168</v>
      </c>
      <c r="C12" s="28">
        <v>360251003</v>
      </c>
      <c r="D12" s="18">
        <f>SUMIF(세입_일반!A7:A104,"=문화체육관광위원회",세입_일반!G7:G104)+세입_특별!F31</f>
        <v>0</v>
      </c>
      <c r="E12" s="18">
        <f>SUMIF(세입_일반!A7:A104,"=문화체육관광위원회",세입_일반!H7:H104)+세입_특별!G31</f>
        <v>75000</v>
      </c>
      <c r="F12" s="18">
        <f>SUMIF(세출_일반!A9:A144,"=문화체육관광위원회",세출_일반!G9:G144)+세출_특별!F31</f>
        <v>0</v>
      </c>
      <c r="G12" s="19">
        <f>SUMIF(세출_일반!A9:A144,"=문화체육관광위원회",세출_일반!H9:H144)+세출_특별!G31</f>
        <v>75000</v>
      </c>
      <c r="H12" s="31">
        <f t="shared" si="1"/>
        <v>360326003</v>
      </c>
    </row>
    <row r="13" spans="2:16" s="97" customFormat="1" ht="37.5" customHeight="1" x14ac:dyDescent="0.15">
      <c r="B13" s="92" t="s">
        <v>169</v>
      </c>
      <c r="C13" s="93">
        <v>553002533</v>
      </c>
      <c r="D13" s="94">
        <f>SUMIF(세입_일반!A7:A104,"=농림수산위원회",세입_일반!G7:G104)</f>
        <v>801633</v>
      </c>
      <c r="E13" s="94">
        <f>SUMIF(세입_일반!A7:A104,"=농림수산위원회",세입_일반!H7:H104)</f>
        <v>1945271</v>
      </c>
      <c r="F13" s="94">
        <f>SUMIF(세출_일반!A9:A144,"=농림수산위원회",세출_일반!G9:G144)</f>
        <v>827717</v>
      </c>
      <c r="G13" s="95">
        <f>SUMIF(세출_일반!A9:A144,"=농림수산위원회",세출_일반!H9:H144)</f>
        <v>221146</v>
      </c>
      <c r="H13" s="96">
        <f t="shared" si="1"/>
        <v>552395962</v>
      </c>
    </row>
    <row r="14" spans="2:16" s="97" customFormat="1" ht="37.5" customHeight="1" x14ac:dyDescent="0.15">
      <c r="B14" s="92" t="s">
        <v>170</v>
      </c>
      <c r="C14" s="93">
        <v>2540520136</v>
      </c>
      <c r="D14" s="94">
        <f>SUMIF(세입_일반!A7:A104,"=보건복지공보위원회",세입_일반!G7:G104)+세입_특별!F7</f>
        <v>10250295</v>
      </c>
      <c r="E14" s="94">
        <f>SUMIF(세입_일반!A7:A104,"=보건복지공보위원회",세입_일반!H7:H104)+세입_특별!G7</f>
        <v>1598074</v>
      </c>
      <c r="F14" s="94">
        <f>SUMIF(세출_일반!A9:A144,"=보건복지공보위원회",세출_일반!G9:G144)+세출_특별!F7</f>
        <v>12206520</v>
      </c>
      <c r="G14" s="94">
        <f>SUMIF(세출_일반!A9:A144,"=보건복지공보위원회",세출_일반!H9:H144)+세출_특별!G7</f>
        <v>2385103</v>
      </c>
      <c r="H14" s="96">
        <f t="shared" si="1"/>
        <v>2530698719</v>
      </c>
    </row>
    <row r="15" spans="2:16" s="97" customFormat="1" ht="37.5" customHeight="1" x14ac:dyDescent="0.15">
      <c r="B15" s="92" t="s">
        <v>171</v>
      </c>
      <c r="C15" s="93">
        <v>1432979319</v>
      </c>
      <c r="D15" s="94">
        <f>SUMIF(세입_일반!A7:A104,"=건설교통위원회",세입_일반!G7:G104)+세입_특별!F13+세입_특별!F19+세입_특별!F22</f>
        <v>17556054</v>
      </c>
      <c r="E15" s="94">
        <f>SUMIF(세입_일반!A7:A104,"=건설교통위원회",세입_일반!H7:H104)+세입_특별!G13+세입_특별!G19+세입_특별!G22</f>
        <v>34114000</v>
      </c>
      <c r="F15" s="94">
        <f>SUMIF(세출_일반!A9:A144,"=건설교통위원회",세출_일반!G9:G144)+세출_특별!F13+세출_특별!F19+세출_특별!F22</f>
        <v>20020000</v>
      </c>
      <c r="G15" s="94">
        <f>SUMIF(세출_일반!A9:A144,"=건설교통위원회",세출_일반!H9:H144)+세출_특별!G13+세출_특별!G19+세출_특별!G22</f>
        <v>37364000</v>
      </c>
      <c r="H15" s="96">
        <f t="shared" si="1"/>
        <v>1450323319</v>
      </c>
    </row>
    <row r="16" spans="2:16" s="101" customFormat="1" ht="37.5" customHeight="1" x14ac:dyDescent="0.15">
      <c r="B16" s="98" t="s">
        <v>172</v>
      </c>
      <c r="C16" s="99">
        <v>971583139</v>
      </c>
      <c r="D16" s="95">
        <f>SUMIF(세입_일반!A7:A104,"=도시환경위원회",세입_일반!G7:G104)+세입_특별!F10+세입_특별!F34</f>
        <v>6883872</v>
      </c>
      <c r="E16" s="95">
        <f>SUMIF(세입_일반!A7:A104,"=도시환경위원회",세입_일반!H7:H104)+세입_특별!G10+세입_특별!G34</f>
        <v>6023000</v>
      </c>
      <c r="F16" s="95">
        <f>SUMIF(세출_일반!A9:A144,"=도시환경위원회",세출_일반!G9:G144)+세출_특별!F10+세출_특별!F34</f>
        <v>15273149</v>
      </c>
      <c r="G16" s="95">
        <f>SUMIF(세출_일반!A9:A144,"=도시환경위원회",세출_일반!H9:H144)+세출_특별!G10+세출_특별!G34</f>
        <v>14779500</v>
      </c>
      <c r="H16" s="100">
        <f t="shared" si="1"/>
        <v>971089490</v>
      </c>
    </row>
    <row r="17" spans="2:11" s="97" customFormat="1" ht="37.5" customHeight="1" thickBot="1" x14ac:dyDescent="0.2">
      <c r="B17" s="102" t="s">
        <v>173</v>
      </c>
      <c r="C17" s="103">
        <v>3142417945</v>
      </c>
      <c r="D17" s="104">
        <f>SUMIF(세입_일반!A7:A104,"=여성가족평생교육위원회",세입_일반!G7:G104)+세입_특별!F16</f>
        <v>837394</v>
      </c>
      <c r="E17" s="104">
        <f>SUMIF(세입_일반!A7:A104,"=여성가족평생교육위원회",세입_일반!H7:H104)+세입_특별!G16</f>
        <v>34257579</v>
      </c>
      <c r="F17" s="104">
        <f>SUMIF(세출_일반!A9:A144,"=여성가족평생교육위원회",세출_일반!G9:G144)+세출_특별!F16</f>
        <v>1117642</v>
      </c>
      <c r="G17" s="104">
        <f>SUMIF(세출_일반!A9:A144,"=여성가족평생교육위원회",세출_일반!H9:H144)+세출_특별!G16</f>
        <v>49572826</v>
      </c>
      <c r="H17" s="105">
        <f t="shared" si="1"/>
        <v>3190873129</v>
      </c>
    </row>
    <row r="18" spans="2:11" ht="30.75" customHeight="1" x14ac:dyDescent="0.15">
      <c r="B18" s="7"/>
      <c r="C18" s="7"/>
      <c r="D18" s="7"/>
      <c r="E18" s="7"/>
      <c r="F18" s="7"/>
      <c r="G18" s="7"/>
      <c r="H18" s="7"/>
    </row>
    <row r="19" spans="2:11" ht="20.25" x14ac:dyDescent="0.15">
      <c r="B19" s="21" t="s">
        <v>28</v>
      </c>
      <c r="C19" s="8"/>
      <c r="D19" s="8"/>
      <c r="E19" s="8"/>
      <c r="F19" s="8"/>
      <c r="G19" s="8"/>
      <c r="H19" s="22"/>
    </row>
    <row r="20" spans="2:11" ht="19.5" thickBot="1" x14ac:dyDescent="0.2">
      <c r="B20" s="12"/>
      <c r="C20" s="7"/>
      <c r="D20" s="7"/>
      <c r="E20" s="7"/>
      <c r="F20" s="7"/>
      <c r="G20" s="7"/>
      <c r="H20" s="15" t="s">
        <v>29</v>
      </c>
    </row>
    <row r="21" spans="2:11" ht="24.75" customHeight="1" x14ac:dyDescent="0.15">
      <c r="B21" s="341" t="s">
        <v>30</v>
      </c>
      <c r="C21" s="346" t="s">
        <v>56</v>
      </c>
      <c r="D21" s="345" t="s">
        <v>24</v>
      </c>
      <c r="E21" s="345"/>
      <c r="F21" s="345" t="s">
        <v>25</v>
      </c>
      <c r="G21" s="345"/>
      <c r="H21" s="325" t="s">
        <v>26</v>
      </c>
    </row>
    <row r="22" spans="2:11" ht="24.75" customHeight="1" x14ac:dyDescent="0.15">
      <c r="B22" s="342"/>
      <c r="C22" s="347"/>
      <c r="D22" s="68" t="s">
        <v>27</v>
      </c>
      <c r="E22" s="68" t="s">
        <v>37</v>
      </c>
      <c r="F22" s="68" t="s">
        <v>27</v>
      </c>
      <c r="G22" s="68" t="s">
        <v>38</v>
      </c>
      <c r="H22" s="326"/>
      <c r="I22" s="6" t="s">
        <v>80</v>
      </c>
    </row>
    <row r="23" spans="2:11" ht="37.5" customHeight="1" x14ac:dyDescent="0.15">
      <c r="B23" s="16" t="s">
        <v>31</v>
      </c>
      <c r="C23" s="27">
        <f t="shared" ref="C23:H23" si="2">SUM(C24:C25)</f>
        <v>15218137162</v>
      </c>
      <c r="D23" s="27">
        <f t="shared" si="2"/>
        <v>37508969</v>
      </c>
      <c r="E23" s="27">
        <f t="shared" si="2"/>
        <v>93221852</v>
      </c>
      <c r="F23" s="27">
        <f t="shared" si="2"/>
        <v>51004750</v>
      </c>
      <c r="G23" s="27">
        <f t="shared" si="2"/>
        <v>106717633</v>
      </c>
      <c r="H23" s="27">
        <f t="shared" si="2"/>
        <v>15273850045</v>
      </c>
      <c r="I23" s="14">
        <f>+C23+E23-D23</f>
        <v>15273850045</v>
      </c>
      <c r="J23" s="134">
        <f>I23-H23</f>
        <v>0</v>
      </c>
      <c r="K23" s="135" t="s">
        <v>81</v>
      </c>
    </row>
    <row r="24" spans="2:11" ht="37.5" customHeight="1" x14ac:dyDescent="0.15">
      <c r="B24" s="17" t="s">
        <v>32</v>
      </c>
      <c r="C24" s="28">
        <v>12199451177</v>
      </c>
      <c r="D24" s="28">
        <f>+세입_일반!G6</f>
        <v>37508969</v>
      </c>
      <c r="E24" s="28">
        <f>+세입_일반!H6</f>
        <v>93221852</v>
      </c>
      <c r="F24" s="28">
        <f>+세출_일반!G6</f>
        <v>51004750</v>
      </c>
      <c r="G24" s="28">
        <f>+세출_일반!H6</f>
        <v>106717633</v>
      </c>
      <c r="H24" s="31">
        <f>+C24+G24-F24</f>
        <v>12255164060</v>
      </c>
      <c r="I24" s="14">
        <f>+C24+E24-D24</f>
        <v>12255164060</v>
      </c>
      <c r="J24" s="134">
        <f>I24-H24</f>
        <v>0</v>
      </c>
      <c r="K24" s="135" t="s">
        <v>82</v>
      </c>
    </row>
    <row r="25" spans="2:11" ht="37.5" customHeight="1" thickBot="1" x14ac:dyDescent="0.2">
      <c r="B25" s="20" t="s">
        <v>33</v>
      </c>
      <c r="C25" s="29">
        <v>3018685985</v>
      </c>
      <c r="D25" s="29">
        <f>세입_특별!F6</f>
        <v>0</v>
      </c>
      <c r="E25" s="29">
        <f>세입_특별!G6</f>
        <v>0</v>
      </c>
      <c r="F25" s="29">
        <f>세출_특별!F6</f>
        <v>0</v>
      </c>
      <c r="G25" s="29">
        <f>세출_특별!G6</f>
        <v>0</v>
      </c>
      <c r="H25" s="32">
        <f>+C25+G25-F25</f>
        <v>3018685985</v>
      </c>
      <c r="I25" s="14">
        <f>+C25+E25-D25</f>
        <v>3018685985</v>
      </c>
      <c r="J25" s="134">
        <f>I25-H25</f>
        <v>0</v>
      </c>
      <c r="K25" s="135" t="s">
        <v>82</v>
      </c>
    </row>
    <row r="26" spans="2:11" x14ac:dyDescent="0.15">
      <c r="B26" s="7"/>
      <c r="C26" s="7"/>
      <c r="D26" s="7"/>
      <c r="E26" s="7"/>
      <c r="F26" s="7"/>
      <c r="G26" s="7"/>
      <c r="H26" s="7"/>
    </row>
    <row r="27" spans="2:11" x14ac:dyDescent="0.15">
      <c r="B27" s="7"/>
      <c r="C27" s="7"/>
      <c r="D27" s="7"/>
      <c r="E27" s="7"/>
      <c r="F27" s="7"/>
      <c r="G27" s="7"/>
      <c r="H27" s="7"/>
    </row>
    <row r="28" spans="2:11" x14ac:dyDescent="0.15">
      <c r="B28" s="7"/>
      <c r="C28" s="7"/>
      <c r="D28" s="7"/>
      <c r="E28" s="7"/>
      <c r="F28" s="7"/>
      <c r="G28" s="7"/>
      <c r="H28" s="7"/>
    </row>
    <row r="29" spans="2:11" x14ac:dyDescent="0.15">
      <c r="B29" s="7"/>
      <c r="C29" s="7"/>
      <c r="D29" s="7"/>
      <c r="E29" s="7"/>
      <c r="F29" s="7"/>
      <c r="G29" s="7"/>
      <c r="H29" s="7"/>
    </row>
    <row r="76" spans="1:6" x14ac:dyDescent="0.15">
      <c r="A76" s="122" t="s">
        <v>78</v>
      </c>
    </row>
    <row r="78" spans="1:6" x14ac:dyDescent="0.15">
      <c r="F78" s="6">
        <v>0</v>
      </c>
    </row>
    <row r="94" spans="1:16" x14ac:dyDescent="0.15">
      <c r="A94" s="123"/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</row>
  </sheetData>
  <mergeCells count="18">
    <mergeCell ref="B21:B22"/>
    <mergeCell ref="D21:E21"/>
    <mergeCell ref="F21:G21"/>
    <mergeCell ref="H21:H22"/>
    <mergeCell ref="C21:C22"/>
    <mergeCell ref="B1:H1"/>
    <mergeCell ref="B4:B5"/>
    <mergeCell ref="C4:C5"/>
    <mergeCell ref="D4:E4"/>
    <mergeCell ref="F4:G4"/>
    <mergeCell ref="I8:J8"/>
    <mergeCell ref="H4:H5"/>
    <mergeCell ref="N3:P3"/>
    <mergeCell ref="I4:J4"/>
    <mergeCell ref="K4:K5"/>
    <mergeCell ref="L4:L5"/>
    <mergeCell ref="M4:N4"/>
    <mergeCell ref="O4:P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85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3"/>
  </sheetPr>
  <dimension ref="A1:L153"/>
  <sheetViews>
    <sheetView showGridLines="0" showZeros="0" tabSelected="1" view="pageBreakPreview" zoomScale="85" zoomScaleSheetLayoutView="85" workbookViewId="0">
      <pane xSplit="1" ySplit="5" topLeftCell="B6" activePane="bottomRight" state="frozen"/>
      <selection activeCell="J12" sqref="J12"/>
      <selection pane="topRight" activeCell="J12" sqref="J12"/>
      <selection pane="bottomLeft" activeCell="J12" sqref="J12"/>
      <selection pane="bottomRight" sqref="A1:I1"/>
    </sheetView>
  </sheetViews>
  <sheetFormatPr defaultRowHeight="13.5" x14ac:dyDescent="0.15"/>
  <cols>
    <col min="1" max="1" width="16.77734375" style="249" customWidth="1"/>
    <col min="2" max="2" width="7.5546875" style="7" customWidth="1"/>
    <col min="3" max="3" width="31.33203125" style="7" customWidth="1"/>
    <col min="4" max="4" width="11.77734375" style="7" customWidth="1"/>
    <col min="5" max="5" width="11.77734375" style="7" hidden="1" customWidth="1"/>
    <col min="6" max="6" width="14.109375" style="7" hidden="1" customWidth="1"/>
    <col min="7" max="8" width="11.77734375" style="7" customWidth="1"/>
    <col min="9" max="9" width="23.21875" style="7" customWidth="1"/>
    <col min="10" max="10" width="10.109375" style="313" hidden="1" customWidth="1"/>
    <col min="11" max="12" width="12.109375" style="7" customWidth="1"/>
    <col min="13" max="14" width="8.88671875" style="7" customWidth="1"/>
    <col min="15" max="16384" width="8.88671875" style="7"/>
  </cols>
  <sheetData>
    <row r="1" spans="1:12" ht="44.25" customHeight="1" x14ac:dyDescent="0.15">
      <c r="A1" s="339" t="s">
        <v>189</v>
      </c>
      <c r="B1" s="339"/>
      <c r="C1" s="339"/>
      <c r="D1" s="339"/>
      <c r="E1" s="339"/>
      <c r="F1" s="339"/>
      <c r="G1" s="339"/>
      <c r="H1" s="339"/>
      <c r="I1" s="339"/>
    </row>
    <row r="2" spans="1:12" ht="20.25" customHeight="1" x14ac:dyDescent="0.25">
      <c r="A2" s="144"/>
      <c r="B2" s="52" t="s">
        <v>40</v>
      </c>
      <c r="C2" s="52"/>
      <c r="D2" s="246"/>
      <c r="E2" s="246"/>
      <c r="F2" s="246"/>
      <c r="G2" s="246"/>
      <c r="H2" s="246"/>
      <c r="I2" s="246"/>
      <c r="K2" s="248"/>
      <c r="L2" s="248"/>
    </row>
    <row r="3" spans="1:12" x14ac:dyDescent="0.15">
      <c r="I3" s="250" t="s">
        <v>29</v>
      </c>
      <c r="K3" s="248"/>
      <c r="L3" s="248"/>
    </row>
    <row r="4" spans="1:12" s="251" customFormat="1" ht="24.95" customHeight="1" thickBot="1" x14ac:dyDescent="0.2">
      <c r="A4" s="348" t="s">
        <v>91</v>
      </c>
      <c r="B4" s="351" t="s">
        <v>1</v>
      </c>
      <c r="C4" s="357" t="s">
        <v>93</v>
      </c>
      <c r="D4" s="353" t="s">
        <v>44</v>
      </c>
      <c r="E4" s="353" t="s">
        <v>90</v>
      </c>
      <c r="F4" s="353" t="s">
        <v>2</v>
      </c>
      <c r="G4" s="353"/>
      <c r="H4" s="353"/>
      <c r="I4" s="355" t="s">
        <v>94</v>
      </c>
      <c r="J4" s="314"/>
      <c r="K4" s="350"/>
      <c r="L4" s="350"/>
    </row>
    <row r="5" spans="1:12" s="251" customFormat="1" ht="24.95" customHeight="1" x14ac:dyDescent="0.15">
      <c r="A5" s="349"/>
      <c r="B5" s="352"/>
      <c r="C5" s="358"/>
      <c r="D5" s="354"/>
      <c r="E5" s="354"/>
      <c r="F5" s="247" t="s">
        <v>22</v>
      </c>
      <c r="G5" s="247" t="s">
        <v>4</v>
      </c>
      <c r="H5" s="247" t="s">
        <v>5</v>
      </c>
      <c r="I5" s="356"/>
      <c r="J5" s="315" t="s">
        <v>456</v>
      </c>
      <c r="K5" s="151"/>
      <c r="L5" s="151"/>
    </row>
    <row r="6" spans="1:12" s="251" customFormat="1" ht="35.1" customHeight="1" x14ac:dyDescent="0.15">
      <c r="A6" s="108" t="s">
        <v>22</v>
      </c>
      <c r="B6" s="252"/>
      <c r="C6" s="253"/>
      <c r="D6" s="109">
        <f>SUM(D7:D102)/2</f>
        <v>2622332054</v>
      </c>
      <c r="E6" s="109">
        <f>SUM(E7:E102)/2</f>
        <v>2678044937</v>
      </c>
      <c r="F6" s="109">
        <f>SUM(F7:F102)/2</f>
        <v>55712883</v>
      </c>
      <c r="G6" s="109">
        <f>SUM(G7:G102)/2</f>
        <v>37508969</v>
      </c>
      <c r="H6" s="109">
        <f>SUM(H7:H102)/2</f>
        <v>93221852</v>
      </c>
      <c r="I6" s="110"/>
      <c r="J6" s="316">
        <f>SUM(J7:J102)</f>
        <v>42883480</v>
      </c>
      <c r="K6" s="254"/>
      <c r="L6" s="254"/>
    </row>
    <row r="7" spans="1:12" s="257" customFormat="1" ht="37.5" hidden="1" customHeight="1" x14ac:dyDescent="0.15">
      <c r="A7" s="180" t="s">
        <v>51</v>
      </c>
      <c r="B7" s="255"/>
      <c r="C7" s="256" t="s">
        <v>51</v>
      </c>
      <c r="D7" s="182">
        <f>SUM(D8:D9)</f>
        <v>0</v>
      </c>
      <c r="E7" s="182">
        <f t="shared" ref="E7:H7" si="0">SUM(E8:E9)</f>
        <v>0</v>
      </c>
      <c r="F7" s="182">
        <f t="shared" si="0"/>
        <v>0</v>
      </c>
      <c r="G7" s="182">
        <f t="shared" si="0"/>
        <v>0</v>
      </c>
      <c r="H7" s="182">
        <f t="shared" si="0"/>
        <v>0</v>
      </c>
      <c r="I7" s="186"/>
      <c r="J7" s="317"/>
      <c r="K7" s="258"/>
      <c r="L7" s="258"/>
    </row>
    <row r="8" spans="1:12" s="251" customFormat="1" ht="42.75" hidden="1" customHeight="1" x14ac:dyDescent="0.15">
      <c r="A8" s="259"/>
      <c r="B8" s="260"/>
      <c r="C8" s="261"/>
      <c r="D8" s="84"/>
      <c r="E8" s="84">
        <f>D8+F8</f>
        <v>0</v>
      </c>
      <c r="F8" s="84">
        <f>H8-G8</f>
        <v>0</v>
      </c>
      <c r="G8" s="262"/>
      <c r="H8" s="263"/>
      <c r="I8" s="111"/>
      <c r="J8" s="316"/>
      <c r="K8" s="264"/>
      <c r="L8" s="264"/>
    </row>
    <row r="9" spans="1:12" s="251" customFormat="1" ht="42.75" hidden="1" customHeight="1" x14ac:dyDescent="0.15">
      <c r="A9" s="259"/>
      <c r="B9" s="83"/>
      <c r="C9" s="261"/>
      <c r="D9" s="84"/>
      <c r="E9" s="84">
        <f t="shared" ref="E9:E102" si="1">D9+F9</f>
        <v>0</v>
      </c>
      <c r="F9" s="84">
        <f t="shared" ref="F9:F102" si="2">H9-G9</f>
        <v>0</v>
      </c>
      <c r="G9" s="262"/>
      <c r="H9" s="263"/>
      <c r="I9" s="57"/>
      <c r="J9" s="316"/>
    </row>
    <row r="10" spans="1:12" s="257" customFormat="1" ht="37.5" customHeight="1" x14ac:dyDescent="0.15">
      <c r="A10" s="180" t="s">
        <v>64</v>
      </c>
      <c r="B10" s="255"/>
      <c r="C10" s="256" t="s">
        <v>64</v>
      </c>
      <c r="D10" s="182">
        <f>SUM(D11:D12)</f>
        <v>0</v>
      </c>
      <c r="E10" s="182">
        <f t="shared" ref="E10:H10" si="3">SUM(E11:E12)</f>
        <v>1700000</v>
      </c>
      <c r="F10" s="182">
        <f t="shared" si="3"/>
        <v>1700000</v>
      </c>
      <c r="G10" s="182">
        <f t="shared" si="3"/>
        <v>0</v>
      </c>
      <c r="H10" s="182">
        <f t="shared" si="3"/>
        <v>1700000</v>
      </c>
      <c r="I10" s="186"/>
      <c r="J10" s="317"/>
      <c r="K10" s="265"/>
      <c r="L10" s="265"/>
    </row>
    <row r="11" spans="1:12" s="251" customFormat="1" ht="42.75" customHeight="1" x14ac:dyDescent="0.15">
      <c r="A11" s="259" t="s">
        <v>475</v>
      </c>
      <c r="B11" s="260"/>
      <c r="C11" s="261" t="s">
        <v>476</v>
      </c>
      <c r="D11" s="84"/>
      <c r="E11" s="84">
        <f t="shared" si="1"/>
        <v>1700000</v>
      </c>
      <c r="F11" s="84">
        <f t="shared" si="2"/>
        <v>1700000</v>
      </c>
      <c r="G11" s="262"/>
      <c r="H11" s="263">
        <v>1700000</v>
      </c>
      <c r="I11" s="111"/>
      <c r="J11" s="316">
        <v>1700000</v>
      </c>
      <c r="K11" s="264"/>
      <c r="L11" s="264"/>
    </row>
    <row r="12" spans="1:12" s="251" customFormat="1" ht="42.75" hidden="1" customHeight="1" x14ac:dyDescent="0.15">
      <c r="A12" s="266"/>
      <c r="B12" s="83"/>
      <c r="C12" s="261"/>
      <c r="D12" s="84"/>
      <c r="E12" s="84">
        <f t="shared" si="1"/>
        <v>0</v>
      </c>
      <c r="F12" s="84">
        <f t="shared" si="2"/>
        <v>0</v>
      </c>
      <c r="G12" s="139"/>
      <c r="H12" s="140"/>
      <c r="I12" s="57"/>
      <c r="J12" s="316"/>
    </row>
    <row r="13" spans="1:12" s="257" customFormat="1" ht="37.5" customHeight="1" x14ac:dyDescent="0.15">
      <c r="A13" s="180" t="s">
        <v>65</v>
      </c>
      <c r="B13" s="255"/>
      <c r="C13" s="256" t="s">
        <v>65</v>
      </c>
      <c r="D13" s="182">
        <f>SUM(D14:D17)</f>
        <v>4776613</v>
      </c>
      <c r="E13" s="182">
        <f>SUM(E14:E17)</f>
        <v>4287450</v>
      </c>
      <c r="F13" s="182">
        <f>SUM(F14:F17)</f>
        <v>-489163</v>
      </c>
      <c r="G13" s="182">
        <f>SUM(G14:G17)</f>
        <v>679721</v>
      </c>
      <c r="H13" s="182">
        <f>SUM(H14:H17)</f>
        <v>190558</v>
      </c>
      <c r="I13" s="186"/>
      <c r="J13" s="317"/>
      <c r="K13" s="265"/>
      <c r="L13" s="265"/>
    </row>
    <row r="14" spans="1:12" s="251" customFormat="1" ht="42.75" customHeight="1" x14ac:dyDescent="0.15">
      <c r="A14" s="266" t="s">
        <v>199</v>
      </c>
      <c r="B14" s="83">
        <v>244</v>
      </c>
      <c r="C14" s="267" t="s">
        <v>186</v>
      </c>
      <c r="D14" s="84">
        <v>32721</v>
      </c>
      <c r="E14" s="84">
        <f t="shared" si="1"/>
        <v>0</v>
      </c>
      <c r="F14" s="84">
        <f t="shared" si="2"/>
        <v>-32721</v>
      </c>
      <c r="G14" s="139">
        <v>32721</v>
      </c>
      <c r="H14" s="140"/>
      <c r="I14" s="111"/>
      <c r="J14" s="316"/>
      <c r="K14" s="264"/>
      <c r="L14" s="264"/>
    </row>
    <row r="15" spans="1:12" s="251" customFormat="1" ht="42.75" customHeight="1" x14ac:dyDescent="0.15">
      <c r="A15" s="266" t="s">
        <v>199</v>
      </c>
      <c r="B15" s="83">
        <v>244</v>
      </c>
      <c r="C15" s="261" t="s">
        <v>187</v>
      </c>
      <c r="D15" s="84">
        <v>-650108</v>
      </c>
      <c r="E15" s="84">
        <f t="shared" ref="E15" si="4">D15+F15</f>
        <v>-459550</v>
      </c>
      <c r="F15" s="84">
        <f t="shared" ref="F15" si="5">H15-G15</f>
        <v>190558</v>
      </c>
      <c r="G15" s="139">
        <v>0</v>
      </c>
      <c r="H15" s="140">
        <v>190558</v>
      </c>
      <c r="I15" s="111"/>
      <c r="J15" s="316">
        <v>190558</v>
      </c>
    </row>
    <row r="16" spans="1:12" s="251" customFormat="1" ht="42.75" customHeight="1" x14ac:dyDescent="0.15">
      <c r="A16" s="266" t="s">
        <v>199</v>
      </c>
      <c r="B16" s="83" t="s">
        <v>281</v>
      </c>
      <c r="C16" s="261" t="s">
        <v>188</v>
      </c>
      <c r="D16" s="84">
        <v>5394000</v>
      </c>
      <c r="E16" s="84">
        <f t="shared" si="1"/>
        <v>4747000</v>
      </c>
      <c r="F16" s="84">
        <f t="shared" si="2"/>
        <v>-647000</v>
      </c>
      <c r="G16" s="139">
        <v>647000</v>
      </c>
      <c r="H16" s="140"/>
      <c r="I16" s="111" t="s">
        <v>264</v>
      </c>
      <c r="J16" s="316">
        <v>-647000</v>
      </c>
    </row>
    <row r="17" spans="1:12" s="251" customFormat="1" ht="42.75" hidden="1" customHeight="1" x14ac:dyDescent="0.15">
      <c r="A17" s="266"/>
      <c r="B17" s="83"/>
      <c r="C17" s="261"/>
      <c r="D17" s="84"/>
      <c r="E17" s="84">
        <f t="shared" ref="E17" si="6">D17+F17</f>
        <v>0</v>
      </c>
      <c r="F17" s="84">
        <f t="shared" ref="F17" si="7">H17-G17</f>
        <v>0</v>
      </c>
      <c r="G17" s="139"/>
      <c r="H17" s="140"/>
      <c r="I17" s="57"/>
      <c r="J17" s="316"/>
    </row>
    <row r="18" spans="1:12" s="257" customFormat="1" ht="37.5" customHeight="1" x14ac:dyDescent="0.15">
      <c r="A18" s="180" t="s">
        <v>49</v>
      </c>
      <c r="B18" s="255"/>
      <c r="C18" s="256" t="s">
        <v>49</v>
      </c>
      <c r="D18" s="182">
        <f>SUM(D19:D23)</f>
        <v>149725522</v>
      </c>
      <c r="E18" s="182">
        <f>SUM(E19:E23)</f>
        <v>162543892</v>
      </c>
      <c r="F18" s="182">
        <f>SUM(F19:F23)</f>
        <v>12818370</v>
      </c>
      <c r="G18" s="182">
        <f>SUM(G19:G23)</f>
        <v>500000</v>
      </c>
      <c r="H18" s="182">
        <f>SUM(H19:H23)</f>
        <v>13318370</v>
      </c>
      <c r="I18" s="186"/>
      <c r="J18" s="317"/>
      <c r="K18" s="265"/>
      <c r="L18" s="265"/>
    </row>
    <row r="19" spans="1:12" s="271" customFormat="1" ht="42.75" customHeight="1" x14ac:dyDescent="0.15">
      <c r="A19" s="266" t="s">
        <v>193</v>
      </c>
      <c r="B19" s="83" t="s">
        <v>281</v>
      </c>
      <c r="C19" s="261" t="s">
        <v>192</v>
      </c>
      <c r="D19" s="84">
        <v>225522</v>
      </c>
      <c r="E19" s="84">
        <f t="shared" si="1"/>
        <v>269022</v>
      </c>
      <c r="F19" s="84">
        <f t="shared" si="2"/>
        <v>43500</v>
      </c>
      <c r="G19" s="139"/>
      <c r="H19" s="140">
        <v>43500</v>
      </c>
      <c r="I19" s="111" t="s">
        <v>194</v>
      </c>
      <c r="J19" s="318">
        <v>43500</v>
      </c>
      <c r="K19" s="308"/>
      <c r="L19" s="308"/>
    </row>
    <row r="20" spans="1:12" s="271" customFormat="1" ht="42.75" customHeight="1" x14ac:dyDescent="0.15">
      <c r="A20" s="266" t="s">
        <v>196</v>
      </c>
      <c r="B20" s="83" t="s">
        <v>282</v>
      </c>
      <c r="C20" s="261" t="s">
        <v>195</v>
      </c>
      <c r="D20" s="84">
        <v>500000</v>
      </c>
      <c r="E20" s="84">
        <f t="shared" si="1"/>
        <v>0</v>
      </c>
      <c r="F20" s="84">
        <f t="shared" si="2"/>
        <v>-500000</v>
      </c>
      <c r="G20" s="139">
        <v>500000</v>
      </c>
      <c r="H20" s="140"/>
      <c r="I20" s="111" t="s">
        <v>264</v>
      </c>
      <c r="J20" s="318">
        <v>-500000</v>
      </c>
      <c r="K20" s="308"/>
      <c r="L20" s="308"/>
    </row>
    <row r="21" spans="1:12" s="271" customFormat="1" ht="42.75" customHeight="1" x14ac:dyDescent="0.15">
      <c r="A21" s="266" t="s">
        <v>198</v>
      </c>
      <c r="B21" s="83" t="s">
        <v>185</v>
      </c>
      <c r="C21" s="261" t="s">
        <v>197</v>
      </c>
      <c r="D21" s="84"/>
      <c r="E21" s="84">
        <f t="shared" ref="E21" si="8">D21+F21</f>
        <v>100000</v>
      </c>
      <c r="F21" s="84">
        <f t="shared" ref="F21" si="9">H21-G21</f>
        <v>100000</v>
      </c>
      <c r="G21" s="139"/>
      <c r="H21" s="140">
        <v>100000</v>
      </c>
      <c r="I21" s="111" t="s">
        <v>265</v>
      </c>
      <c r="J21" s="318">
        <v>100000</v>
      </c>
      <c r="K21" s="308"/>
      <c r="L21" s="308"/>
    </row>
    <row r="22" spans="1:12" s="271" customFormat="1" ht="42.75" customHeight="1" x14ac:dyDescent="0.15">
      <c r="A22" s="266" t="s">
        <v>193</v>
      </c>
      <c r="B22" s="83" t="s">
        <v>481</v>
      </c>
      <c r="C22" s="261" t="s">
        <v>482</v>
      </c>
      <c r="D22" s="84">
        <v>149000000</v>
      </c>
      <c r="E22" s="84">
        <f t="shared" si="1"/>
        <v>162174870</v>
      </c>
      <c r="F22" s="84">
        <f t="shared" si="2"/>
        <v>13174870</v>
      </c>
      <c r="G22" s="139"/>
      <c r="H22" s="140">
        <v>13174870</v>
      </c>
      <c r="I22" s="111"/>
      <c r="J22" s="318"/>
      <c r="K22" s="308"/>
      <c r="L22" s="308"/>
    </row>
    <row r="23" spans="1:12" s="271" customFormat="1" ht="42.75" hidden="1" customHeight="1" x14ac:dyDescent="0.15">
      <c r="A23" s="266"/>
      <c r="B23" s="83"/>
      <c r="C23" s="261"/>
      <c r="D23" s="84"/>
      <c r="E23" s="84">
        <f t="shared" si="1"/>
        <v>0</v>
      </c>
      <c r="F23" s="84">
        <f t="shared" si="2"/>
        <v>0</v>
      </c>
      <c r="G23" s="139"/>
      <c r="H23" s="140"/>
      <c r="I23" s="111"/>
      <c r="J23" s="318"/>
      <c r="K23" s="308"/>
      <c r="L23" s="308"/>
    </row>
    <row r="24" spans="1:12" s="257" customFormat="1" ht="37.5" customHeight="1" x14ac:dyDescent="0.15">
      <c r="A24" s="180" t="s">
        <v>174</v>
      </c>
      <c r="B24" s="255"/>
      <c r="C24" s="256" t="s">
        <v>174</v>
      </c>
      <c r="D24" s="182">
        <f>SUM(D25:D27)</f>
        <v>0</v>
      </c>
      <c r="E24" s="182">
        <f>SUM(E25:E27)</f>
        <v>75000</v>
      </c>
      <c r="F24" s="182">
        <f>SUM(F25:F27)</f>
        <v>75000</v>
      </c>
      <c r="G24" s="182">
        <f>SUM(G25:G27)</f>
        <v>0</v>
      </c>
      <c r="H24" s="182">
        <f>SUM(H25:H27)</f>
        <v>75000</v>
      </c>
      <c r="I24" s="307"/>
      <c r="J24" s="317"/>
      <c r="K24" s="265"/>
      <c r="L24" s="265"/>
    </row>
    <row r="25" spans="1:12" s="271" customFormat="1" ht="42.75" customHeight="1" x14ac:dyDescent="0.15">
      <c r="A25" s="266" t="s">
        <v>485</v>
      </c>
      <c r="B25" s="260"/>
      <c r="C25" s="267" t="s">
        <v>486</v>
      </c>
      <c r="D25" s="139"/>
      <c r="E25" s="84">
        <f t="shared" si="1"/>
        <v>75000</v>
      </c>
      <c r="F25" s="84">
        <f t="shared" si="2"/>
        <v>75000</v>
      </c>
      <c r="G25" s="139"/>
      <c r="H25" s="140">
        <v>75000</v>
      </c>
      <c r="I25" s="111"/>
      <c r="J25" s="318">
        <v>75000</v>
      </c>
      <c r="K25" s="308"/>
      <c r="L25" s="308"/>
    </row>
    <row r="26" spans="1:12" s="271" customFormat="1" ht="42.75" hidden="1" customHeight="1" x14ac:dyDescent="0.15">
      <c r="A26" s="266"/>
      <c r="B26" s="260"/>
      <c r="C26" s="267"/>
      <c r="D26" s="139"/>
      <c r="E26" s="84">
        <f t="shared" ref="E26" si="10">D26+F26</f>
        <v>0</v>
      </c>
      <c r="F26" s="84">
        <f t="shared" ref="F26" si="11">H26-G26</f>
        <v>0</v>
      </c>
      <c r="G26" s="139"/>
      <c r="H26" s="140"/>
      <c r="I26" s="111"/>
      <c r="J26" s="318"/>
      <c r="K26" s="308"/>
      <c r="L26" s="308"/>
    </row>
    <row r="27" spans="1:12" s="271" customFormat="1" ht="42.75" hidden="1" customHeight="1" x14ac:dyDescent="0.15">
      <c r="A27" s="266"/>
      <c r="B27" s="260"/>
      <c r="C27" s="267"/>
      <c r="D27" s="139"/>
      <c r="E27" s="84">
        <f t="shared" si="1"/>
        <v>0</v>
      </c>
      <c r="F27" s="84">
        <f t="shared" si="2"/>
        <v>0</v>
      </c>
      <c r="G27" s="139"/>
      <c r="H27" s="140"/>
      <c r="I27" s="111"/>
      <c r="J27" s="318"/>
      <c r="K27" s="308"/>
      <c r="L27" s="308"/>
    </row>
    <row r="28" spans="1:12" s="257" customFormat="1" ht="37.5" customHeight="1" x14ac:dyDescent="0.15">
      <c r="A28" s="180" t="s">
        <v>66</v>
      </c>
      <c r="B28" s="255"/>
      <c r="C28" s="256" t="s">
        <v>66</v>
      </c>
      <c r="D28" s="182">
        <f>SUM(D29:D38)</f>
        <v>7743001</v>
      </c>
      <c r="E28" s="182">
        <f>SUM(E29:E38)</f>
        <v>8886639</v>
      </c>
      <c r="F28" s="182">
        <f>SUM(F29:F38)</f>
        <v>1143638</v>
      </c>
      <c r="G28" s="182">
        <f>SUM(G29:G38)</f>
        <v>801633</v>
      </c>
      <c r="H28" s="182">
        <f>SUM(H29:H38)</f>
        <v>1945271</v>
      </c>
      <c r="I28" s="186"/>
      <c r="J28" s="317"/>
    </row>
    <row r="29" spans="1:12" s="271" customFormat="1" ht="42.75" customHeight="1" x14ac:dyDescent="0.15">
      <c r="A29" s="266" t="s">
        <v>175</v>
      </c>
      <c r="B29" s="272" t="s">
        <v>284</v>
      </c>
      <c r="C29" s="268" t="s">
        <v>200</v>
      </c>
      <c r="D29" s="269">
        <v>4470</v>
      </c>
      <c r="E29" s="84">
        <f t="shared" si="1"/>
        <v>4879</v>
      </c>
      <c r="F29" s="84">
        <f t="shared" si="2"/>
        <v>409</v>
      </c>
      <c r="G29" s="139">
        <v>0</v>
      </c>
      <c r="H29" s="140">
        <v>409</v>
      </c>
      <c r="I29" s="270" t="s">
        <v>206</v>
      </c>
      <c r="J29" s="318"/>
    </row>
    <row r="30" spans="1:12" s="273" customFormat="1" ht="42.75" customHeight="1" x14ac:dyDescent="0.15">
      <c r="A30" s="266" t="s">
        <v>175</v>
      </c>
      <c r="B30" s="272" t="s">
        <v>285</v>
      </c>
      <c r="C30" s="268" t="s">
        <v>201</v>
      </c>
      <c r="D30" s="269">
        <v>5314286</v>
      </c>
      <c r="E30" s="84">
        <f t="shared" si="1"/>
        <v>4914042</v>
      </c>
      <c r="F30" s="84">
        <f t="shared" si="2"/>
        <v>-400244</v>
      </c>
      <c r="G30" s="139">
        <v>400244</v>
      </c>
      <c r="H30" s="140"/>
      <c r="I30" s="270" t="s">
        <v>207</v>
      </c>
      <c r="J30" s="319">
        <v>-400244</v>
      </c>
    </row>
    <row r="31" spans="1:12" s="273" customFormat="1" ht="42.75" customHeight="1" x14ac:dyDescent="0.15">
      <c r="A31" s="266" t="s">
        <v>175</v>
      </c>
      <c r="B31" s="272" t="s">
        <v>286</v>
      </c>
      <c r="C31" s="268" t="s">
        <v>202</v>
      </c>
      <c r="D31" s="269">
        <v>477360</v>
      </c>
      <c r="E31" s="84">
        <f t="shared" ref="E31:E36" si="12">D31+F31</f>
        <v>462540</v>
      </c>
      <c r="F31" s="84">
        <f t="shared" ref="F31:F36" si="13">H31-G31</f>
        <v>-14820</v>
      </c>
      <c r="G31" s="139">
        <v>14820</v>
      </c>
      <c r="H31" s="140"/>
      <c r="I31" s="298" t="s">
        <v>207</v>
      </c>
      <c r="J31" s="319">
        <v>-14820</v>
      </c>
    </row>
    <row r="32" spans="1:12" s="273" customFormat="1" ht="42.75" customHeight="1" x14ac:dyDescent="0.15">
      <c r="A32" s="266" t="s">
        <v>175</v>
      </c>
      <c r="B32" s="272" t="s">
        <v>286</v>
      </c>
      <c r="C32" s="268" t="s">
        <v>203</v>
      </c>
      <c r="D32" s="269">
        <v>136500</v>
      </c>
      <c r="E32" s="84">
        <f t="shared" si="12"/>
        <v>133500</v>
      </c>
      <c r="F32" s="84">
        <f t="shared" si="13"/>
        <v>-3000</v>
      </c>
      <c r="G32" s="139">
        <v>3000</v>
      </c>
      <c r="H32" s="140"/>
      <c r="I32" s="298" t="s">
        <v>207</v>
      </c>
      <c r="J32" s="319">
        <v>-3000</v>
      </c>
    </row>
    <row r="33" spans="1:10" s="273" customFormat="1" ht="42.75" customHeight="1" x14ac:dyDescent="0.15">
      <c r="A33" s="266" t="s">
        <v>205</v>
      </c>
      <c r="B33" s="272" t="s">
        <v>179</v>
      </c>
      <c r="C33" s="268" t="s">
        <v>204</v>
      </c>
      <c r="D33" s="269">
        <v>0</v>
      </c>
      <c r="E33" s="84">
        <f t="shared" si="12"/>
        <v>1769999</v>
      </c>
      <c r="F33" s="84">
        <f t="shared" si="13"/>
        <v>1769999</v>
      </c>
      <c r="G33" s="139"/>
      <c r="H33" s="140">
        <v>1769999</v>
      </c>
      <c r="I33" s="298" t="s">
        <v>208</v>
      </c>
      <c r="J33" s="319"/>
    </row>
    <row r="34" spans="1:10" s="273" customFormat="1" ht="42.75" customHeight="1" x14ac:dyDescent="0.15">
      <c r="A34" s="266" t="s">
        <v>205</v>
      </c>
      <c r="B34" s="272"/>
      <c r="C34" s="268" t="s">
        <v>451</v>
      </c>
      <c r="D34" s="269">
        <v>-462000</v>
      </c>
      <c r="E34" s="84">
        <f t="shared" ref="E34:E35" si="14">D34+F34</f>
        <v>-331285</v>
      </c>
      <c r="F34" s="84">
        <f t="shared" ref="F34:F35" si="15">H34-G34</f>
        <v>130715</v>
      </c>
      <c r="G34" s="139"/>
      <c r="H34" s="140">
        <v>130715</v>
      </c>
      <c r="I34" s="298" t="s">
        <v>264</v>
      </c>
      <c r="J34" s="319">
        <v>130715</v>
      </c>
    </row>
    <row r="35" spans="1:10" s="273" customFormat="1" ht="42.75" customHeight="1" x14ac:dyDescent="0.15">
      <c r="A35" s="266" t="s">
        <v>205</v>
      </c>
      <c r="B35" s="272"/>
      <c r="C35" s="268" t="s">
        <v>452</v>
      </c>
      <c r="D35" s="269">
        <v>1193425</v>
      </c>
      <c r="E35" s="84">
        <f t="shared" si="14"/>
        <v>860856</v>
      </c>
      <c r="F35" s="84">
        <f t="shared" si="15"/>
        <v>-332569</v>
      </c>
      <c r="G35" s="139">
        <v>332569</v>
      </c>
      <c r="H35" s="140"/>
      <c r="I35" s="298" t="s">
        <v>264</v>
      </c>
      <c r="J35" s="319">
        <v>-332569</v>
      </c>
    </row>
    <row r="36" spans="1:10" s="273" customFormat="1" ht="42.75" customHeight="1" x14ac:dyDescent="0.15">
      <c r="A36" s="266" t="s">
        <v>205</v>
      </c>
      <c r="B36" s="272"/>
      <c r="C36" s="268" t="s">
        <v>453</v>
      </c>
      <c r="D36" s="269">
        <v>595550</v>
      </c>
      <c r="E36" s="84">
        <f t="shared" si="12"/>
        <v>544550</v>
      </c>
      <c r="F36" s="84">
        <f t="shared" si="13"/>
        <v>-51000</v>
      </c>
      <c r="G36" s="139">
        <v>51000</v>
      </c>
      <c r="H36" s="140"/>
      <c r="I36" s="298" t="s">
        <v>264</v>
      </c>
      <c r="J36" s="319">
        <v>-51000</v>
      </c>
    </row>
    <row r="37" spans="1:10" s="273" customFormat="1" ht="42.75" customHeight="1" x14ac:dyDescent="0.15">
      <c r="A37" s="266" t="s">
        <v>205</v>
      </c>
      <c r="B37" s="272"/>
      <c r="C37" s="268" t="s">
        <v>454</v>
      </c>
      <c r="D37" s="269">
        <v>483410</v>
      </c>
      <c r="E37" s="84">
        <f t="shared" ref="E37" si="16">D37+F37</f>
        <v>527558</v>
      </c>
      <c r="F37" s="84">
        <f t="shared" ref="F37" si="17">H37-G37</f>
        <v>44148</v>
      </c>
      <c r="G37" s="139"/>
      <c r="H37" s="140">
        <v>44148</v>
      </c>
      <c r="I37" s="298" t="s">
        <v>264</v>
      </c>
      <c r="J37" s="319">
        <v>44148</v>
      </c>
    </row>
    <row r="38" spans="1:10" s="273" customFormat="1" ht="42.75" hidden="1" customHeight="1" x14ac:dyDescent="0.15">
      <c r="A38" s="266"/>
      <c r="B38" s="272"/>
      <c r="C38" s="268"/>
      <c r="D38" s="269"/>
      <c r="E38" s="84">
        <f t="shared" si="1"/>
        <v>0</v>
      </c>
      <c r="F38" s="84">
        <f t="shared" si="2"/>
        <v>0</v>
      </c>
      <c r="G38" s="139"/>
      <c r="H38" s="140"/>
      <c r="I38" s="270"/>
      <c r="J38" s="319"/>
    </row>
    <row r="39" spans="1:10" s="257" customFormat="1" ht="37.5" customHeight="1" x14ac:dyDescent="0.15">
      <c r="A39" s="180" t="s">
        <v>178</v>
      </c>
      <c r="B39" s="255"/>
      <c r="C39" s="256" t="s">
        <v>178</v>
      </c>
      <c r="D39" s="182">
        <f>SUM(D40:D60)</f>
        <v>1376507114</v>
      </c>
      <c r="E39" s="182">
        <f>SUM(E40:E60)</f>
        <v>1367854893</v>
      </c>
      <c r="F39" s="182">
        <f>SUM(F40:F60)</f>
        <v>-8652221</v>
      </c>
      <c r="G39" s="182">
        <f>SUM(G40:G60)</f>
        <v>10250295</v>
      </c>
      <c r="H39" s="182">
        <f>SUM(H40:H60)</f>
        <v>1598074</v>
      </c>
      <c r="I39" s="186"/>
      <c r="J39" s="317"/>
    </row>
    <row r="40" spans="1:10" s="251" customFormat="1" ht="42.75" customHeight="1" x14ac:dyDescent="0.15">
      <c r="A40" s="266" t="s">
        <v>176</v>
      </c>
      <c r="B40" s="274" t="s">
        <v>209</v>
      </c>
      <c r="C40" s="275" t="s">
        <v>210</v>
      </c>
      <c r="D40" s="82">
        <v>44854745</v>
      </c>
      <c r="E40" s="84">
        <f t="shared" si="1"/>
        <v>43683000</v>
      </c>
      <c r="F40" s="84">
        <f t="shared" si="2"/>
        <v>-1171745</v>
      </c>
      <c r="G40" s="139">
        <v>1171745</v>
      </c>
      <c r="H40" s="140"/>
      <c r="I40" s="276" t="s">
        <v>264</v>
      </c>
      <c r="J40" s="316">
        <v>-1171745</v>
      </c>
    </row>
    <row r="41" spans="1:10" s="251" customFormat="1" ht="42.75" customHeight="1" x14ac:dyDescent="0.15">
      <c r="A41" s="266" t="s">
        <v>176</v>
      </c>
      <c r="B41" s="274" t="s">
        <v>179</v>
      </c>
      <c r="C41" s="275" t="s">
        <v>211</v>
      </c>
      <c r="D41" s="82">
        <v>0</v>
      </c>
      <c r="E41" s="84">
        <f t="shared" si="1"/>
        <v>40000</v>
      </c>
      <c r="F41" s="84">
        <f t="shared" si="2"/>
        <v>40000</v>
      </c>
      <c r="G41" s="139"/>
      <c r="H41" s="140">
        <v>40000</v>
      </c>
      <c r="I41" s="276" t="s">
        <v>265</v>
      </c>
      <c r="J41" s="316">
        <v>40000</v>
      </c>
    </row>
    <row r="42" spans="1:10" s="251" customFormat="1" ht="42.75" customHeight="1" x14ac:dyDescent="0.15">
      <c r="A42" s="266" t="s">
        <v>176</v>
      </c>
      <c r="B42" s="83" t="s">
        <v>285</v>
      </c>
      <c r="C42" s="114" t="s">
        <v>212</v>
      </c>
      <c r="D42" s="278">
        <v>370740168</v>
      </c>
      <c r="E42" s="84">
        <f t="shared" si="1"/>
        <v>368658029</v>
      </c>
      <c r="F42" s="84">
        <f t="shared" si="2"/>
        <v>-2082139</v>
      </c>
      <c r="G42" s="139">
        <v>2082139</v>
      </c>
      <c r="H42" s="140"/>
      <c r="I42" s="57" t="s">
        <v>264</v>
      </c>
      <c r="J42" s="316">
        <v>-2082139</v>
      </c>
    </row>
    <row r="43" spans="1:10" s="251" customFormat="1" ht="42.75" customHeight="1" x14ac:dyDescent="0.15">
      <c r="A43" s="266" t="s">
        <v>176</v>
      </c>
      <c r="B43" s="83" t="s">
        <v>213</v>
      </c>
      <c r="C43" s="114" t="s">
        <v>214</v>
      </c>
      <c r="D43" s="278">
        <v>84320971</v>
      </c>
      <c r="E43" s="84">
        <f>D43+F43</f>
        <v>83060012</v>
      </c>
      <c r="F43" s="84">
        <f>H43-G43</f>
        <v>-1260959</v>
      </c>
      <c r="G43" s="139">
        <v>1260959</v>
      </c>
      <c r="H43" s="140"/>
      <c r="I43" s="57" t="s">
        <v>264</v>
      </c>
      <c r="J43" s="316">
        <v>-1260959</v>
      </c>
    </row>
    <row r="44" spans="1:10" s="251" customFormat="1" ht="42.75" customHeight="1" x14ac:dyDescent="0.15">
      <c r="A44" s="266" t="s">
        <v>176</v>
      </c>
      <c r="B44" s="274" t="s">
        <v>287</v>
      </c>
      <c r="C44" s="275" t="s">
        <v>215</v>
      </c>
      <c r="D44" s="82">
        <v>17904014</v>
      </c>
      <c r="E44" s="84">
        <f t="shared" ref="E44:E51" si="18">D44+F44</f>
        <v>16357620</v>
      </c>
      <c r="F44" s="84">
        <f t="shared" ref="F44:F51" si="19">H44-G44</f>
        <v>-1546394</v>
      </c>
      <c r="G44" s="139">
        <v>1546394</v>
      </c>
      <c r="H44" s="140"/>
      <c r="I44" s="276" t="s">
        <v>264</v>
      </c>
      <c r="J44" s="316">
        <v>-1546394</v>
      </c>
    </row>
    <row r="45" spans="1:10" s="251" customFormat="1" ht="42.75" customHeight="1" x14ac:dyDescent="0.15">
      <c r="A45" s="266" t="s">
        <v>176</v>
      </c>
      <c r="B45" s="274">
        <v>53</v>
      </c>
      <c r="C45" s="275" t="s">
        <v>216</v>
      </c>
      <c r="D45" s="82">
        <v>2290178</v>
      </c>
      <c r="E45" s="84">
        <f t="shared" si="18"/>
        <v>2164781</v>
      </c>
      <c r="F45" s="84">
        <f t="shared" si="19"/>
        <v>-125397</v>
      </c>
      <c r="G45" s="139">
        <v>125397</v>
      </c>
      <c r="H45" s="140"/>
      <c r="I45" s="276" t="s">
        <v>264</v>
      </c>
      <c r="J45" s="316">
        <v>-125397</v>
      </c>
    </row>
    <row r="46" spans="1:10" s="251" customFormat="1" ht="42.75" customHeight="1" x14ac:dyDescent="0.15">
      <c r="A46" s="266" t="s">
        <v>176</v>
      </c>
      <c r="B46" s="83" t="s">
        <v>288</v>
      </c>
      <c r="C46" s="114" t="s">
        <v>217</v>
      </c>
      <c r="D46" s="278">
        <v>11820293</v>
      </c>
      <c r="E46" s="84">
        <f t="shared" ref="E46" si="20">D46+F46</f>
        <v>10907231</v>
      </c>
      <c r="F46" s="84">
        <f t="shared" ref="F46" si="21">H46-G46</f>
        <v>-913062</v>
      </c>
      <c r="G46" s="139">
        <v>913062</v>
      </c>
      <c r="H46" s="140"/>
      <c r="I46" s="57" t="s">
        <v>264</v>
      </c>
      <c r="J46" s="316">
        <v>-913062</v>
      </c>
    </row>
    <row r="47" spans="1:10" s="251" customFormat="1" ht="42.75" customHeight="1" x14ac:dyDescent="0.15">
      <c r="A47" s="266" t="s">
        <v>176</v>
      </c>
      <c r="B47" s="83" t="s">
        <v>289</v>
      </c>
      <c r="C47" s="114" t="s">
        <v>218</v>
      </c>
      <c r="D47" s="278">
        <v>10098660</v>
      </c>
      <c r="E47" s="84">
        <f>D47+F47</f>
        <v>10326790</v>
      </c>
      <c r="F47" s="84">
        <f>H47-G47</f>
        <v>228130</v>
      </c>
      <c r="G47" s="139"/>
      <c r="H47" s="140">
        <v>228130</v>
      </c>
      <c r="I47" s="57" t="s">
        <v>264</v>
      </c>
      <c r="J47" s="316">
        <v>228130</v>
      </c>
    </row>
    <row r="48" spans="1:10" s="251" customFormat="1" ht="42.75" customHeight="1" x14ac:dyDescent="0.15">
      <c r="A48" s="266" t="s">
        <v>176</v>
      </c>
      <c r="B48" s="274" t="s">
        <v>290</v>
      </c>
      <c r="C48" s="275" t="s">
        <v>219</v>
      </c>
      <c r="D48" s="82">
        <v>282498</v>
      </c>
      <c r="E48" s="84">
        <f t="shared" ref="E48:E50" si="22">D48+F48</f>
        <v>246979</v>
      </c>
      <c r="F48" s="84">
        <f t="shared" ref="F48:F50" si="23">H48-G48</f>
        <v>-35519</v>
      </c>
      <c r="G48" s="139">
        <v>35519</v>
      </c>
      <c r="H48" s="140"/>
      <c r="I48" s="276" t="s">
        <v>264</v>
      </c>
      <c r="J48" s="316">
        <v>-35519</v>
      </c>
    </row>
    <row r="49" spans="1:10" s="251" customFormat="1" ht="42.75" customHeight="1" x14ac:dyDescent="0.15">
      <c r="A49" s="266" t="s">
        <v>176</v>
      </c>
      <c r="B49" s="274">
        <v>320</v>
      </c>
      <c r="C49" s="275" t="s">
        <v>220</v>
      </c>
      <c r="D49" s="82">
        <v>11770776</v>
      </c>
      <c r="E49" s="84">
        <f t="shared" si="22"/>
        <v>11063832</v>
      </c>
      <c r="F49" s="84">
        <f t="shared" si="23"/>
        <v>-706944</v>
      </c>
      <c r="G49" s="139">
        <v>706944</v>
      </c>
      <c r="H49" s="140"/>
      <c r="I49" s="276" t="s">
        <v>264</v>
      </c>
      <c r="J49" s="316">
        <v>-706944</v>
      </c>
    </row>
    <row r="50" spans="1:10" s="271" customFormat="1" ht="42.75" customHeight="1" x14ac:dyDescent="0.15">
      <c r="A50" s="266" t="s">
        <v>176</v>
      </c>
      <c r="B50" s="83">
        <v>58</v>
      </c>
      <c r="C50" s="114" t="s">
        <v>221</v>
      </c>
      <c r="D50" s="278">
        <v>8979013</v>
      </c>
      <c r="E50" s="84">
        <f t="shared" si="22"/>
        <v>9389013</v>
      </c>
      <c r="F50" s="84">
        <f t="shared" si="23"/>
        <v>410000</v>
      </c>
      <c r="G50" s="139"/>
      <c r="H50" s="140">
        <v>410000</v>
      </c>
      <c r="I50" s="57" t="s">
        <v>264</v>
      </c>
      <c r="J50" s="318">
        <v>410000</v>
      </c>
    </row>
    <row r="51" spans="1:10" s="251" customFormat="1" ht="42.75" customHeight="1" x14ac:dyDescent="0.15">
      <c r="A51" s="266" t="s">
        <v>176</v>
      </c>
      <c r="B51" s="83">
        <v>321</v>
      </c>
      <c r="C51" s="114" t="s">
        <v>222</v>
      </c>
      <c r="D51" s="278">
        <v>145573</v>
      </c>
      <c r="E51" s="84">
        <f t="shared" si="18"/>
        <v>209007</v>
      </c>
      <c r="F51" s="84">
        <f t="shared" si="19"/>
        <v>63434</v>
      </c>
      <c r="G51" s="139"/>
      <c r="H51" s="140">
        <v>63434</v>
      </c>
      <c r="I51" s="57" t="s">
        <v>227</v>
      </c>
      <c r="J51" s="316"/>
    </row>
    <row r="52" spans="1:10" s="251" customFormat="1" ht="42.75" customHeight="1" x14ac:dyDescent="0.15">
      <c r="A52" s="266" t="s">
        <v>176</v>
      </c>
      <c r="B52" s="83">
        <v>321</v>
      </c>
      <c r="C52" s="114" t="s">
        <v>223</v>
      </c>
      <c r="D52" s="278">
        <v>1558924</v>
      </c>
      <c r="E52" s="84">
        <f>D52+F52</f>
        <v>1930705</v>
      </c>
      <c r="F52" s="84">
        <f>H52-G52</f>
        <v>371781</v>
      </c>
      <c r="G52" s="139"/>
      <c r="H52" s="140">
        <v>371781</v>
      </c>
      <c r="I52" s="57" t="s">
        <v>227</v>
      </c>
      <c r="J52" s="316"/>
    </row>
    <row r="53" spans="1:10" s="251" customFormat="1" ht="42.75" customHeight="1" x14ac:dyDescent="0.15">
      <c r="A53" s="266" t="s">
        <v>176</v>
      </c>
      <c r="B53" s="274">
        <v>321</v>
      </c>
      <c r="C53" s="275" t="s">
        <v>224</v>
      </c>
      <c r="D53" s="82">
        <v>298008</v>
      </c>
      <c r="E53" s="84">
        <f t="shared" ref="E53" si="24">D53+F53</f>
        <v>224834</v>
      </c>
      <c r="F53" s="84">
        <f t="shared" ref="F53" si="25">H53-G53</f>
        <v>-73174</v>
      </c>
      <c r="G53" s="139">
        <v>73174</v>
      </c>
      <c r="H53" s="140"/>
      <c r="I53" s="276" t="s">
        <v>227</v>
      </c>
      <c r="J53" s="316"/>
    </row>
    <row r="54" spans="1:10" s="251" customFormat="1" ht="42.75" customHeight="1" x14ac:dyDescent="0.15">
      <c r="A54" s="266" t="s">
        <v>177</v>
      </c>
      <c r="B54" s="274">
        <v>321</v>
      </c>
      <c r="C54" s="275" t="s">
        <v>225</v>
      </c>
      <c r="D54" s="82">
        <v>48049</v>
      </c>
      <c r="E54" s="84">
        <f t="shared" ref="E54:E59" si="26">D54+F54</f>
        <v>58778</v>
      </c>
      <c r="F54" s="84">
        <f t="shared" ref="F54:F59" si="27">H54-G54</f>
        <v>10729</v>
      </c>
      <c r="G54" s="139"/>
      <c r="H54" s="140">
        <v>10729</v>
      </c>
      <c r="I54" s="276" t="s">
        <v>227</v>
      </c>
      <c r="J54" s="316"/>
    </row>
    <row r="55" spans="1:10" s="271" customFormat="1" ht="42.75" customHeight="1" x14ac:dyDescent="0.15">
      <c r="A55" s="266" t="s">
        <v>176</v>
      </c>
      <c r="B55" s="83" t="s">
        <v>291</v>
      </c>
      <c r="C55" s="114" t="s">
        <v>226</v>
      </c>
      <c r="D55" s="278">
        <v>415808893</v>
      </c>
      <c r="E55" s="84">
        <f t="shared" ref="E55:E58" si="28">D55+F55</f>
        <v>414973931</v>
      </c>
      <c r="F55" s="84">
        <f t="shared" ref="F55:F58" si="29">H55-G55</f>
        <v>-834962</v>
      </c>
      <c r="G55" s="139">
        <v>834962</v>
      </c>
      <c r="H55" s="140"/>
      <c r="I55" s="57" t="s">
        <v>264</v>
      </c>
      <c r="J55" s="318">
        <v>-834962</v>
      </c>
    </row>
    <row r="56" spans="1:10" s="271" customFormat="1" ht="42.75" customHeight="1" x14ac:dyDescent="0.15">
      <c r="A56" s="266" t="s">
        <v>176</v>
      </c>
      <c r="B56" s="83" t="s">
        <v>498</v>
      </c>
      <c r="C56" s="114" t="s">
        <v>463</v>
      </c>
      <c r="D56" s="278">
        <v>368658029</v>
      </c>
      <c r="E56" s="84">
        <f t="shared" ref="E56:E57" si="30">D56+F56</f>
        <v>368358029</v>
      </c>
      <c r="F56" s="84">
        <f t="shared" ref="F56:F57" si="31">H56-G56</f>
        <v>-300000</v>
      </c>
      <c r="G56" s="139">
        <v>300000</v>
      </c>
      <c r="H56" s="140"/>
      <c r="I56" s="57" t="s">
        <v>466</v>
      </c>
      <c r="J56" s="318">
        <v>-300000</v>
      </c>
    </row>
    <row r="57" spans="1:10" s="271" customFormat="1" ht="42.75" customHeight="1" x14ac:dyDescent="0.15">
      <c r="A57" s="266" t="s">
        <v>176</v>
      </c>
      <c r="B57" s="83" t="s">
        <v>499</v>
      </c>
      <c r="C57" s="114" t="s">
        <v>464</v>
      </c>
      <c r="D57" s="278">
        <v>11685294</v>
      </c>
      <c r="E57" s="84">
        <f t="shared" si="30"/>
        <v>10485294</v>
      </c>
      <c r="F57" s="84">
        <f t="shared" si="31"/>
        <v>-1200000</v>
      </c>
      <c r="G57" s="139">
        <v>1200000</v>
      </c>
      <c r="H57" s="140"/>
      <c r="I57" s="57" t="s">
        <v>466</v>
      </c>
      <c r="J57" s="318">
        <v>-1200000</v>
      </c>
    </row>
    <row r="58" spans="1:10" s="271" customFormat="1" ht="42.75" customHeight="1" x14ac:dyDescent="0.15">
      <c r="A58" s="266" t="s">
        <v>176</v>
      </c>
      <c r="B58" s="83">
        <v>320</v>
      </c>
      <c r="C58" s="114" t="s">
        <v>465</v>
      </c>
      <c r="D58" s="278">
        <v>15203028</v>
      </c>
      <c r="E58" s="84">
        <f t="shared" si="28"/>
        <v>15383028</v>
      </c>
      <c r="F58" s="84">
        <f t="shared" si="29"/>
        <v>180000</v>
      </c>
      <c r="G58" s="139"/>
      <c r="H58" s="140">
        <v>180000</v>
      </c>
      <c r="I58" s="57" t="s">
        <v>466</v>
      </c>
      <c r="J58" s="318">
        <v>180000</v>
      </c>
    </row>
    <row r="59" spans="1:10" s="271" customFormat="1" ht="42.75" customHeight="1" x14ac:dyDescent="0.15">
      <c r="A59" s="266" t="s">
        <v>477</v>
      </c>
      <c r="B59" s="83" t="s">
        <v>480</v>
      </c>
      <c r="C59" s="114" t="s">
        <v>478</v>
      </c>
      <c r="D59" s="278">
        <v>40000</v>
      </c>
      <c r="E59" s="84">
        <f t="shared" si="26"/>
        <v>334000</v>
      </c>
      <c r="F59" s="84">
        <f t="shared" si="27"/>
        <v>294000</v>
      </c>
      <c r="G59" s="139"/>
      <c r="H59" s="140">
        <v>294000</v>
      </c>
      <c r="I59" s="57"/>
      <c r="J59" s="318">
        <v>294000</v>
      </c>
    </row>
    <row r="60" spans="1:10" s="251" customFormat="1" ht="42.75" hidden="1" customHeight="1" x14ac:dyDescent="0.15">
      <c r="A60" s="266"/>
      <c r="B60" s="274"/>
      <c r="C60" s="275"/>
      <c r="D60" s="82"/>
      <c r="E60" s="84">
        <f t="shared" si="1"/>
        <v>0</v>
      </c>
      <c r="F60" s="84">
        <f t="shared" si="2"/>
        <v>0</v>
      </c>
      <c r="G60" s="139"/>
      <c r="H60" s="140"/>
      <c r="I60" s="276"/>
      <c r="J60" s="316"/>
    </row>
    <row r="61" spans="1:10" s="257" customFormat="1" ht="37.5" customHeight="1" x14ac:dyDescent="0.15">
      <c r="A61" s="180" t="s">
        <v>67</v>
      </c>
      <c r="B61" s="255"/>
      <c r="C61" s="256" t="s">
        <v>67</v>
      </c>
      <c r="D61" s="182">
        <f>SUM(D62:D71)</f>
        <v>168164603</v>
      </c>
      <c r="E61" s="182">
        <f>SUM(E62:E71)</f>
        <v>184722549</v>
      </c>
      <c r="F61" s="182">
        <f>SUM(F62:F71)</f>
        <v>16557946</v>
      </c>
      <c r="G61" s="182">
        <f>SUM(G62:G71)</f>
        <v>17556054</v>
      </c>
      <c r="H61" s="182">
        <f>SUM(H62:H71)</f>
        <v>34114000</v>
      </c>
      <c r="I61" s="186"/>
      <c r="J61" s="317"/>
    </row>
    <row r="62" spans="1:10" s="271" customFormat="1" ht="42.75" customHeight="1" x14ac:dyDescent="0.15">
      <c r="A62" s="266" t="s">
        <v>237</v>
      </c>
      <c r="B62" s="260">
        <v>352</v>
      </c>
      <c r="C62" s="114" t="s">
        <v>228</v>
      </c>
      <c r="D62" s="278">
        <v>396603</v>
      </c>
      <c r="E62" s="84">
        <f t="shared" si="1"/>
        <v>360549</v>
      </c>
      <c r="F62" s="84">
        <f t="shared" si="2"/>
        <v>-36054</v>
      </c>
      <c r="G62" s="139">
        <v>36054</v>
      </c>
      <c r="H62" s="140"/>
      <c r="I62" s="57" t="s">
        <v>266</v>
      </c>
      <c r="J62" s="318"/>
    </row>
    <row r="63" spans="1:10" s="271" customFormat="1" ht="42.75" customHeight="1" x14ac:dyDescent="0.15">
      <c r="A63" s="266" t="s">
        <v>237</v>
      </c>
      <c r="B63" s="83" t="s">
        <v>351</v>
      </c>
      <c r="C63" s="114" t="s">
        <v>229</v>
      </c>
      <c r="D63" s="278">
        <v>17245000</v>
      </c>
      <c r="E63" s="84">
        <f t="shared" si="1"/>
        <v>12500000</v>
      </c>
      <c r="F63" s="84">
        <f t="shared" si="2"/>
        <v>-4745000</v>
      </c>
      <c r="G63" s="139">
        <v>4745000</v>
      </c>
      <c r="H63" s="140"/>
      <c r="I63" s="57" t="s">
        <v>264</v>
      </c>
      <c r="J63" s="318">
        <v>-4745000</v>
      </c>
    </row>
    <row r="64" spans="1:10" s="271" customFormat="1" ht="42.75" customHeight="1" x14ac:dyDescent="0.15">
      <c r="A64" s="266" t="s">
        <v>237</v>
      </c>
      <c r="B64" s="83" t="s">
        <v>352</v>
      </c>
      <c r="C64" s="114" t="s">
        <v>230</v>
      </c>
      <c r="D64" s="278">
        <v>56500000</v>
      </c>
      <c r="E64" s="84">
        <f t="shared" ref="E64:E66" si="32">D64+F64</f>
        <v>51000000</v>
      </c>
      <c r="F64" s="84">
        <f t="shared" ref="F64:F66" si="33">H64-G64</f>
        <v>-5500000</v>
      </c>
      <c r="G64" s="139">
        <v>5500000</v>
      </c>
      <c r="H64" s="140"/>
      <c r="I64" s="57" t="s">
        <v>264</v>
      </c>
      <c r="J64" s="318">
        <v>-5500000</v>
      </c>
    </row>
    <row r="65" spans="1:10" s="271" customFormat="1" ht="42.75" customHeight="1" x14ac:dyDescent="0.15">
      <c r="A65" s="266" t="s">
        <v>237</v>
      </c>
      <c r="B65" s="83" t="s">
        <v>352</v>
      </c>
      <c r="C65" s="114" t="s">
        <v>231</v>
      </c>
      <c r="D65" s="278">
        <v>73584000</v>
      </c>
      <c r="E65" s="84">
        <f t="shared" si="32"/>
        <v>69439000</v>
      </c>
      <c r="F65" s="84">
        <f t="shared" si="33"/>
        <v>-4145000</v>
      </c>
      <c r="G65" s="139">
        <v>4145000</v>
      </c>
      <c r="H65" s="140"/>
      <c r="I65" s="57" t="s">
        <v>264</v>
      </c>
      <c r="J65" s="318">
        <v>-4145000</v>
      </c>
    </row>
    <row r="66" spans="1:10" s="271" customFormat="1" ht="42.75" customHeight="1" x14ac:dyDescent="0.15">
      <c r="A66" s="266" t="s">
        <v>237</v>
      </c>
      <c r="B66" s="83" t="s">
        <v>353</v>
      </c>
      <c r="C66" s="114" t="s">
        <v>232</v>
      </c>
      <c r="D66" s="278">
        <v>1600000</v>
      </c>
      <c r="E66" s="84">
        <f t="shared" si="32"/>
        <v>700000</v>
      </c>
      <c r="F66" s="84">
        <f t="shared" si="33"/>
        <v>-900000</v>
      </c>
      <c r="G66" s="139">
        <v>900000</v>
      </c>
      <c r="H66" s="140"/>
      <c r="I66" s="57" t="s">
        <v>235</v>
      </c>
      <c r="J66" s="318"/>
    </row>
    <row r="67" spans="1:10" s="271" customFormat="1" ht="42.75" customHeight="1" x14ac:dyDescent="0.15">
      <c r="A67" s="266" t="s">
        <v>237</v>
      </c>
      <c r="B67" s="83" t="s">
        <v>353</v>
      </c>
      <c r="C67" s="114" t="s">
        <v>233</v>
      </c>
      <c r="D67" s="278">
        <v>1500000</v>
      </c>
      <c r="E67" s="84">
        <f t="shared" ref="E67:E68" si="34">D67+F67</f>
        <v>0</v>
      </c>
      <c r="F67" s="84">
        <f t="shared" ref="F67:F68" si="35">H67-G67</f>
        <v>-1500000</v>
      </c>
      <c r="G67" s="139">
        <v>1500000</v>
      </c>
      <c r="H67" s="140"/>
      <c r="I67" s="57" t="s">
        <v>236</v>
      </c>
      <c r="J67" s="318"/>
    </row>
    <row r="68" spans="1:10" s="271" customFormat="1" ht="42.75" customHeight="1" x14ac:dyDescent="0.15">
      <c r="A68" s="266" t="s">
        <v>237</v>
      </c>
      <c r="B68" s="83" t="s">
        <v>354</v>
      </c>
      <c r="C68" s="114" t="s">
        <v>234</v>
      </c>
      <c r="D68" s="278">
        <v>4839000</v>
      </c>
      <c r="E68" s="84">
        <f t="shared" si="34"/>
        <v>4109000</v>
      </c>
      <c r="F68" s="84">
        <f t="shared" si="35"/>
        <v>-730000</v>
      </c>
      <c r="G68" s="139">
        <v>730000</v>
      </c>
      <c r="H68" s="140"/>
      <c r="I68" s="57" t="s">
        <v>516</v>
      </c>
      <c r="J68" s="318"/>
    </row>
    <row r="69" spans="1:10" s="271" customFormat="1" ht="42.75" customHeight="1" x14ac:dyDescent="0.15">
      <c r="A69" s="266" t="s">
        <v>238</v>
      </c>
      <c r="B69" s="260" t="s">
        <v>283</v>
      </c>
      <c r="C69" s="114" t="s">
        <v>239</v>
      </c>
      <c r="D69" s="278"/>
      <c r="E69" s="84">
        <f t="shared" si="1"/>
        <v>26114000</v>
      </c>
      <c r="F69" s="84">
        <f t="shared" si="2"/>
        <v>26114000</v>
      </c>
      <c r="G69" s="139"/>
      <c r="H69" s="140">
        <v>26114000</v>
      </c>
      <c r="I69" s="57" t="s">
        <v>267</v>
      </c>
      <c r="J69" s="318">
        <v>26114000</v>
      </c>
    </row>
    <row r="70" spans="1:10" s="251" customFormat="1" ht="42.75" customHeight="1" x14ac:dyDescent="0.15">
      <c r="A70" s="266" t="s">
        <v>237</v>
      </c>
      <c r="B70" s="260" t="s">
        <v>495</v>
      </c>
      <c r="C70" s="114" t="s">
        <v>496</v>
      </c>
      <c r="D70" s="278">
        <v>12500000</v>
      </c>
      <c r="E70" s="84">
        <f t="shared" ref="E70" si="36">D70+F70</f>
        <v>20500000</v>
      </c>
      <c r="F70" s="84">
        <f t="shared" ref="F70" si="37">H70-G70</f>
        <v>8000000</v>
      </c>
      <c r="G70" s="262"/>
      <c r="H70" s="263">
        <v>8000000</v>
      </c>
      <c r="I70" s="57"/>
      <c r="J70" s="316">
        <v>8000000</v>
      </c>
    </row>
    <row r="71" spans="1:10" s="251" customFormat="1" ht="42.75" hidden="1" customHeight="1" x14ac:dyDescent="0.15">
      <c r="A71" s="266"/>
      <c r="B71" s="260"/>
      <c r="C71" s="114"/>
      <c r="D71" s="278"/>
      <c r="E71" s="84">
        <f t="shared" si="1"/>
        <v>0</v>
      </c>
      <c r="F71" s="84">
        <f t="shared" si="2"/>
        <v>0</v>
      </c>
      <c r="G71" s="262"/>
      <c r="H71" s="263"/>
      <c r="I71" s="57"/>
      <c r="J71" s="316"/>
    </row>
    <row r="72" spans="1:10" s="257" customFormat="1" ht="37.5" customHeight="1" x14ac:dyDescent="0.15">
      <c r="A72" s="180" t="s">
        <v>48</v>
      </c>
      <c r="B72" s="255"/>
      <c r="C72" s="256" t="s">
        <v>48</v>
      </c>
      <c r="D72" s="182">
        <f>SUM(D73:D83)</f>
        <v>313518076</v>
      </c>
      <c r="E72" s="182">
        <f>SUM(E73:E83)</f>
        <v>312657204</v>
      </c>
      <c r="F72" s="182">
        <f>SUM(F73:F83)</f>
        <v>-860872</v>
      </c>
      <c r="G72" s="182">
        <f>SUM(G73:G83)</f>
        <v>6883872</v>
      </c>
      <c r="H72" s="182">
        <f>SUM(H73:H83)</f>
        <v>6023000</v>
      </c>
      <c r="I72" s="186"/>
      <c r="J72" s="317"/>
    </row>
    <row r="73" spans="1:10" s="271" customFormat="1" ht="42.75" customHeight="1" x14ac:dyDescent="0.15">
      <c r="A73" s="266" t="s">
        <v>422</v>
      </c>
      <c r="B73" s="83" t="s">
        <v>255</v>
      </c>
      <c r="C73" s="114" t="s">
        <v>240</v>
      </c>
      <c r="D73" s="278">
        <v>39670</v>
      </c>
      <c r="E73" s="84">
        <f t="shared" ref="E73:E82" si="38">D73+F73</f>
        <v>20204</v>
      </c>
      <c r="F73" s="84">
        <f t="shared" ref="F73:F82" si="39">H73-G73</f>
        <v>-19466</v>
      </c>
      <c r="G73" s="139">
        <v>19466</v>
      </c>
      <c r="H73" s="140"/>
      <c r="I73" s="57" t="s">
        <v>243</v>
      </c>
      <c r="J73" s="318"/>
    </row>
    <row r="74" spans="1:10" s="271" customFormat="1" ht="42.75" customHeight="1" x14ac:dyDescent="0.15">
      <c r="A74" s="266" t="s">
        <v>422</v>
      </c>
      <c r="B74" s="260">
        <v>397</v>
      </c>
      <c r="C74" s="114" t="s">
        <v>241</v>
      </c>
      <c r="D74" s="278">
        <v>352406</v>
      </c>
      <c r="E74" s="84">
        <f t="shared" si="38"/>
        <v>0</v>
      </c>
      <c r="F74" s="84">
        <f t="shared" si="39"/>
        <v>-352406</v>
      </c>
      <c r="G74" s="139">
        <v>352406</v>
      </c>
      <c r="H74" s="140"/>
      <c r="I74" s="57"/>
      <c r="J74" s="318"/>
    </row>
    <row r="75" spans="1:10" s="271" customFormat="1" ht="42.75" customHeight="1" x14ac:dyDescent="0.15">
      <c r="A75" s="266" t="s">
        <v>242</v>
      </c>
      <c r="B75" s="83" t="s">
        <v>254</v>
      </c>
      <c r="C75" s="114" t="s">
        <v>244</v>
      </c>
      <c r="D75" s="278">
        <v>6403000</v>
      </c>
      <c r="E75" s="84">
        <f t="shared" si="38"/>
        <v>5514000</v>
      </c>
      <c r="F75" s="84">
        <f t="shared" si="39"/>
        <v>-889000</v>
      </c>
      <c r="G75" s="139">
        <v>889000</v>
      </c>
      <c r="H75" s="140"/>
      <c r="I75" s="293" t="s">
        <v>264</v>
      </c>
      <c r="J75" s="318">
        <v>-889000</v>
      </c>
    </row>
    <row r="76" spans="1:10" s="271" customFormat="1" ht="42.75" customHeight="1" x14ac:dyDescent="0.15">
      <c r="A76" s="266" t="s">
        <v>242</v>
      </c>
      <c r="B76" s="83" t="s">
        <v>253</v>
      </c>
      <c r="C76" s="114" t="s">
        <v>245</v>
      </c>
      <c r="D76" s="278">
        <v>8176000</v>
      </c>
      <c r="E76" s="84">
        <f t="shared" si="38"/>
        <v>6742000</v>
      </c>
      <c r="F76" s="84">
        <f t="shared" si="39"/>
        <v>-1434000</v>
      </c>
      <c r="G76" s="139">
        <v>1434000</v>
      </c>
      <c r="H76" s="140"/>
      <c r="I76" s="293" t="s">
        <v>264</v>
      </c>
      <c r="J76" s="318">
        <v>-1434000</v>
      </c>
    </row>
    <row r="77" spans="1:10" s="271" customFormat="1" ht="42.75" customHeight="1" x14ac:dyDescent="0.15">
      <c r="A77" s="266" t="s">
        <v>242</v>
      </c>
      <c r="B77" s="83" t="s">
        <v>253</v>
      </c>
      <c r="C77" s="114" t="s">
        <v>246</v>
      </c>
      <c r="D77" s="278">
        <v>5574000</v>
      </c>
      <c r="E77" s="84">
        <f t="shared" ref="E77:E78" si="40">D77+F77</f>
        <v>4314000</v>
      </c>
      <c r="F77" s="84">
        <f t="shared" ref="F77:F78" si="41">H77-G77</f>
        <v>-1260000</v>
      </c>
      <c r="G77" s="139">
        <v>1260000</v>
      </c>
      <c r="H77" s="140"/>
      <c r="I77" s="293" t="s">
        <v>264</v>
      </c>
      <c r="J77" s="318">
        <v>-1260000</v>
      </c>
    </row>
    <row r="78" spans="1:10" s="271" customFormat="1" ht="42.75" customHeight="1" x14ac:dyDescent="0.15">
      <c r="A78" s="266" t="s">
        <v>242</v>
      </c>
      <c r="B78" s="83" t="s">
        <v>252</v>
      </c>
      <c r="C78" s="114" t="s">
        <v>247</v>
      </c>
      <c r="D78" s="278">
        <v>5284000</v>
      </c>
      <c r="E78" s="84">
        <f t="shared" si="40"/>
        <v>7111000</v>
      </c>
      <c r="F78" s="84">
        <f t="shared" si="41"/>
        <v>1827000</v>
      </c>
      <c r="G78" s="139"/>
      <c r="H78" s="140">
        <v>1827000</v>
      </c>
      <c r="I78" s="293" t="s">
        <v>268</v>
      </c>
      <c r="J78" s="318">
        <v>1827000</v>
      </c>
    </row>
    <row r="79" spans="1:10" s="271" customFormat="1" ht="42.75" customHeight="1" x14ac:dyDescent="0.15">
      <c r="A79" s="266" t="s">
        <v>242</v>
      </c>
      <c r="B79" s="83" t="s">
        <v>251</v>
      </c>
      <c r="C79" s="114" t="s">
        <v>248</v>
      </c>
      <c r="D79" s="278">
        <v>149894000</v>
      </c>
      <c r="E79" s="84">
        <f t="shared" ref="E79:E80" si="42">D79+F79</f>
        <v>152472000</v>
      </c>
      <c r="F79" s="84">
        <f t="shared" ref="F79:F80" si="43">H79-G79</f>
        <v>2578000</v>
      </c>
      <c r="G79" s="139"/>
      <c r="H79" s="140">
        <v>2578000</v>
      </c>
      <c r="I79" s="293" t="s">
        <v>264</v>
      </c>
      <c r="J79" s="318">
        <v>2578000</v>
      </c>
    </row>
    <row r="80" spans="1:10" s="271" customFormat="1" ht="42.75" customHeight="1" x14ac:dyDescent="0.15">
      <c r="A80" s="266" t="s">
        <v>242</v>
      </c>
      <c r="B80" s="83" t="s">
        <v>251</v>
      </c>
      <c r="C80" s="114" t="s">
        <v>249</v>
      </c>
      <c r="D80" s="278">
        <v>90348000</v>
      </c>
      <c r="E80" s="84">
        <f t="shared" si="42"/>
        <v>91966000</v>
      </c>
      <c r="F80" s="84">
        <f t="shared" si="43"/>
        <v>1618000</v>
      </c>
      <c r="G80" s="139"/>
      <c r="H80" s="140">
        <v>1618000</v>
      </c>
      <c r="I80" s="293" t="s">
        <v>264</v>
      </c>
      <c r="J80" s="318">
        <v>1618000</v>
      </c>
    </row>
    <row r="81" spans="1:10" s="271" customFormat="1" ht="42.75" customHeight="1" x14ac:dyDescent="0.15">
      <c r="A81" s="266" t="s">
        <v>242</v>
      </c>
      <c r="B81" s="260">
        <v>379</v>
      </c>
      <c r="C81" s="114" t="s">
        <v>250</v>
      </c>
      <c r="D81" s="278">
        <v>23942000</v>
      </c>
      <c r="E81" s="84">
        <f t="shared" si="38"/>
        <v>23505000</v>
      </c>
      <c r="F81" s="84">
        <f t="shared" si="39"/>
        <v>-437000</v>
      </c>
      <c r="G81" s="139">
        <v>437000</v>
      </c>
      <c r="H81" s="140"/>
      <c r="I81" s="293" t="s">
        <v>264</v>
      </c>
      <c r="J81" s="318">
        <v>-437000</v>
      </c>
    </row>
    <row r="82" spans="1:10" s="251" customFormat="1" ht="42.75" customHeight="1" x14ac:dyDescent="0.15">
      <c r="A82" s="266" t="s">
        <v>242</v>
      </c>
      <c r="B82" s="260" t="s">
        <v>484</v>
      </c>
      <c r="C82" s="114" t="s">
        <v>483</v>
      </c>
      <c r="D82" s="278">
        <v>23505000</v>
      </c>
      <c r="E82" s="84">
        <f t="shared" si="38"/>
        <v>21013000</v>
      </c>
      <c r="F82" s="84">
        <f t="shared" si="39"/>
        <v>-2492000</v>
      </c>
      <c r="G82" s="139">
        <v>2492000</v>
      </c>
      <c r="H82" s="140"/>
      <c r="I82" s="293"/>
      <c r="J82" s="316">
        <v>-2492000</v>
      </c>
    </row>
    <row r="83" spans="1:10" s="251" customFormat="1" ht="42.75" hidden="1" customHeight="1" x14ac:dyDescent="0.15">
      <c r="A83" s="266"/>
      <c r="B83" s="260"/>
      <c r="C83" s="114"/>
      <c r="D83" s="278"/>
      <c r="E83" s="84">
        <f t="shared" si="1"/>
        <v>0</v>
      </c>
      <c r="F83" s="84">
        <f t="shared" si="2"/>
        <v>0</v>
      </c>
      <c r="G83" s="139"/>
      <c r="H83" s="140"/>
      <c r="I83" s="293"/>
      <c r="J83" s="316"/>
    </row>
    <row r="84" spans="1:10" s="257" customFormat="1" ht="37.5" customHeight="1" x14ac:dyDescent="0.15">
      <c r="A84" s="180" t="s">
        <v>159</v>
      </c>
      <c r="B84" s="255"/>
      <c r="C84" s="256" t="s">
        <v>159</v>
      </c>
      <c r="D84" s="182">
        <f>SUM(D85:D102)</f>
        <v>601897125</v>
      </c>
      <c r="E84" s="182">
        <f>SUM(E85:E102)</f>
        <v>635317310</v>
      </c>
      <c r="F84" s="182">
        <f>SUM(F85:F102)</f>
        <v>33420185</v>
      </c>
      <c r="G84" s="182">
        <f>SUM(G85:G102)</f>
        <v>837394</v>
      </c>
      <c r="H84" s="182">
        <f>SUM(H85:H102)</f>
        <v>34257579</v>
      </c>
      <c r="I84" s="186"/>
      <c r="J84" s="317"/>
    </row>
    <row r="85" spans="1:10" s="271" customFormat="1" ht="42.75" customHeight="1" x14ac:dyDescent="0.15">
      <c r="A85" s="266" t="s">
        <v>180</v>
      </c>
      <c r="B85" s="274" t="s">
        <v>256</v>
      </c>
      <c r="C85" s="279" t="s">
        <v>257</v>
      </c>
      <c r="D85" s="299">
        <v>100200</v>
      </c>
      <c r="E85" s="84">
        <f t="shared" si="1"/>
        <v>25000</v>
      </c>
      <c r="F85" s="84">
        <f t="shared" si="2"/>
        <v>-75200</v>
      </c>
      <c r="G85" s="139">
        <v>75200</v>
      </c>
      <c r="H85" s="140"/>
      <c r="I85" s="128" t="s">
        <v>264</v>
      </c>
      <c r="J85" s="318">
        <v>-75200</v>
      </c>
    </row>
    <row r="86" spans="1:10" s="271" customFormat="1" ht="42.75" customHeight="1" x14ac:dyDescent="0.15">
      <c r="A86" s="266" t="s">
        <v>180</v>
      </c>
      <c r="B86" s="274" t="s">
        <v>258</v>
      </c>
      <c r="C86" s="279" t="s">
        <v>259</v>
      </c>
      <c r="D86" s="299">
        <v>340655</v>
      </c>
      <c r="E86" s="84">
        <f t="shared" si="1"/>
        <v>341000</v>
      </c>
      <c r="F86" s="84">
        <f t="shared" si="2"/>
        <v>345</v>
      </c>
      <c r="G86" s="139"/>
      <c r="H86" s="140">
        <v>345</v>
      </c>
      <c r="I86" s="128" t="s">
        <v>264</v>
      </c>
      <c r="J86" s="318">
        <v>345</v>
      </c>
    </row>
    <row r="87" spans="1:10" s="271" customFormat="1" ht="42.75" customHeight="1" x14ac:dyDescent="0.15">
      <c r="A87" s="266" t="s">
        <v>180</v>
      </c>
      <c r="B87" s="274" t="s">
        <v>258</v>
      </c>
      <c r="C87" s="279" t="s">
        <v>260</v>
      </c>
      <c r="D87" s="299">
        <v>287798</v>
      </c>
      <c r="E87" s="84">
        <f t="shared" si="1"/>
        <v>332430</v>
      </c>
      <c r="F87" s="84">
        <f t="shared" si="2"/>
        <v>44632</v>
      </c>
      <c r="G87" s="139"/>
      <c r="H87" s="140">
        <v>44632</v>
      </c>
      <c r="I87" s="128" t="s">
        <v>264</v>
      </c>
      <c r="J87" s="318">
        <v>44632</v>
      </c>
    </row>
    <row r="88" spans="1:10" s="271" customFormat="1" ht="42.75" customHeight="1" x14ac:dyDescent="0.15">
      <c r="A88" s="266" t="s">
        <v>180</v>
      </c>
      <c r="B88" s="274" t="s">
        <v>258</v>
      </c>
      <c r="C88" s="279" t="s">
        <v>261</v>
      </c>
      <c r="D88" s="299">
        <v>1732270</v>
      </c>
      <c r="E88" s="84">
        <f t="shared" si="1"/>
        <v>2013200</v>
      </c>
      <c r="F88" s="84">
        <f t="shared" si="2"/>
        <v>280930</v>
      </c>
      <c r="G88" s="139"/>
      <c r="H88" s="140">
        <v>280930</v>
      </c>
      <c r="I88" s="128" t="s">
        <v>264</v>
      </c>
      <c r="J88" s="318">
        <v>280930</v>
      </c>
    </row>
    <row r="89" spans="1:10" s="271" customFormat="1" ht="42.75" customHeight="1" x14ac:dyDescent="0.15">
      <c r="A89" s="266" t="s">
        <v>180</v>
      </c>
      <c r="B89" s="274" t="s">
        <v>258</v>
      </c>
      <c r="C89" s="279" t="s">
        <v>262</v>
      </c>
      <c r="D89" s="299">
        <v>1616947</v>
      </c>
      <c r="E89" s="84">
        <f t="shared" si="1"/>
        <v>1350435</v>
      </c>
      <c r="F89" s="84">
        <f t="shared" si="2"/>
        <v>-266512</v>
      </c>
      <c r="G89" s="139">
        <v>266512</v>
      </c>
      <c r="H89" s="140"/>
      <c r="I89" s="128" t="s">
        <v>264</v>
      </c>
      <c r="J89" s="318">
        <v>-266512</v>
      </c>
    </row>
    <row r="90" spans="1:10" s="271" customFormat="1" ht="42.75" customHeight="1" x14ac:dyDescent="0.15">
      <c r="A90" s="266" t="s">
        <v>180</v>
      </c>
      <c r="B90" s="274" t="s">
        <v>256</v>
      </c>
      <c r="C90" s="279" t="s">
        <v>263</v>
      </c>
      <c r="D90" s="299">
        <v>846313</v>
      </c>
      <c r="E90" s="84">
        <f t="shared" si="1"/>
        <v>842608</v>
      </c>
      <c r="F90" s="84">
        <f t="shared" si="2"/>
        <v>-3705</v>
      </c>
      <c r="G90" s="139">
        <v>3705</v>
      </c>
      <c r="H90" s="140"/>
      <c r="I90" s="128" t="s">
        <v>264</v>
      </c>
      <c r="J90" s="318">
        <v>-3705</v>
      </c>
    </row>
    <row r="91" spans="1:10" s="273" customFormat="1" ht="42.75" customHeight="1" x14ac:dyDescent="0.15">
      <c r="A91" s="266" t="s">
        <v>355</v>
      </c>
      <c r="B91" s="277"/>
      <c r="C91" s="279" t="s">
        <v>358</v>
      </c>
      <c r="D91" s="299">
        <v>2846139</v>
      </c>
      <c r="E91" s="84">
        <f t="shared" ref="E91:E94" si="44">D91+F91</f>
        <v>2943495</v>
      </c>
      <c r="F91" s="84">
        <f t="shared" ref="F91:F94" si="45">H91-G91</f>
        <v>97356</v>
      </c>
      <c r="G91" s="139"/>
      <c r="H91" s="140">
        <v>97356</v>
      </c>
      <c r="I91" s="128"/>
      <c r="J91" s="319"/>
    </row>
    <row r="92" spans="1:10" s="273" customFormat="1" ht="42.75" customHeight="1" x14ac:dyDescent="0.15">
      <c r="A92" s="266" t="s">
        <v>355</v>
      </c>
      <c r="B92" s="277"/>
      <c r="C92" s="279" t="s">
        <v>359</v>
      </c>
      <c r="D92" s="299">
        <v>0</v>
      </c>
      <c r="E92" s="84">
        <f t="shared" si="44"/>
        <v>974445</v>
      </c>
      <c r="F92" s="84">
        <f t="shared" si="45"/>
        <v>974445</v>
      </c>
      <c r="G92" s="139"/>
      <c r="H92" s="140">
        <v>974445</v>
      </c>
      <c r="I92" s="128"/>
      <c r="J92" s="319"/>
    </row>
    <row r="93" spans="1:10" s="273" customFormat="1" ht="42.75" customHeight="1" x14ac:dyDescent="0.15">
      <c r="A93" s="266" t="s">
        <v>356</v>
      </c>
      <c r="B93" s="277"/>
      <c r="C93" s="279" t="s">
        <v>360</v>
      </c>
      <c r="D93" s="299">
        <v>201984</v>
      </c>
      <c r="E93" s="84">
        <f t="shared" si="44"/>
        <v>205282</v>
      </c>
      <c r="F93" s="84">
        <f t="shared" si="45"/>
        <v>3298</v>
      </c>
      <c r="G93" s="139"/>
      <c r="H93" s="140">
        <v>3298</v>
      </c>
      <c r="I93" s="128"/>
      <c r="J93" s="319"/>
    </row>
    <row r="94" spans="1:10" s="273" customFormat="1" ht="42.75" customHeight="1" x14ac:dyDescent="0.15">
      <c r="A94" s="266" t="s">
        <v>357</v>
      </c>
      <c r="B94" s="277"/>
      <c r="C94" s="279" t="s">
        <v>361</v>
      </c>
      <c r="D94" s="299">
        <v>400</v>
      </c>
      <c r="E94" s="84">
        <f t="shared" si="44"/>
        <v>478</v>
      </c>
      <c r="F94" s="84">
        <f t="shared" si="45"/>
        <v>78</v>
      </c>
      <c r="G94" s="139"/>
      <c r="H94" s="140">
        <v>78</v>
      </c>
      <c r="I94" s="128"/>
      <c r="J94" s="319"/>
    </row>
    <row r="95" spans="1:10" s="273" customFormat="1" ht="42.75" customHeight="1" x14ac:dyDescent="0.15">
      <c r="A95" s="266" t="s">
        <v>357</v>
      </c>
      <c r="B95" s="277"/>
      <c r="C95" s="279" t="s">
        <v>362</v>
      </c>
      <c r="D95" s="299">
        <v>0</v>
      </c>
      <c r="E95" s="84">
        <f t="shared" si="1"/>
        <v>208</v>
      </c>
      <c r="F95" s="84">
        <f t="shared" si="2"/>
        <v>208</v>
      </c>
      <c r="G95" s="139"/>
      <c r="H95" s="140">
        <v>208</v>
      </c>
      <c r="I95" s="128"/>
      <c r="J95" s="319"/>
    </row>
    <row r="96" spans="1:10" s="273" customFormat="1" ht="42.75" customHeight="1" x14ac:dyDescent="0.15">
      <c r="A96" s="266" t="s">
        <v>357</v>
      </c>
      <c r="B96" s="277"/>
      <c r="C96" s="279" t="s">
        <v>363</v>
      </c>
      <c r="D96" s="299">
        <v>3381583</v>
      </c>
      <c r="E96" s="84">
        <f t="shared" ref="E96" si="46">D96+F96</f>
        <v>3387978</v>
      </c>
      <c r="F96" s="84">
        <f t="shared" ref="F96" si="47">H96-G96</f>
        <v>6395</v>
      </c>
      <c r="G96" s="139"/>
      <c r="H96" s="140">
        <v>6395</v>
      </c>
      <c r="I96" s="128"/>
      <c r="J96" s="319"/>
    </row>
    <row r="97" spans="1:10" s="273" customFormat="1" ht="42.75" customHeight="1" x14ac:dyDescent="0.15">
      <c r="A97" s="266" t="s">
        <v>357</v>
      </c>
      <c r="B97" s="277"/>
      <c r="C97" s="279" t="s">
        <v>364</v>
      </c>
      <c r="D97" s="299">
        <v>396</v>
      </c>
      <c r="E97" s="84">
        <f t="shared" ref="E97:E100" si="48">D97+F97</f>
        <v>618</v>
      </c>
      <c r="F97" s="84">
        <f t="shared" ref="F97:F100" si="49">H97-G97</f>
        <v>222</v>
      </c>
      <c r="G97" s="139"/>
      <c r="H97" s="140">
        <v>222</v>
      </c>
      <c r="I97" s="128"/>
      <c r="J97" s="319"/>
    </row>
    <row r="98" spans="1:10" s="273" customFormat="1" ht="42.75" customHeight="1" x14ac:dyDescent="0.15">
      <c r="A98" s="266" t="s">
        <v>355</v>
      </c>
      <c r="B98" s="277"/>
      <c r="C98" s="279" t="s">
        <v>468</v>
      </c>
      <c r="D98" s="299">
        <v>19171278</v>
      </c>
      <c r="E98" s="84">
        <f t="shared" ref="E98:E99" si="50">D98+F98</f>
        <v>18679301</v>
      </c>
      <c r="F98" s="84">
        <f t="shared" ref="F98:F99" si="51">H98-G98</f>
        <v>-491977</v>
      </c>
      <c r="G98" s="139">
        <v>491977</v>
      </c>
      <c r="H98" s="140"/>
      <c r="I98" s="128" t="s">
        <v>264</v>
      </c>
      <c r="J98" s="319">
        <v>-491977</v>
      </c>
    </row>
    <row r="99" spans="1:10" s="273" customFormat="1" ht="42.75" customHeight="1" x14ac:dyDescent="0.15">
      <c r="A99" s="266" t="s">
        <v>355</v>
      </c>
      <c r="B99" s="277"/>
      <c r="C99" s="279" t="s">
        <v>469</v>
      </c>
      <c r="D99" s="299">
        <v>64073555</v>
      </c>
      <c r="E99" s="84">
        <f t="shared" si="50"/>
        <v>68628225</v>
      </c>
      <c r="F99" s="84">
        <f t="shared" si="51"/>
        <v>4554670</v>
      </c>
      <c r="G99" s="139"/>
      <c r="H99" s="140">
        <v>4554670</v>
      </c>
      <c r="I99" s="128" t="s">
        <v>264</v>
      </c>
      <c r="J99" s="319">
        <v>4554670</v>
      </c>
    </row>
    <row r="100" spans="1:10" s="273" customFormat="1" ht="42.75" customHeight="1" x14ac:dyDescent="0.15">
      <c r="A100" s="266" t="s">
        <v>355</v>
      </c>
      <c r="B100" s="277"/>
      <c r="C100" s="279" t="s">
        <v>470</v>
      </c>
      <c r="D100" s="299">
        <v>490810811</v>
      </c>
      <c r="E100" s="84">
        <f t="shared" si="48"/>
        <v>517971811</v>
      </c>
      <c r="F100" s="84">
        <f t="shared" si="49"/>
        <v>27161000</v>
      </c>
      <c r="G100" s="139"/>
      <c r="H100" s="140">
        <v>27161000</v>
      </c>
      <c r="I100" s="128" t="s">
        <v>264</v>
      </c>
      <c r="J100" s="319">
        <v>27161000</v>
      </c>
    </row>
    <row r="101" spans="1:10" s="273" customFormat="1" ht="42.75" customHeight="1" x14ac:dyDescent="0.15">
      <c r="A101" s="266" t="s">
        <v>355</v>
      </c>
      <c r="B101" s="277"/>
      <c r="C101" s="279" t="s">
        <v>471</v>
      </c>
      <c r="D101" s="299">
        <v>16486796</v>
      </c>
      <c r="E101" s="84">
        <f t="shared" si="1"/>
        <v>17620796</v>
      </c>
      <c r="F101" s="84">
        <f t="shared" si="2"/>
        <v>1134000</v>
      </c>
      <c r="G101" s="139"/>
      <c r="H101" s="140">
        <v>1134000</v>
      </c>
      <c r="I101" s="128" t="s">
        <v>264</v>
      </c>
      <c r="J101" s="319">
        <v>1134000</v>
      </c>
    </row>
    <row r="102" spans="1:10" s="251" customFormat="1" ht="42.75" hidden="1" customHeight="1" thickBot="1" x14ac:dyDescent="0.2">
      <c r="A102" s="280"/>
      <c r="B102" s="281"/>
      <c r="C102" s="282"/>
      <c r="D102" s="300"/>
      <c r="E102" s="84">
        <f t="shared" si="1"/>
        <v>0</v>
      </c>
      <c r="F102" s="84">
        <f t="shared" si="2"/>
        <v>0</v>
      </c>
      <c r="G102" s="139"/>
      <c r="H102" s="140"/>
      <c r="I102" s="283"/>
      <c r="J102" s="320"/>
    </row>
    <row r="103" spans="1:10" x14ac:dyDescent="0.15">
      <c r="A103" s="284"/>
      <c r="D103" s="301"/>
      <c r="E103" s="301"/>
      <c r="F103" s="301"/>
      <c r="G103" s="301"/>
      <c r="H103" s="301"/>
    </row>
    <row r="104" spans="1:10" x14ac:dyDescent="0.15">
      <c r="F104" s="7">
        <v>0</v>
      </c>
    </row>
    <row r="120" spans="1:9" x14ac:dyDescent="0.15">
      <c r="A120" s="285"/>
      <c r="B120" s="286"/>
      <c r="C120" s="286"/>
      <c r="D120" s="286"/>
      <c r="E120" s="286"/>
      <c r="F120" s="286"/>
      <c r="G120" s="286"/>
      <c r="H120" s="286"/>
      <c r="I120" s="286"/>
    </row>
    <row r="153" spans="8:8" x14ac:dyDescent="0.15">
      <c r="H153" s="7">
        <v>45743</v>
      </c>
    </row>
  </sheetData>
  <mergeCells count="9">
    <mergeCell ref="A1:I1"/>
    <mergeCell ref="A4:A5"/>
    <mergeCell ref="K4:L4"/>
    <mergeCell ref="B4:B5"/>
    <mergeCell ref="D4:D5"/>
    <mergeCell ref="I4:I5"/>
    <mergeCell ref="C4:C5"/>
    <mergeCell ref="F4:H4"/>
    <mergeCell ref="E4:E5"/>
  </mergeCells>
  <phoneticPr fontId="2" type="noConversion"/>
  <printOptions horizontalCentered="1"/>
  <pageMargins left="0.23622047244094491" right="0.27559055118110237" top="0.74803149606299213" bottom="0.78740157480314965" header="0.51181102362204722" footer="0.43307086614173229"/>
  <pageSetup paperSize="9" scale="73" firstPageNumber="2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</sheetPr>
  <dimension ref="A1:L212"/>
  <sheetViews>
    <sheetView showGridLines="0" showZeros="0" view="pageBreakPreview" zoomScale="85" zoomScaleNormal="70" zoomScaleSheetLayoutView="85" workbookViewId="0">
      <pane xSplit="1" ySplit="5" topLeftCell="B6" activePane="bottomRight" state="frozen"/>
      <selection activeCell="J12" sqref="J12"/>
      <selection pane="topRight" activeCell="J12" sqref="J12"/>
      <selection pane="bottomLeft" activeCell="J12" sqref="J12"/>
      <selection pane="bottomRight" sqref="A1:I1"/>
    </sheetView>
  </sheetViews>
  <sheetFormatPr defaultRowHeight="13.5" x14ac:dyDescent="0.15"/>
  <cols>
    <col min="1" max="1" width="17.77734375" style="145" customWidth="1"/>
    <col min="2" max="2" width="7.5546875" style="1" customWidth="1"/>
    <col min="3" max="3" width="31.33203125" style="1" customWidth="1"/>
    <col min="4" max="4" width="11.77734375" style="1" customWidth="1"/>
    <col min="5" max="6" width="11.77734375" style="1" hidden="1" customWidth="1"/>
    <col min="7" max="8" width="11.77734375" style="1" customWidth="1"/>
    <col min="9" max="9" width="23.21875" style="194" customWidth="1"/>
    <col min="10" max="10" width="13.5546875" style="61" hidden="1" customWidth="1"/>
    <col min="11" max="11" width="15.6640625" style="1" hidden="1" customWidth="1"/>
    <col min="12" max="12" width="13.44140625" style="1" hidden="1" customWidth="1"/>
    <col min="13" max="15" width="8.88671875" style="1" customWidth="1"/>
    <col min="16" max="16384" width="8.88671875" style="1"/>
  </cols>
  <sheetData>
    <row r="1" spans="1:12" ht="44.25" customHeight="1" x14ac:dyDescent="0.15">
      <c r="A1" s="339" t="s">
        <v>191</v>
      </c>
      <c r="B1" s="339"/>
      <c r="C1" s="339"/>
      <c r="D1" s="339"/>
      <c r="E1" s="339"/>
      <c r="F1" s="339"/>
      <c r="G1" s="339"/>
      <c r="H1" s="339"/>
      <c r="I1" s="339"/>
    </row>
    <row r="2" spans="1:12" ht="20.25" customHeight="1" x14ac:dyDescent="0.25">
      <c r="A2" s="144"/>
      <c r="B2" s="52" t="s">
        <v>45</v>
      </c>
      <c r="C2" s="52"/>
      <c r="D2" s="4"/>
      <c r="E2" s="4"/>
      <c r="F2" s="4"/>
      <c r="G2" s="4"/>
      <c r="H2" s="4"/>
      <c r="I2" s="190"/>
      <c r="K2" s="150"/>
      <c r="L2" s="150"/>
    </row>
    <row r="3" spans="1:12" x14ac:dyDescent="0.15">
      <c r="I3" s="34" t="s">
        <v>29</v>
      </c>
      <c r="K3" s="150"/>
      <c r="L3" s="150"/>
    </row>
    <row r="4" spans="1:12" s="2" customFormat="1" ht="24.95" customHeight="1" x14ac:dyDescent="0.15">
      <c r="A4" s="361" t="s">
        <v>92</v>
      </c>
      <c r="B4" s="359" t="s">
        <v>42</v>
      </c>
      <c r="C4" s="359" t="s">
        <v>93</v>
      </c>
      <c r="D4" s="363" t="s">
        <v>52</v>
      </c>
      <c r="E4" s="363" t="s">
        <v>90</v>
      </c>
      <c r="F4" s="364" t="s">
        <v>19</v>
      </c>
      <c r="G4" s="365"/>
      <c r="H4" s="366"/>
      <c r="I4" s="367" t="s">
        <v>34</v>
      </c>
      <c r="J4" s="38"/>
      <c r="K4" s="321">
        <f>세입_일반!J6</f>
        <v>42883480</v>
      </c>
      <c r="L4" s="322">
        <f>K4-K6</f>
        <v>0</v>
      </c>
    </row>
    <row r="5" spans="1:12" s="2" customFormat="1" ht="24.95" customHeight="1" x14ac:dyDescent="0.15">
      <c r="A5" s="362"/>
      <c r="B5" s="360"/>
      <c r="C5" s="360"/>
      <c r="D5" s="360"/>
      <c r="E5" s="360"/>
      <c r="F5" s="87" t="s">
        <v>22</v>
      </c>
      <c r="G5" s="88" t="s">
        <v>21</v>
      </c>
      <c r="H5" s="88" t="s">
        <v>20</v>
      </c>
      <c r="I5" s="368"/>
      <c r="J5" s="61" t="s">
        <v>162</v>
      </c>
      <c r="K5" s="151" t="s">
        <v>161</v>
      </c>
      <c r="L5" s="151" t="s">
        <v>163</v>
      </c>
    </row>
    <row r="6" spans="1:12" s="106" customFormat="1" ht="34.5" customHeight="1" x14ac:dyDescent="0.15">
      <c r="A6" s="108" t="s">
        <v>22</v>
      </c>
      <c r="B6" s="114"/>
      <c r="C6" s="114"/>
      <c r="D6" s="288">
        <f>SUM(D7:D142)/2</f>
        <v>2745085732</v>
      </c>
      <c r="E6" s="288">
        <f>SUM(E7:E142)/2</f>
        <v>2800798615</v>
      </c>
      <c r="F6" s="288">
        <f>SUM(F7:F142)/2</f>
        <v>55712883</v>
      </c>
      <c r="G6" s="288">
        <f>SUM(G7:G142)/2</f>
        <v>51004750</v>
      </c>
      <c r="H6" s="288">
        <f>SUM(H7:H142)/2</f>
        <v>106717633</v>
      </c>
      <c r="I6" s="115"/>
      <c r="J6" s="303">
        <f>F6</f>
        <v>55712883</v>
      </c>
      <c r="K6" s="304">
        <f>SUM(K9:K141)/2</f>
        <v>42883480</v>
      </c>
      <c r="L6" s="304">
        <f>J6-K6</f>
        <v>12829403</v>
      </c>
    </row>
    <row r="7" spans="1:12" s="143" customFormat="1" ht="38.25" hidden="1" customHeight="1" x14ac:dyDescent="0.15">
      <c r="A7" s="180" t="s">
        <v>152</v>
      </c>
      <c r="B7" s="181"/>
      <c r="C7" s="181" t="s">
        <v>152</v>
      </c>
      <c r="D7" s="289">
        <f>SUM(D8:D8)</f>
        <v>0</v>
      </c>
      <c r="E7" s="289">
        <f t="shared" ref="E7:H7" si="0">SUM(E8:E8)</f>
        <v>0</v>
      </c>
      <c r="F7" s="289">
        <f t="shared" si="0"/>
        <v>0</v>
      </c>
      <c r="G7" s="289">
        <f t="shared" si="0"/>
        <v>0</v>
      </c>
      <c r="H7" s="289">
        <f t="shared" si="0"/>
        <v>0</v>
      </c>
      <c r="I7" s="183"/>
      <c r="J7" s="303">
        <f t="shared" ref="J7:J142" si="1">F7</f>
        <v>0</v>
      </c>
      <c r="K7" s="305"/>
      <c r="L7" s="304">
        <f t="shared" ref="L7:L142" si="2">J7-K7</f>
        <v>0</v>
      </c>
    </row>
    <row r="8" spans="1:12" s="106" customFormat="1" ht="42.75" hidden="1" customHeight="1" x14ac:dyDescent="0.15">
      <c r="A8" s="187"/>
      <c r="B8" s="83"/>
      <c r="C8" s="114"/>
      <c r="D8" s="278"/>
      <c r="E8" s="278">
        <f t="shared" ref="E8:E142" si="3">D8+F8</f>
        <v>0</v>
      </c>
      <c r="F8" s="278">
        <f t="shared" ref="F8:F142" si="4">H8-G8</f>
        <v>0</v>
      </c>
      <c r="G8" s="139"/>
      <c r="H8" s="290"/>
      <c r="I8" s="57"/>
      <c r="J8" s="303">
        <f t="shared" si="1"/>
        <v>0</v>
      </c>
      <c r="K8" s="304"/>
      <c r="L8" s="304">
        <f t="shared" si="2"/>
        <v>0</v>
      </c>
    </row>
    <row r="9" spans="1:12" s="143" customFormat="1" ht="38.25" hidden="1" customHeight="1" x14ac:dyDescent="0.15">
      <c r="A9" s="180" t="s">
        <v>51</v>
      </c>
      <c r="B9" s="181"/>
      <c r="C9" s="181" t="s">
        <v>95</v>
      </c>
      <c r="D9" s="289">
        <f>SUM(D10:D12)</f>
        <v>0</v>
      </c>
      <c r="E9" s="289">
        <f>SUM(E10:E12)</f>
        <v>0</v>
      </c>
      <c r="F9" s="289">
        <f>SUM(F10:F12)</f>
        <v>0</v>
      </c>
      <c r="G9" s="289">
        <f>SUM(G10:G12)</f>
        <v>0</v>
      </c>
      <c r="H9" s="289">
        <f>SUM(H10:H12)</f>
        <v>0</v>
      </c>
      <c r="I9" s="183"/>
      <c r="J9" s="311">
        <f t="shared" si="1"/>
        <v>0</v>
      </c>
      <c r="K9" s="312">
        <f>SUM(K10:K12)</f>
        <v>0</v>
      </c>
      <c r="L9" s="311">
        <f t="shared" si="2"/>
        <v>0</v>
      </c>
    </row>
    <row r="10" spans="1:12" s="107" customFormat="1" ht="42.75" hidden="1" customHeight="1" x14ac:dyDescent="0.15">
      <c r="A10" s="187" t="s">
        <v>181</v>
      </c>
      <c r="B10" s="83" t="s">
        <v>269</v>
      </c>
      <c r="C10" s="114" t="s">
        <v>270</v>
      </c>
      <c r="D10" s="278"/>
      <c r="E10" s="278">
        <f t="shared" si="3"/>
        <v>0</v>
      </c>
      <c r="F10" s="278">
        <f t="shared" si="4"/>
        <v>0</v>
      </c>
      <c r="G10" s="139"/>
      <c r="H10" s="290"/>
      <c r="I10" s="57"/>
      <c r="J10" s="303">
        <f t="shared" si="1"/>
        <v>0</v>
      </c>
      <c r="K10" s="303"/>
      <c r="L10" s="303">
        <f t="shared" si="2"/>
        <v>0</v>
      </c>
    </row>
    <row r="11" spans="1:12" s="107" customFormat="1" ht="42.75" hidden="1" customHeight="1" x14ac:dyDescent="0.15">
      <c r="A11" s="187" t="s">
        <v>181</v>
      </c>
      <c r="B11" s="124" t="s">
        <v>185</v>
      </c>
      <c r="C11" s="120" t="s">
        <v>271</v>
      </c>
      <c r="D11" s="189"/>
      <c r="E11" s="278">
        <f>D11+F11</f>
        <v>0</v>
      </c>
      <c r="F11" s="278">
        <f>H11-G11</f>
        <v>0</v>
      </c>
      <c r="G11" s="141"/>
      <c r="H11" s="292"/>
      <c r="I11" s="128"/>
      <c r="J11" s="303">
        <f>F11</f>
        <v>0</v>
      </c>
      <c r="K11" s="303"/>
      <c r="L11" s="303">
        <f>J11-K11</f>
        <v>0</v>
      </c>
    </row>
    <row r="12" spans="1:12" s="106" customFormat="1" ht="42.75" hidden="1" customHeight="1" x14ac:dyDescent="0.15">
      <c r="A12" s="187"/>
      <c r="B12" s="83"/>
      <c r="C12" s="114"/>
      <c r="D12" s="278"/>
      <c r="E12" s="278">
        <f t="shared" si="3"/>
        <v>0</v>
      </c>
      <c r="F12" s="278">
        <f t="shared" si="4"/>
        <v>0</v>
      </c>
      <c r="G12" s="139"/>
      <c r="H12" s="290"/>
      <c r="I12" s="57"/>
      <c r="J12" s="303">
        <f t="shared" si="1"/>
        <v>0</v>
      </c>
      <c r="K12" s="304"/>
      <c r="L12" s="304">
        <f t="shared" si="2"/>
        <v>0</v>
      </c>
    </row>
    <row r="13" spans="1:12" s="143" customFormat="1" ht="38.25" customHeight="1" x14ac:dyDescent="0.15">
      <c r="A13" s="180" t="s">
        <v>64</v>
      </c>
      <c r="B13" s="181"/>
      <c r="C13" s="181" t="s">
        <v>96</v>
      </c>
      <c r="D13" s="289">
        <f>SUM(D14:D16)</f>
        <v>0</v>
      </c>
      <c r="E13" s="289">
        <f>SUM(E14:E16)</f>
        <v>1700000</v>
      </c>
      <c r="F13" s="289">
        <f>SUM(F14:F16)</f>
        <v>1700000</v>
      </c>
      <c r="G13" s="289">
        <f>SUM(G14:G16)</f>
        <v>0</v>
      </c>
      <c r="H13" s="289">
        <f>SUM(H14:H16)</f>
        <v>1700000</v>
      </c>
      <c r="I13" s="183"/>
      <c r="J13" s="311">
        <f t="shared" si="1"/>
        <v>1700000</v>
      </c>
      <c r="K13" s="312">
        <f>SUM(K14:K16)</f>
        <v>1700000</v>
      </c>
      <c r="L13" s="311">
        <f t="shared" si="2"/>
        <v>0</v>
      </c>
    </row>
    <row r="14" spans="1:12" s="107" customFormat="1" ht="42.75" customHeight="1" x14ac:dyDescent="0.15">
      <c r="A14" s="146" t="s">
        <v>475</v>
      </c>
      <c r="B14" s="124"/>
      <c r="C14" s="188" t="s">
        <v>476</v>
      </c>
      <c r="D14" s="113"/>
      <c r="E14" s="278">
        <f t="shared" ref="E14:E15" si="5">D14+F14</f>
        <v>1700000</v>
      </c>
      <c r="F14" s="278">
        <f t="shared" ref="F14:F15" si="6">H14-G14</f>
        <v>1700000</v>
      </c>
      <c r="G14" s="139"/>
      <c r="H14" s="290">
        <v>1700000</v>
      </c>
      <c r="I14" s="57"/>
      <c r="J14" s="303">
        <f t="shared" ref="J14:J15" si="7">F14</f>
        <v>1700000</v>
      </c>
      <c r="K14" s="303">
        <v>1700000</v>
      </c>
      <c r="L14" s="303">
        <f t="shared" ref="L14:L15" si="8">J14-K14</f>
        <v>0</v>
      </c>
    </row>
    <row r="15" spans="1:12" s="107" customFormat="1" ht="42.75" hidden="1" customHeight="1" x14ac:dyDescent="0.15">
      <c r="A15" s="146"/>
      <c r="B15" s="85"/>
      <c r="C15" s="188"/>
      <c r="D15" s="113"/>
      <c r="E15" s="278">
        <f t="shared" si="5"/>
        <v>0</v>
      </c>
      <c r="F15" s="278">
        <f t="shared" si="6"/>
        <v>0</v>
      </c>
      <c r="G15" s="139"/>
      <c r="H15" s="290"/>
      <c r="I15" s="57"/>
      <c r="J15" s="303">
        <f t="shared" si="7"/>
        <v>0</v>
      </c>
      <c r="K15" s="303"/>
      <c r="L15" s="303">
        <f t="shared" si="8"/>
        <v>0</v>
      </c>
    </row>
    <row r="16" spans="1:12" s="107" customFormat="1" ht="42.75" hidden="1" customHeight="1" x14ac:dyDescent="0.15">
      <c r="A16" s="146" t="s">
        <v>88</v>
      </c>
      <c r="B16" s="117">
        <v>233</v>
      </c>
      <c r="C16" s="112" t="s">
        <v>83</v>
      </c>
      <c r="D16" s="113"/>
      <c r="E16" s="278">
        <f t="shared" si="3"/>
        <v>0</v>
      </c>
      <c r="F16" s="278">
        <f t="shared" si="4"/>
        <v>0</v>
      </c>
      <c r="G16" s="139"/>
      <c r="H16" s="290"/>
      <c r="I16" s="294"/>
      <c r="J16" s="303">
        <f t="shared" si="1"/>
        <v>0</v>
      </c>
      <c r="K16" s="303"/>
      <c r="L16" s="304">
        <f t="shared" si="2"/>
        <v>0</v>
      </c>
    </row>
    <row r="17" spans="1:12" s="143" customFormat="1" ht="38.25" customHeight="1" x14ac:dyDescent="0.15">
      <c r="A17" s="184" t="s">
        <v>65</v>
      </c>
      <c r="B17" s="185"/>
      <c r="C17" s="185" t="s">
        <v>97</v>
      </c>
      <c r="D17" s="291">
        <f>SUM(D18:D22)</f>
        <v>3793514</v>
      </c>
      <c r="E17" s="291">
        <f>SUM(E18:E22)</f>
        <v>3210350</v>
      </c>
      <c r="F17" s="291">
        <f>SUM(F18:F22)</f>
        <v>-583164</v>
      </c>
      <c r="G17" s="291">
        <f>SUM(G18:G22)</f>
        <v>1059722</v>
      </c>
      <c r="H17" s="291">
        <f>SUM(H18:H22)</f>
        <v>476558</v>
      </c>
      <c r="I17" s="183"/>
      <c r="J17" s="311">
        <f t="shared" si="1"/>
        <v>-583164</v>
      </c>
      <c r="K17" s="312">
        <f>SUM(K18:K22)</f>
        <v>-456442</v>
      </c>
      <c r="L17" s="311">
        <f t="shared" si="2"/>
        <v>-126722</v>
      </c>
    </row>
    <row r="18" spans="1:12" s="231" customFormat="1" ht="42" customHeight="1" x14ac:dyDescent="0.15">
      <c r="A18" s="147" t="s">
        <v>182</v>
      </c>
      <c r="B18" s="295">
        <v>247</v>
      </c>
      <c r="C18" s="296" t="s">
        <v>272</v>
      </c>
      <c r="D18" s="297">
        <v>-650108</v>
      </c>
      <c r="E18" s="278">
        <f t="shared" si="3"/>
        <v>-459550</v>
      </c>
      <c r="F18" s="278">
        <f t="shared" si="4"/>
        <v>190558</v>
      </c>
      <c r="G18" s="139">
        <v>0</v>
      </c>
      <c r="H18" s="290">
        <v>190558</v>
      </c>
      <c r="I18" s="127"/>
      <c r="J18" s="303">
        <f t="shared" si="1"/>
        <v>190558</v>
      </c>
      <c r="K18" s="306">
        <v>190558</v>
      </c>
      <c r="L18" s="303">
        <f t="shared" si="2"/>
        <v>0</v>
      </c>
    </row>
    <row r="19" spans="1:12" s="231" customFormat="1" ht="42" customHeight="1" x14ac:dyDescent="0.15">
      <c r="A19" s="147" t="s">
        <v>160</v>
      </c>
      <c r="B19" s="295">
        <v>248</v>
      </c>
      <c r="C19" s="296" t="s">
        <v>273</v>
      </c>
      <c r="D19" s="297">
        <v>32722</v>
      </c>
      <c r="E19" s="278">
        <f t="shared" ref="E19" si="9">D19+F19</f>
        <v>0</v>
      </c>
      <c r="F19" s="278">
        <f t="shared" ref="F19" si="10">H19-G19</f>
        <v>-32722</v>
      </c>
      <c r="G19" s="139">
        <v>32722</v>
      </c>
      <c r="H19" s="290">
        <v>0</v>
      </c>
      <c r="I19" s="127"/>
      <c r="J19" s="303">
        <f t="shared" ref="J19" si="11">F19</f>
        <v>-32722</v>
      </c>
      <c r="K19" s="306"/>
      <c r="L19" s="304">
        <f t="shared" ref="L19" si="12">J19-K19</f>
        <v>-32722</v>
      </c>
    </row>
    <row r="20" spans="1:12" s="107" customFormat="1" ht="42" customHeight="1" x14ac:dyDescent="0.15">
      <c r="A20" s="147" t="s">
        <v>160</v>
      </c>
      <c r="B20" s="85" t="s">
        <v>283</v>
      </c>
      <c r="C20" s="120" t="s">
        <v>274</v>
      </c>
      <c r="D20" s="179">
        <v>0</v>
      </c>
      <c r="E20" s="278">
        <f t="shared" ref="E20:E21" si="13">D20+F20</f>
        <v>286000</v>
      </c>
      <c r="F20" s="278">
        <f t="shared" ref="F20:F21" si="14">H20-G20</f>
        <v>286000</v>
      </c>
      <c r="G20" s="139">
        <v>0</v>
      </c>
      <c r="H20" s="290">
        <v>286000</v>
      </c>
      <c r="I20" s="127"/>
      <c r="J20" s="303">
        <f t="shared" ref="J20:J21" si="15">F20</f>
        <v>286000</v>
      </c>
      <c r="K20" s="303">
        <v>192000</v>
      </c>
      <c r="L20" s="304">
        <f t="shared" ref="L20:L21" si="16">J20-K20</f>
        <v>94000</v>
      </c>
    </row>
    <row r="21" spans="1:12" s="107" customFormat="1" ht="42" customHeight="1" x14ac:dyDescent="0.15">
      <c r="A21" s="147" t="s">
        <v>160</v>
      </c>
      <c r="B21" s="124" t="s">
        <v>444</v>
      </c>
      <c r="C21" s="120" t="s">
        <v>275</v>
      </c>
      <c r="D21" s="179">
        <v>4410900</v>
      </c>
      <c r="E21" s="278">
        <f t="shared" si="13"/>
        <v>3383900</v>
      </c>
      <c r="F21" s="278">
        <f t="shared" si="14"/>
        <v>-1027000</v>
      </c>
      <c r="G21" s="139">
        <v>1027000</v>
      </c>
      <c r="H21" s="290">
        <v>0</v>
      </c>
      <c r="I21" s="127"/>
      <c r="J21" s="303">
        <f t="shared" si="15"/>
        <v>-1027000</v>
      </c>
      <c r="K21" s="303">
        <v>-839000</v>
      </c>
      <c r="L21" s="304">
        <f t="shared" si="16"/>
        <v>-188000</v>
      </c>
    </row>
    <row r="22" spans="1:12" s="107" customFormat="1" ht="42.75" hidden="1" customHeight="1" x14ac:dyDescent="0.15">
      <c r="A22" s="147"/>
      <c r="B22" s="85"/>
      <c r="C22" s="120"/>
      <c r="D22" s="179"/>
      <c r="E22" s="278">
        <f t="shared" ref="E22" si="17">D22+F22</f>
        <v>0</v>
      </c>
      <c r="F22" s="278">
        <f t="shared" ref="F22" si="18">H22-G22</f>
        <v>0</v>
      </c>
      <c r="G22" s="139"/>
      <c r="H22" s="290"/>
      <c r="I22" s="127"/>
      <c r="J22" s="303">
        <f t="shared" ref="J22" si="19">F22</f>
        <v>0</v>
      </c>
      <c r="K22" s="303"/>
      <c r="L22" s="304">
        <f t="shared" ref="L22" si="20">J22-K22</f>
        <v>0</v>
      </c>
    </row>
    <row r="23" spans="1:12" s="143" customFormat="1" ht="38.25" customHeight="1" x14ac:dyDescent="0.15">
      <c r="A23" s="184" t="s">
        <v>49</v>
      </c>
      <c r="B23" s="185"/>
      <c r="C23" s="185" t="s">
        <v>98</v>
      </c>
      <c r="D23" s="291">
        <f>SUM(D24:D27)</f>
        <v>0</v>
      </c>
      <c r="E23" s="291">
        <f>SUM(E24:E27)</f>
        <v>-356500</v>
      </c>
      <c r="F23" s="291">
        <f>SUM(F24:F27)</f>
        <v>-356500</v>
      </c>
      <c r="G23" s="291">
        <f>SUM(G24:G27)</f>
        <v>500000</v>
      </c>
      <c r="H23" s="291">
        <f>SUM(H24:H27)</f>
        <v>143500</v>
      </c>
      <c r="I23" s="183"/>
      <c r="J23" s="311">
        <f t="shared" si="1"/>
        <v>-356500</v>
      </c>
      <c r="K23" s="312">
        <f>SUM(K24:K27)</f>
        <v>-356500</v>
      </c>
      <c r="L23" s="311">
        <f t="shared" si="2"/>
        <v>0</v>
      </c>
    </row>
    <row r="24" spans="1:12" s="107" customFormat="1" ht="42.75" customHeight="1" x14ac:dyDescent="0.15">
      <c r="A24" s="146" t="s">
        <v>193</v>
      </c>
      <c r="B24" s="124" t="s">
        <v>445</v>
      </c>
      <c r="C24" s="120" t="s">
        <v>192</v>
      </c>
      <c r="D24" s="179"/>
      <c r="E24" s="278">
        <f t="shared" si="3"/>
        <v>43500</v>
      </c>
      <c r="F24" s="278">
        <f t="shared" si="4"/>
        <v>43500</v>
      </c>
      <c r="G24" s="139"/>
      <c r="H24" s="290">
        <v>43500</v>
      </c>
      <c r="I24" s="57" t="s">
        <v>504</v>
      </c>
      <c r="J24" s="303">
        <f t="shared" si="1"/>
        <v>43500</v>
      </c>
      <c r="K24" s="303">
        <v>43500</v>
      </c>
      <c r="L24" s="303">
        <f t="shared" si="2"/>
        <v>0</v>
      </c>
    </row>
    <row r="25" spans="1:12" s="107" customFormat="1" ht="42.75" customHeight="1" x14ac:dyDescent="0.15">
      <c r="A25" s="146" t="s">
        <v>196</v>
      </c>
      <c r="B25" s="83" t="s">
        <v>446</v>
      </c>
      <c r="C25" s="114" t="s">
        <v>492</v>
      </c>
      <c r="D25" s="278"/>
      <c r="E25" s="278">
        <f t="shared" si="3"/>
        <v>-500000</v>
      </c>
      <c r="F25" s="278">
        <f t="shared" si="4"/>
        <v>-500000</v>
      </c>
      <c r="G25" s="139">
        <v>500000</v>
      </c>
      <c r="H25" s="290"/>
      <c r="I25" s="57" t="s">
        <v>491</v>
      </c>
      <c r="J25" s="303">
        <f t="shared" si="1"/>
        <v>-500000</v>
      </c>
      <c r="K25" s="303">
        <v>-500000</v>
      </c>
      <c r="L25" s="303">
        <f t="shared" si="2"/>
        <v>0</v>
      </c>
    </row>
    <row r="26" spans="1:12" s="107" customFormat="1" ht="42.75" customHeight="1" x14ac:dyDescent="0.15">
      <c r="A26" s="146" t="s">
        <v>198</v>
      </c>
      <c r="B26" s="83" t="s">
        <v>283</v>
      </c>
      <c r="C26" s="114" t="s">
        <v>197</v>
      </c>
      <c r="D26" s="278"/>
      <c r="E26" s="278">
        <f t="shared" ref="E26:E27" si="21">D26+F26</f>
        <v>100000</v>
      </c>
      <c r="F26" s="278">
        <f t="shared" ref="F26:F27" si="22">H26-G26</f>
        <v>100000</v>
      </c>
      <c r="G26" s="139"/>
      <c r="H26" s="290">
        <v>100000</v>
      </c>
      <c r="I26" s="57" t="s">
        <v>504</v>
      </c>
      <c r="J26" s="303">
        <f t="shared" ref="J26:J27" si="23">F26</f>
        <v>100000</v>
      </c>
      <c r="K26" s="303">
        <v>100000</v>
      </c>
      <c r="L26" s="303">
        <f t="shared" ref="L26:L27" si="24">J26-K26</f>
        <v>0</v>
      </c>
    </row>
    <row r="27" spans="1:12" s="107" customFormat="1" ht="42.75" hidden="1" customHeight="1" x14ac:dyDescent="0.15">
      <c r="A27" s="146"/>
      <c r="B27" s="83"/>
      <c r="C27" s="114"/>
      <c r="D27" s="278"/>
      <c r="E27" s="278">
        <f t="shared" si="21"/>
        <v>0</v>
      </c>
      <c r="F27" s="278">
        <f t="shared" si="22"/>
        <v>0</v>
      </c>
      <c r="G27" s="139"/>
      <c r="H27" s="290"/>
      <c r="I27" s="57"/>
      <c r="J27" s="303">
        <f t="shared" si="23"/>
        <v>0</v>
      </c>
      <c r="K27" s="303"/>
      <c r="L27" s="303">
        <f t="shared" si="24"/>
        <v>0</v>
      </c>
    </row>
    <row r="28" spans="1:12" s="143" customFormat="1" ht="42.75" customHeight="1" x14ac:dyDescent="0.15">
      <c r="A28" s="184" t="s">
        <v>174</v>
      </c>
      <c r="B28" s="185"/>
      <c r="C28" s="185" t="s">
        <v>174</v>
      </c>
      <c r="D28" s="291">
        <f>SUM(D29:D30)</f>
        <v>0</v>
      </c>
      <c r="E28" s="291">
        <f>SUM(E29:E30)</f>
        <v>75000</v>
      </c>
      <c r="F28" s="291">
        <f>SUM(F29:F30)</f>
        <v>75000</v>
      </c>
      <c r="G28" s="291">
        <f>SUM(G29:G30)</f>
        <v>0</v>
      </c>
      <c r="H28" s="291">
        <f>SUM(H29:H30)</f>
        <v>75000</v>
      </c>
      <c r="I28" s="183"/>
      <c r="J28" s="303">
        <f t="shared" si="1"/>
        <v>75000</v>
      </c>
      <c r="K28" s="305">
        <f>SUM(K29:K30)</f>
        <v>75000</v>
      </c>
      <c r="L28" s="304">
        <f t="shared" si="2"/>
        <v>0</v>
      </c>
    </row>
    <row r="29" spans="1:12" s="107" customFormat="1" ht="42.75" customHeight="1" x14ac:dyDescent="0.15">
      <c r="A29" s="147" t="s">
        <v>487</v>
      </c>
      <c r="B29" s="117"/>
      <c r="C29" s="112" t="s">
        <v>488</v>
      </c>
      <c r="D29" s="113"/>
      <c r="E29" s="278">
        <f t="shared" ref="E29:E30" si="25">D29+F29</f>
        <v>75000</v>
      </c>
      <c r="F29" s="278">
        <f t="shared" ref="F29:F30" si="26">H29-G29</f>
        <v>75000</v>
      </c>
      <c r="G29" s="139"/>
      <c r="H29" s="290">
        <v>75000</v>
      </c>
      <c r="I29" s="57"/>
      <c r="J29" s="303">
        <f t="shared" ref="J29:J30" si="27">F29</f>
        <v>75000</v>
      </c>
      <c r="K29" s="303">
        <v>75000</v>
      </c>
      <c r="L29" s="303">
        <f t="shared" ref="L29:L30" si="28">J29-K29</f>
        <v>0</v>
      </c>
    </row>
    <row r="30" spans="1:12" s="107" customFormat="1" ht="42.75" hidden="1" customHeight="1" x14ac:dyDescent="0.15">
      <c r="A30" s="147"/>
      <c r="B30" s="117"/>
      <c r="C30" s="112"/>
      <c r="D30" s="113"/>
      <c r="E30" s="278">
        <f t="shared" si="25"/>
        <v>0</v>
      </c>
      <c r="F30" s="278">
        <f t="shared" si="26"/>
        <v>0</v>
      </c>
      <c r="G30" s="139"/>
      <c r="H30" s="290"/>
      <c r="I30" s="57"/>
      <c r="J30" s="303">
        <f t="shared" si="27"/>
        <v>0</v>
      </c>
      <c r="K30" s="303"/>
      <c r="L30" s="303">
        <f t="shared" si="28"/>
        <v>0</v>
      </c>
    </row>
    <row r="31" spans="1:12" s="143" customFormat="1" ht="42.75" customHeight="1" x14ac:dyDescent="0.15">
      <c r="A31" s="184" t="s">
        <v>66</v>
      </c>
      <c r="B31" s="185"/>
      <c r="C31" s="185" t="s">
        <v>99</v>
      </c>
      <c r="D31" s="291">
        <f>SUM(D32:D42)</f>
        <v>8037900</v>
      </c>
      <c r="E31" s="291">
        <f>SUM(E32:E42)</f>
        <v>7431329</v>
      </c>
      <c r="F31" s="291">
        <f>SUM(F32:F42)</f>
        <v>-606571</v>
      </c>
      <c r="G31" s="291">
        <f>SUM(G32:G42)</f>
        <v>827717</v>
      </c>
      <c r="H31" s="291">
        <f>SUM(H32:H42)</f>
        <v>221146</v>
      </c>
      <c r="I31" s="183"/>
      <c r="J31" s="311">
        <f t="shared" si="1"/>
        <v>-606571</v>
      </c>
      <c r="K31" s="312">
        <f>SUM(K32:K42)</f>
        <v>-626770</v>
      </c>
      <c r="L31" s="311">
        <f t="shared" si="2"/>
        <v>20199</v>
      </c>
    </row>
    <row r="32" spans="1:12" s="107" customFormat="1" ht="42.75" customHeight="1" x14ac:dyDescent="0.15">
      <c r="A32" s="147" t="s">
        <v>205</v>
      </c>
      <c r="B32" s="129" t="s">
        <v>447</v>
      </c>
      <c r="C32" s="130" t="s">
        <v>201</v>
      </c>
      <c r="D32" s="126">
        <v>5314286</v>
      </c>
      <c r="E32" s="278">
        <f t="shared" ref="E32" si="29">D32+F32</f>
        <v>4914042</v>
      </c>
      <c r="F32" s="278">
        <f t="shared" ref="F32" si="30">H32-G32</f>
        <v>-400244</v>
      </c>
      <c r="G32" s="139">
        <v>400244</v>
      </c>
      <c r="H32" s="290"/>
      <c r="I32" s="302" t="s">
        <v>278</v>
      </c>
      <c r="J32" s="303">
        <f t="shared" ref="J32" si="31">F32</f>
        <v>-400244</v>
      </c>
      <c r="K32" s="303">
        <v>-400244</v>
      </c>
      <c r="L32" s="304">
        <f t="shared" ref="L32" si="32">J32-K32</f>
        <v>0</v>
      </c>
    </row>
    <row r="33" spans="1:12" s="107" customFormat="1" ht="42.75" customHeight="1" x14ac:dyDescent="0.15">
      <c r="A33" s="147" t="s">
        <v>205</v>
      </c>
      <c r="B33" s="129" t="s">
        <v>448</v>
      </c>
      <c r="C33" s="130" t="s">
        <v>276</v>
      </c>
      <c r="D33" s="126">
        <v>4471</v>
      </c>
      <c r="E33" s="278">
        <f>D33+F33</f>
        <v>4880</v>
      </c>
      <c r="F33" s="278">
        <f>H33-G33</f>
        <v>409</v>
      </c>
      <c r="G33" s="139">
        <v>0</v>
      </c>
      <c r="H33" s="290">
        <v>409</v>
      </c>
      <c r="I33" s="191" t="s">
        <v>505</v>
      </c>
      <c r="J33" s="303">
        <f>F33</f>
        <v>409</v>
      </c>
      <c r="K33" s="303">
        <v>0</v>
      </c>
      <c r="L33" s="304">
        <f>J33-K33</f>
        <v>409</v>
      </c>
    </row>
    <row r="34" spans="1:12" s="107" customFormat="1" ht="42.75" customHeight="1" x14ac:dyDescent="0.15">
      <c r="A34" s="147" t="s">
        <v>205</v>
      </c>
      <c r="B34" s="129" t="s">
        <v>449</v>
      </c>
      <c r="C34" s="130" t="s">
        <v>202</v>
      </c>
      <c r="D34" s="126">
        <v>795600</v>
      </c>
      <c r="E34" s="278">
        <f>D34+F34</f>
        <v>770900</v>
      </c>
      <c r="F34" s="278">
        <f>H34-G34</f>
        <v>-24700</v>
      </c>
      <c r="G34" s="139">
        <v>24700</v>
      </c>
      <c r="H34" s="290"/>
      <c r="I34" s="191" t="s">
        <v>279</v>
      </c>
      <c r="J34" s="303">
        <f>F34</f>
        <v>-24700</v>
      </c>
      <c r="K34" s="303">
        <v>-14820</v>
      </c>
      <c r="L34" s="304">
        <f>J34-K34</f>
        <v>-9880</v>
      </c>
    </row>
    <row r="35" spans="1:12" s="107" customFormat="1" ht="42.75" customHeight="1" x14ac:dyDescent="0.15">
      <c r="A35" s="147" t="s">
        <v>518</v>
      </c>
      <c r="B35" s="129" t="s">
        <v>450</v>
      </c>
      <c r="C35" s="130" t="s">
        <v>277</v>
      </c>
      <c r="D35" s="126">
        <v>62400</v>
      </c>
      <c r="E35" s="278">
        <f>D35+F35</f>
        <v>58500</v>
      </c>
      <c r="F35" s="278">
        <f>H35-G35</f>
        <v>-3900</v>
      </c>
      <c r="G35" s="139">
        <v>3900</v>
      </c>
      <c r="H35" s="290"/>
      <c r="I35" s="302" t="s">
        <v>280</v>
      </c>
      <c r="J35" s="303">
        <f>F35</f>
        <v>-3900</v>
      </c>
      <c r="K35" s="303">
        <v>-3000</v>
      </c>
      <c r="L35" s="304">
        <f>J35-K35</f>
        <v>-900</v>
      </c>
    </row>
    <row r="36" spans="1:12" s="107" customFormat="1" ht="42.75" customHeight="1" x14ac:dyDescent="0.15">
      <c r="A36" s="147" t="s">
        <v>205</v>
      </c>
      <c r="B36" s="129"/>
      <c r="C36" s="130" t="s">
        <v>451</v>
      </c>
      <c r="D36" s="126">
        <v>-589907</v>
      </c>
      <c r="E36" s="278">
        <f t="shared" ref="E36:E37" si="33">D36+F36</f>
        <v>-413318</v>
      </c>
      <c r="F36" s="278">
        <f t="shared" ref="F36:F37" si="34">H36-G36</f>
        <v>176589</v>
      </c>
      <c r="G36" s="139"/>
      <c r="H36" s="290">
        <v>176589</v>
      </c>
      <c r="I36" s="191" t="s">
        <v>264</v>
      </c>
      <c r="J36" s="303">
        <f t="shared" ref="J36:J37" si="35">F36</f>
        <v>176589</v>
      </c>
      <c r="K36" s="303">
        <v>130715</v>
      </c>
      <c r="L36" s="304">
        <f t="shared" ref="L36:L37" si="36">J36-K36</f>
        <v>45874</v>
      </c>
    </row>
    <row r="37" spans="1:12" s="107" customFormat="1" ht="42.75" customHeight="1" x14ac:dyDescent="0.15">
      <c r="A37" s="147" t="s">
        <v>205</v>
      </c>
      <c r="B37" s="129"/>
      <c r="C37" s="130" t="s">
        <v>452</v>
      </c>
      <c r="D37" s="126">
        <v>759400</v>
      </c>
      <c r="E37" s="278">
        <f t="shared" si="33"/>
        <v>559281</v>
      </c>
      <c r="F37" s="278">
        <f t="shared" si="34"/>
        <v>-200119</v>
      </c>
      <c r="G37" s="139">
        <v>200119</v>
      </c>
      <c r="H37" s="290"/>
      <c r="I37" s="191" t="s">
        <v>264</v>
      </c>
      <c r="J37" s="303">
        <f t="shared" si="35"/>
        <v>-200119</v>
      </c>
      <c r="K37" s="303">
        <v>-200119</v>
      </c>
      <c r="L37" s="304">
        <f t="shared" si="36"/>
        <v>0</v>
      </c>
    </row>
    <row r="38" spans="1:12" s="107" customFormat="1" ht="42.75" customHeight="1" x14ac:dyDescent="0.15">
      <c r="A38" s="147" t="s">
        <v>461</v>
      </c>
      <c r="B38" s="129"/>
      <c r="C38" s="130" t="s">
        <v>452</v>
      </c>
      <c r="D38" s="126">
        <v>434025</v>
      </c>
      <c r="E38" s="278">
        <f t="shared" ref="E38:E39" si="37">D38+F38</f>
        <v>301575</v>
      </c>
      <c r="F38" s="278">
        <f t="shared" ref="F38:F39" si="38">H38-G38</f>
        <v>-132450</v>
      </c>
      <c r="G38" s="139">
        <v>132450</v>
      </c>
      <c r="H38" s="290"/>
      <c r="I38" s="191" t="s">
        <v>264</v>
      </c>
      <c r="J38" s="303">
        <f t="shared" ref="J38:J39" si="39">F38</f>
        <v>-132450</v>
      </c>
      <c r="K38" s="303">
        <v>-132450</v>
      </c>
      <c r="L38" s="304">
        <f t="shared" ref="L38:L39" si="40">J38-K38</f>
        <v>0</v>
      </c>
    </row>
    <row r="39" spans="1:12" s="107" customFormat="1" ht="42.75" customHeight="1" x14ac:dyDescent="0.15">
      <c r="A39" s="147" t="s">
        <v>205</v>
      </c>
      <c r="B39" s="129"/>
      <c r="C39" s="130" t="s">
        <v>462</v>
      </c>
      <c r="D39" s="126">
        <v>665338</v>
      </c>
      <c r="E39" s="278">
        <f t="shared" si="37"/>
        <v>609680</v>
      </c>
      <c r="F39" s="278">
        <f t="shared" si="38"/>
        <v>-55658</v>
      </c>
      <c r="G39" s="139">
        <v>55658</v>
      </c>
      <c r="H39" s="290"/>
      <c r="I39" s="191" t="s">
        <v>264</v>
      </c>
      <c r="J39" s="303">
        <f t="shared" si="39"/>
        <v>-55658</v>
      </c>
      <c r="K39" s="303">
        <v>-42812</v>
      </c>
      <c r="L39" s="304">
        <f t="shared" si="40"/>
        <v>-12846</v>
      </c>
    </row>
    <row r="40" spans="1:12" s="107" customFormat="1" ht="42.75" customHeight="1" x14ac:dyDescent="0.15">
      <c r="A40" s="147" t="s">
        <v>461</v>
      </c>
      <c r="B40" s="129"/>
      <c r="C40" s="130" t="s">
        <v>462</v>
      </c>
      <c r="D40" s="126">
        <v>108877</v>
      </c>
      <c r="E40" s="278">
        <f t="shared" ref="E40" si="41">D40+F40</f>
        <v>98231</v>
      </c>
      <c r="F40" s="278">
        <f t="shared" ref="F40" si="42">H40-G40</f>
        <v>-10646</v>
      </c>
      <c r="G40" s="139">
        <v>10646</v>
      </c>
      <c r="H40" s="290"/>
      <c r="I40" s="191" t="s">
        <v>264</v>
      </c>
      <c r="J40" s="303">
        <f t="shared" ref="J40" si="43">F40</f>
        <v>-10646</v>
      </c>
      <c r="K40" s="303">
        <v>-8188</v>
      </c>
      <c r="L40" s="304">
        <f t="shared" ref="L40" si="44">J40-K40</f>
        <v>-2458</v>
      </c>
    </row>
    <row r="41" spans="1:12" s="107" customFormat="1" ht="42.75" customHeight="1" x14ac:dyDescent="0.15">
      <c r="A41" s="147" t="s">
        <v>205</v>
      </c>
      <c r="B41" s="129"/>
      <c r="C41" s="130" t="s">
        <v>454</v>
      </c>
      <c r="D41" s="126">
        <v>483410</v>
      </c>
      <c r="E41" s="278">
        <f t="shared" ref="E41:E42" si="45">D41+F41</f>
        <v>527558</v>
      </c>
      <c r="F41" s="278">
        <f t="shared" ref="F41:F42" si="46">H41-G41</f>
        <v>44148</v>
      </c>
      <c r="G41" s="139"/>
      <c r="H41" s="290">
        <v>44148</v>
      </c>
      <c r="I41" s="191" t="s">
        <v>264</v>
      </c>
      <c r="J41" s="303">
        <f t="shared" ref="J41:J42" si="47">F41</f>
        <v>44148</v>
      </c>
      <c r="K41" s="303">
        <v>44148</v>
      </c>
      <c r="L41" s="304">
        <f t="shared" ref="L41:L42" si="48">J41-K41</f>
        <v>0</v>
      </c>
    </row>
    <row r="42" spans="1:12" s="107" customFormat="1" ht="42.75" hidden="1" customHeight="1" x14ac:dyDescent="0.15">
      <c r="A42" s="147"/>
      <c r="B42" s="129"/>
      <c r="C42" s="130"/>
      <c r="D42" s="126"/>
      <c r="E42" s="278">
        <f t="shared" si="45"/>
        <v>0</v>
      </c>
      <c r="F42" s="278">
        <f t="shared" si="46"/>
        <v>0</v>
      </c>
      <c r="G42" s="139"/>
      <c r="H42" s="290"/>
      <c r="I42" s="191"/>
      <c r="J42" s="303">
        <f t="shared" si="47"/>
        <v>0</v>
      </c>
      <c r="K42" s="303"/>
      <c r="L42" s="304">
        <f t="shared" si="48"/>
        <v>0</v>
      </c>
    </row>
    <row r="43" spans="1:12" s="143" customFormat="1" ht="42.75" customHeight="1" x14ac:dyDescent="0.15">
      <c r="A43" s="184" t="s">
        <v>178</v>
      </c>
      <c r="B43" s="185"/>
      <c r="C43" s="185" t="s">
        <v>178</v>
      </c>
      <c r="D43" s="291">
        <f>SUM(D44:D81)</f>
        <v>1419078529</v>
      </c>
      <c r="E43" s="291">
        <f>SUM(E44:E81)</f>
        <v>1409257112</v>
      </c>
      <c r="F43" s="291">
        <f>SUM(F44:F81)</f>
        <v>-9821417</v>
      </c>
      <c r="G43" s="291">
        <f>SUM(G44:G81)</f>
        <v>12206520</v>
      </c>
      <c r="H43" s="291">
        <f>SUM(H44:H81)</f>
        <v>2385103</v>
      </c>
      <c r="I43" s="183"/>
      <c r="J43" s="311">
        <f t="shared" si="1"/>
        <v>-9821417</v>
      </c>
      <c r="K43" s="312">
        <f>SUM(K44:K81)</f>
        <v>-9021991</v>
      </c>
      <c r="L43" s="311">
        <f t="shared" si="2"/>
        <v>-799426</v>
      </c>
    </row>
    <row r="44" spans="1:12" s="107" customFormat="1" ht="42.75" customHeight="1" x14ac:dyDescent="0.15">
      <c r="A44" s="148" t="s">
        <v>457</v>
      </c>
      <c r="B44" s="124">
        <v>324</v>
      </c>
      <c r="C44" s="86" t="s">
        <v>292</v>
      </c>
      <c r="D44" s="189">
        <v>32701691</v>
      </c>
      <c r="E44" s="278">
        <f>D44+F44</f>
        <v>31630157</v>
      </c>
      <c r="F44" s="278">
        <f>H44-G44</f>
        <v>-1071534</v>
      </c>
      <c r="G44" s="139">
        <v>1071534</v>
      </c>
      <c r="H44" s="290"/>
      <c r="I44" s="192" t="s">
        <v>330</v>
      </c>
      <c r="J44" s="303">
        <f t="shared" ref="J44:J52" si="49">F44</f>
        <v>-1071534</v>
      </c>
      <c r="K44" s="303">
        <v>-955926</v>
      </c>
      <c r="L44" s="303">
        <f t="shared" ref="L44:L52" si="50">J44-K44</f>
        <v>-115608</v>
      </c>
    </row>
    <row r="45" spans="1:12" s="107" customFormat="1" ht="42.75" customHeight="1" x14ac:dyDescent="0.15">
      <c r="A45" s="148" t="s">
        <v>457</v>
      </c>
      <c r="B45" s="85" t="s">
        <v>179</v>
      </c>
      <c r="C45" s="86" t="s">
        <v>293</v>
      </c>
      <c r="D45" s="189">
        <v>0</v>
      </c>
      <c r="E45" s="278">
        <f t="shared" ref="E45" si="51">D45+F45</f>
        <v>25000</v>
      </c>
      <c r="F45" s="278">
        <f t="shared" ref="F45" si="52">H45-G45</f>
        <v>25000</v>
      </c>
      <c r="G45" s="139">
        <v>0</v>
      </c>
      <c r="H45" s="290">
        <v>25000</v>
      </c>
      <c r="I45" s="192" t="s">
        <v>506</v>
      </c>
      <c r="J45" s="303">
        <f t="shared" ref="J45" si="53">F45</f>
        <v>25000</v>
      </c>
      <c r="K45" s="303">
        <v>25000</v>
      </c>
      <c r="L45" s="303">
        <f t="shared" ref="L45" si="54">J45-K45</f>
        <v>0</v>
      </c>
    </row>
    <row r="46" spans="1:12" s="107" customFormat="1" ht="42.75" customHeight="1" x14ac:dyDescent="0.15">
      <c r="A46" s="148" t="s">
        <v>457</v>
      </c>
      <c r="B46" s="85" t="s">
        <v>179</v>
      </c>
      <c r="C46" s="86" t="s">
        <v>294</v>
      </c>
      <c r="D46" s="189">
        <v>0</v>
      </c>
      <c r="E46" s="278">
        <f t="shared" ref="E46" si="55">D46+F46</f>
        <v>15000</v>
      </c>
      <c r="F46" s="278">
        <f t="shared" ref="F46" si="56">H46-G46</f>
        <v>15000</v>
      </c>
      <c r="G46" s="139"/>
      <c r="H46" s="290">
        <v>15000</v>
      </c>
      <c r="I46" s="192" t="s">
        <v>506</v>
      </c>
      <c r="J46" s="303">
        <f t="shared" si="49"/>
        <v>15000</v>
      </c>
      <c r="K46" s="303">
        <v>15000</v>
      </c>
      <c r="L46" s="303">
        <f t="shared" si="50"/>
        <v>0</v>
      </c>
    </row>
    <row r="47" spans="1:12" s="107" customFormat="1" ht="42.75" customHeight="1" x14ac:dyDescent="0.15">
      <c r="A47" s="148" t="s">
        <v>457</v>
      </c>
      <c r="B47" s="124" t="s">
        <v>316</v>
      </c>
      <c r="C47" s="86" t="s">
        <v>295</v>
      </c>
      <c r="D47" s="189">
        <v>270601875</v>
      </c>
      <c r="E47" s="278">
        <f>D47+F47</f>
        <v>268460568</v>
      </c>
      <c r="F47" s="278">
        <f>H47-G47</f>
        <v>-2141307</v>
      </c>
      <c r="G47" s="139">
        <v>2141307</v>
      </c>
      <c r="H47" s="290"/>
      <c r="I47" s="192" t="s">
        <v>331</v>
      </c>
      <c r="J47" s="303">
        <f t="shared" si="49"/>
        <v>-2141307</v>
      </c>
      <c r="K47" s="303">
        <v>-1920000</v>
      </c>
      <c r="L47" s="303">
        <f t="shared" si="50"/>
        <v>-221307</v>
      </c>
    </row>
    <row r="48" spans="1:12" s="107" customFormat="1" ht="42.75" customHeight="1" x14ac:dyDescent="0.15">
      <c r="A48" s="148" t="s">
        <v>457</v>
      </c>
      <c r="B48" s="124" t="s">
        <v>316</v>
      </c>
      <c r="C48" s="86" t="s">
        <v>214</v>
      </c>
      <c r="D48" s="189">
        <v>64467725</v>
      </c>
      <c r="E48" s="278">
        <f>D48+F48</f>
        <v>63707715</v>
      </c>
      <c r="F48" s="278">
        <f>H48-G48</f>
        <v>-760010</v>
      </c>
      <c r="G48" s="139">
        <v>760010</v>
      </c>
      <c r="H48" s="290"/>
      <c r="I48" s="192" t="s">
        <v>332</v>
      </c>
      <c r="J48" s="303">
        <f t="shared" si="49"/>
        <v>-760010</v>
      </c>
      <c r="K48" s="303">
        <v>-681000</v>
      </c>
      <c r="L48" s="303">
        <f t="shared" si="50"/>
        <v>-79010</v>
      </c>
    </row>
    <row r="49" spans="1:12" s="107" customFormat="1" ht="42.75" customHeight="1" x14ac:dyDescent="0.15">
      <c r="A49" s="148" t="s">
        <v>457</v>
      </c>
      <c r="B49" s="124" t="s">
        <v>316</v>
      </c>
      <c r="C49" s="86" t="s">
        <v>215</v>
      </c>
      <c r="D49" s="189">
        <v>14011161</v>
      </c>
      <c r="E49" s="278">
        <f t="shared" ref="E49:E52" si="57">D49+F49</f>
        <v>13220630</v>
      </c>
      <c r="F49" s="278">
        <f t="shared" ref="F49" si="58">H49-G49</f>
        <v>-790531</v>
      </c>
      <c r="G49" s="139">
        <v>790531</v>
      </c>
      <c r="H49" s="290"/>
      <c r="I49" s="192" t="s">
        <v>333</v>
      </c>
      <c r="J49" s="303">
        <f t="shared" si="49"/>
        <v>-790531</v>
      </c>
      <c r="K49" s="303">
        <v>-707809</v>
      </c>
      <c r="L49" s="303">
        <f t="shared" si="50"/>
        <v>-82722</v>
      </c>
    </row>
    <row r="50" spans="1:12" s="107" customFormat="1" ht="42.75" customHeight="1" x14ac:dyDescent="0.15">
      <c r="A50" s="148" t="s">
        <v>457</v>
      </c>
      <c r="B50" s="124" t="s">
        <v>316</v>
      </c>
      <c r="C50" s="86" t="s">
        <v>216</v>
      </c>
      <c r="D50" s="189">
        <v>1713273</v>
      </c>
      <c r="E50" s="278">
        <f t="shared" si="57"/>
        <v>1691015</v>
      </c>
      <c r="F50" s="278">
        <f t="shared" ref="F50" si="59">H50-G50</f>
        <v>-22258</v>
      </c>
      <c r="G50" s="139">
        <v>22258</v>
      </c>
      <c r="H50" s="290">
        <v>0</v>
      </c>
      <c r="I50" s="192" t="s">
        <v>334</v>
      </c>
      <c r="J50" s="303">
        <f t="shared" si="49"/>
        <v>-22258</v>
      </c>
      <c r="K50" s="303">
        <v>-21000</v>
      </c>
      <c r="L50" s="303">
        <f t="shared" si="50"/>
        <v>-1258</v>
      </c>
    </row>
    <row r="51" spans="1:12" s="107" customFormat="1" ht="42.75" customHeight="1" x14ac:dyDescent="0.15">
      <c r="A51" s="148" t="s">
        <v>457</v>
      </c>
      <c r="B51" s="124" t="s">
        <v>458</v>
      </c>
      <c r="C51" s="86" t="s">
        <v>296</v>
      </c>
      <c r="D51" s="189">
        <v>8604720</v>
      </c>
      <c r="E51" s="278">
        <f>D51+F51</f>
        <v>7826000</v>
      </c>
      <c r="F51" s="278">
        <f>H51-G51</f>
        <v>-778720</v>
      </c>
      <c r="G51" s="139">
        <v>778720</v>
      </c>
      <c r="H51" s="290"/>
      <c r="I51" s="192" t="s">
        <v>335</v>
      </c>
      <c r="J51" s="303">
        <f t="shared" si="49"/>
        <v>-778720</v>
      </c>
      <c r="K51" s="303">
        <v>-724390</v>
      </c>
      <c r="L51" s="303">
        <f t="shared" si="50"/>
        <v>-54330</v>
      </c>
    </row>
    <row r="52" spans="1:12" s="107" customFormat="1" ht="42.75" customHeight="1" x14ac:dyDescent="0.15">
      <c r="A52" s="148" t="s">
        <v>457</v>
      </c>
      <c r="B52" s="124" t="s">
        <v>317</v>
      </c>
      <c r="C52" s="86" t="s">
        <v>297</v>
      </c>
      <c r="D52" s="189">
        <v>221990</v>
      </c>
      <c r="E52" s="278">
        <f t="shared" si="57"/>
        <v>157640</v>
      </c>
      <c r="F52" s="278">
        <f t="shared" ref="F52" si="60">H52-G52</f>
        <v>-64350</v>
      </c>
      <c r="G52" s="139">
        <v>64350</v>
      </c>
      <c r="H52" s="290"/>
      <c r="I52" s="192" t="s">
        <v>336</v>
      </c>
      <c r="J52" s="303">
        <f t="shared" si="49"/>
        <v>-64350</v>
      </c>
      <c r="K52" s="303">
        <v>-35519</v>
      </c>
      <c r="L52" s="303">
        <f t="shared" si="50"/>
        <v>-28831</v>
      </c>
    </row>
    <row r="53" spans="1:12" s="107" customFormat="1" ht="42.75" customHeight="1" x14ac:dyDescent="0.15">
      <c r="A53" s="148" t="s">
        <v>457</v>
      </c>
      <c r="B53" s="124" t="s">
        <v>318</v>
      </c>
      <c r="C53" s="86" t="s">
        <v>298</v>
      </c>
      <c r="D53" s="189">
        <v>10643389</v>
      </c>
      <c r="E53" s="278">
        <f>D53+F53</f>
        <v>9906385</v>
      </c>
      <c r="F53" s="278">
        <f>H53-G53</f>
        <v>-737004</v>
      </c>
      <c r="G53" s="139">
        <v>737004</v>
      </c>
      <c r="H53" s="290"/>
      <c r="I53" s="192" t="s">
        <v>337</v>
      </c>
      <c r="J53" s="303">
        <f t="shared" ref="J53:J54" si="61">F53</f>
        <v>-737004</v>
      </c>
      <c r="K53" s="303">
        <v>-606944</v>
      </c>
      <c r="L53" s="303">
        <f t="shared" ref="L53:L54" si="62">J53-K53</f>
        <v>-130060</v>
      </c>
    </row>
    <row r="54" spans="1:12" s="107" customFormat="1" ht="42.75" customHeight="1" x14ac:dyDescent="0.15">
      <c r="A54" s="148" t="s">
        <v>457</v>
      </c>
      <c r="B54" s="124" t="s">
        <v>319</v>
      </c>
      <c r="C54" s="86" t="s">
        <v>299</v>
      </c>
      <c r="D54" s="189">
        <v>5989486</v>
      </c>
      <c r="E54" s="278">
        <f>D54+F54</f>
        <v>6632461</v>
      </c>
      <c r="F54" s="278">
        <f>H54-G54</f>
        <v>642975</v>
      </c>
      <c r="G54" s="139"/>
      <c r="H54" s="290">
        <v>642975</v>
      </c>
      <c r="I54" s="192" t="s">
        <v>507</v>
      </c>
      <c r="J54" s="303">
        <f t="shared" si="61"/>
        <v>642975</v>
      </c>
      <c r="K54" s="303">
        <v>428650</v>
      </c>
      <c r="L54" s="304">
        <f t="shared" si="62"/>
        <v>214325</v>
      </c>
    </row>
    <row r="55" spans="1:12" s="107" customFormat="1" ht="42.75" customHeight="1" x14ac:dyDescent="0.15">
      <c r="A55" s="148" t="s">
        <v>457</v>
      </c>
      <c r="B55" s="124" t="s">
        <v>320</v>
      </c>
      <c r="C55" s="86" t="s">
        <v>300</v>
      </c>
      <c r="D55" s="189">
        <v>2974263</v>
      </c>
      <c r="E55" s="278">
        <f>D55+F55</f>
        <v>2796288</v>
      </c>
      <c r="F55" s="278">
        <f>H55-G55</f>
        <v>-177975</v>
      </c>
      <c r="G55" s="139">
        <v>177975</v>
      </c>
      <c r="H55" s="290"/>
      <c r="I55" s="192" t="s">
        <v>508</v>
      </c>
      <c r="J55" s="303">
        <f>F55</f>
        <v>-177975</v>
      </c>
      <c r="K55" s="303">
        <v>-118650</v>
      </c>
      <c r="L55" s="304">
        <f>J55-K55</f>
        <v>-59325</v>
      </c>
    </row>
    <row r="56" spans="1:12" s="107" customFormat="1" ht="48" customHeight="1" x14ac:dyDescent="0.15">
      <c r="A56" s="148" t="s">
        <v>457</v>
      </c>
      <c r="B56" s="124">
        <v>331</v>
      </c>
      <c r="C56" s="86" t="s">
        <v>301</v>
      </c>
      <c r="D56" s="189">
        <v>443582</v>
      </c>
      <c r="E56" s="278">
        <f>D56+F56</f>
        <v>433842</v>
      </c>
      <c r="F56" s="278">
        <f>H56-G56</f>
        <v>-9740</v>
      </c>
      <c r="G56" s="139">
        <v>9740</v>
      </c>
      <c r="H56" s="290"/>
      <c r="I56" s="192" t="s">
        <v>227</v>
      </c>
      <c r="J56" s="303">
        <f>F56</f>
        <v>-9740</v>
      </c>
      <c r="K56" s="303"/>
      <c r="L56" s="304">
        <f>J56-K56</f>
        <v>-9740</v>
      </c>
    </row>
    <row r="57" spans="1:12" s="107" customFormat="1" ht="42.75" customHeight="1" x14ac:dyDescent="0.15">
      <c r="A57" s="148" t="s">
        <v>457</v>
      </c>
      <c r="B57" s="124" t="s">
        <v>321</v>
      </c>
      <c r="C57" s="86" t="s">
        <v>302</v>
      </c>
      <c r="D57" s="189">
        <v>5047051</v>
      </c>
      <c r="E57" s="278">
        <f t="shared" ref="E57:E60" si="63">D57+F57</f>
        <v>5272647</v>
      </c>
      <c r="F57" s="278">
        <f t="shared" ref="F57:F60" si="64">H57-G57</f>
        <v>225596</v>
      </c>
      <c r="G57" s="139"/>
      <c r="H57" s="290">
        <v>225596</v>
      </c>
      <c r="I57" s="192" t="s">
        <v>338</v>
      </c>
      <c r="J57" s="303">
        <f t="shared" ref="J57:J60" si="65">F57</f>
        <v>225596</v>
      </c>
      <c r="K57" s="303">
        <v>200000</v>
      </c>
      <c r="L57" s="304">
        <f t="shared" ref="L57:L60" si="66">J57-K57</f>
        <v>25596</v>
      </c>
    </row>
    <row r="58" spans="1:12" s="107" customFormat="1" ht="42.75" customHeight="1" x14ac:dyDescent="0.15">
      <c r="A58" s="148" t="s">
        <v>457</v>
      </c>
      <c r="B58" s="124" t="s">
        <v>321</v>
      </c>
      <c r="C58" s="86" t="s">
        <v>303</v>
      </c>
      <c r="D58" s="189">
        <v>309274087</v>
      </c>
      <c r="E58" s="278">
        <f t="shared" si="63"/>
        <v>308567342</v>
      </c>
      <c r="F58" s="278">
        <f t="shared" si="64"/>
        <v>-706745</v>
      </c>
      <c r="G58" s="139">
        <v>706745</v>
      </c>
      <c r="H58" s="290"/>
      <c r="I58" s="192" t="s">
        <v>509</v>
      </c>
      <c r="J58" s="303">
        <f t="shared" si="65"/>
        <v>-706745</v>
      </c>
      <c r="K58" s="303">
        <v>-645430</v>
      </c>
      <c r="L58" s="304">
        <f t="shared" si="66"/>
        <v>-61315</v>
      </c>
    </row>
    <row r="59" spans="1:12" s="107" customFormat="1" ht="42.75" customHeight="1" x14ac:dyDescent="0.15">
      <c r="A59" s="148" t="s">
        <v>357</v>
      </c>
      <c r="B59" s="124" t="s">
        <v>322</v>
      </c>
      <c r="C59" s="86" t="s">
        <v>304</v>
      </c>
      <c r="D59" s="189">
        <v>124836669</v>
      </c>
      <c r="E59" s="278">
        <f t="shared" si="63"/>
        <v>124251512</v>
      </c>
      <c r="F59" s="278">
        <f t="shared" si="64"/>
        <v>-585157</v>
      </c>
      <c r="G59" s="139">
        <v>585157</v>
      </c>
      <c r="H59" s="290"/>
      <c r="I59" s="192" t="s">
        <v>339</v>
      </c>
      <c r="J59" s="303">
        <f t="shared" si="65"/>
        <v>-585157</v>
      </c>
      <c r="K59" s="303">
        <v>-520139</v>
      </c>
      <c r="L59" s="304">
        <f t="shared" si="66"/>
        <v>-65018</v>
      </c>
    </row>
    <row r="60" spans="1:12" s="107" customFormat="1" ht="42.75" customHeight="1" x14ac:dyDescent="0.15">
      <c r="A60" s="148" t="s">
        <v>357</v>
      </c>
      <c r="B60" s="124" t="s">
        <v>322</v>
      </c>
      <c r="C60" s="86" t="s">
        <v>305</v>
      </c>
      <c r="D60" s="189">
        <v>30061092</v>
      </c>
      <c r="E60" s="278">
        <f t="shared" si="63"/>
        <v>29408639</v>
      </c>
      <c r="F60" s="278">
        <f t="shared" si="64"/>
        <v>-652453</v>
      </c>
      <c r="G60" s="139">
        <v>652453</v>
      </c>
      <c r="H60" s="290"/>
      <c r="I60" s="192" t="s">
        <v>340</v>
      </c>
      <c r="J60" s="303">
        <f t="shared" si="65"/>
        <v>-652453</v>
      </c>
      <c r="K60" s="303">
        <v>-579959</v>
      </c>
      <c r="L60" s="304">
        <f t="shared" si="66"/>
        <v>-72494</v>
      </c>
    </row>
    <row r="61" spans="1:12" s="107" customFormat="1" ht="42.75" customHeight="1" x14ac:dyDescent="0.15">
      <c r="A61" s="148" t="s">
        <v>357</v>
      </c>
      <c r="B61" s="124" t="s">
        <v>322</v>
      </c>
      <c r="C61" s="86" t="s">
        <v>306</v>
      </c>
      <c r="D61" s="189">
        <v>855200</v>
      </c>
      <c r="E61" s="278">
        <f t="shared" si="3"/>
        <v>737754</v>
      </c>
      <c r="F61" s="278">
        <f t="shared" si="4"/>
        <v>-117446</v>
      </c>
      <c r="G61" s="139">
        <v>117446</v>
      </c>
      <c r="H61" s="290"/>
      <c r="I61" s="192" t="s">
        <v>341</v>
      </c>
      <c r="J61" s="303">
        <f t="shared" ref="J61:J64" si="67">F61</f>
        <v>-117446</v>
      </c>
      <c r="K61" s="303">
        <v>-104397</v>
      </c>
      <c r="L61" s="304">
        <f t="shared" ref="L61:L64" si="68">J61-K61</f>
        <v>-13049</v>
      </c>
    </row>
    <row r="62" spans="1:12" s="107" customFormat="1" ht="42.75" customHeight="1" x14ac:dyDescent="0.15">
      <c r="A62" s="148" t="s">
        <v>357</v>
      </c>
      <c r="B62" s="124" t="s">
        <v>323</v>
      </c>
      <c r="C62" s="86" t="s">
        <v>307</v>
      </c>
      <c r="D62" s="189">
        <v>6042605</v>
      </c>
      <c r="E62" s="278">
        <f t="shared" si="3"/>
        <v>5099197</v>
      </c>
      <c r="F62" s="278">
        <f t="shared" si="4"/>
        <v>-943408</v>
      </c>
      <c r="G62" s="139">
        <v>943408</v>
      </c>
      <c r="H62" s="290"/>
      <c r="I62" s="192" t="s">
        <v>342</v>
      </c>
      <c r="J62" s="303">
        <f t="shared" si="67"/>
        <v>-943408</v>
      </c>
      <c r="K62" s="303">
        <v>-838585</v>
      </c>
      <c r="L62" s="304">
        <f t="shared" si="68"/>
        <v>-104823</v>
      </c>
    </row>
    <row r="63" spans="1:12" s="107" customFormat="1" ht="42.75" customHeight="1" x14ac:dyDescent="0.15">
      <c r="A63" s="148" t="s">
        <v>357</v>
      </c>
      <c r="B63" s="124" t="s">
        <v>324</v>
      </c>
      <c r="C63" s="86" t="s">
        <v>296</v>
      </c>
      <c r="D63" s="189">
        <v>4102096</v>
      </c>
      <c r="E63" s="278">
        <f t="shared" si="3"/>
        <v>3899273</v>
      </c>
      <c r="F63" s="278">
        <f t="shared" si="4"/>
        <v>-202823</v>
      </c>
      <c r="G63" s="139">
        <v>202823</v>
      </c>
      <c r="H63" s="290"/>
      <c r="I63" s="192" t="s">
        <v>343</v>
      </c>
      <c r="J63" s="303">
        <f t="shared" si="67"/>
        <v>-202823</v>
      </c>
      <c r="K63" s="303">
        <v>-188672</v>
      </c>
      <c r="L63" s="304">
        <f t="shared" si="68"/>
        <v>-14151</v>
      </c>
    </row>
    <row r="64" spans="1:12" s="107" customFormat="1" ht="42.75" customHeight="1" x14ac:dyDescent="0.15">
      <c r="A64" s="148" t="s">
        <v>357</v>
      </c>
      <c r="B64" s="124" t="s">
        <v>325</v>
      </c>
      <c r="C64" s="86" t="s">
        <v>308</v>
      </c>
      <c r="D64" s="189">
        <v>865890</v>
      </c>
      <c r="E64" s="278">
        <f t="shared" si="3"/>
        <v>756765</v>
      </c>
      <c r="F64" s="278">
        <f t="shared" si="4"/>
        <v>-109125</v>
      </c>
      <c r="G64" s="139">
        <v>109125</v>
      </c>
      <c r="H64" s="290"/>
      <c r="I64" s="192" t="s">
        <v>344</v>
      </c>
      <c r="J64" s="303">
        <f t="shared" si="67"/>
        <v>-109125</v>
      </c>
      <c r="K64" s="303">
        <v>-97000</v>
      </c>
      <c r="L64" s="304">
        <f t="shared" si="68"/>
        <v>-12125</v>
      </c>
    </row>
    <row r="65" spans="1:12" s="107" customFormat="1" ht="42.75" customHeight="1" x14ac:dyDescent="0.15">
      <c r="A65" s="148" t="s">
        <v>357</v>
      </c>
      <c r="B65" s="124" t="s">
        <v>459</v>
      </c>
      <c r="C65" s="86" t="s">
        <v>309</v>
      </c>
      <c r="D65" s="189">
        <v>3712504</v>
      </c>
      <c r="E65" s="278">
        <f t="shared" ref="E65:E79" si="69">D65+F65</f>
        <v>3591076</v>
      </c>
      <c r="F65" s="278">
        <f t="shared" ref="F65:F79" si="70">H65-G65</f>
        <v>-121428</v>
      </c>
      <c r="G65" s="139">
        <v>121428</v>
      </c>
      <c r="H65" s="290"/>
      <c r="I65" s="192" t="s">
        <v>345</v>
      </c>
      <c r="J65" s="303">
        <f t="shared" si="1"/>
        <v>-121428</v>
      </c>
      <c r="K65" s="303">
        <v>-100000</v>
      </c>
      <c r="L65" s="304">
        <f t="shared" si="2"/>
        <v>-21428</v>
      </c>
    </row>
    <row r="66" spans="1:12" s="107" customFormat="1" ht="42.75" customHeight="1" x14ac:dyDescent="0.15">
      <c r="A66" s="148" t="s">
        <v>357</v>
      </c>
      <c r="B66" s="124">
        <v>336</v>
      </c>
      <c r="C66" s="86" t="s">
        <v>310</v>
      </c>
      <c r="D66" s="189">
        <v>9613642</v>
      </c>
      <c r="E66" s="278">
        <f t="shared" si="69"/>
        <v>9370844</v>
      </c>
      <c r="F66" s="278">
        <f t="shared" si="70"/>
        <v>-242798</v>
      </c>
      <c r="G66" s="139">
        <v>242798</v>
      </c>
      <c r="H66" s="290"/>
      <c r="I66" s="192" t="s">
        <v>346</v>
      </c>
      <c r="J66" s="303">
        <f t="shared" si="1"/>
        <v>-242798</v>
      </c>
      <c r="K66" s="303">
        <v>-215819</v>
      </c>
      <c r="L66" s="304">
        <f t="shared" si="2"/>
        <v>-26979</v>
      </c>
    </row>
    <row r="67" spans="1:12" s="107" customFormat="1" ht="42.75" customHeight="1" x14ac:dyDescent="0.15">
      <c r="A67" s="148" t="s">
        <v>357</v>
      </c>
      <c r="B67" s="124" t="s">
        <v>326</v>
      </c>
      <c r="C67" s="86" t="s">
        <v>311</v>
      </c>
      <c r="D67" s="189">
        <v>1147500</v>
      </c>
      <c r="E67" s="278">
        <f t="shared" si="69"/>
        <v>1121625</v>
      </c>
      <c r="F67" s="278">
        <f t="shared" si="70"/>
        <v>-25875</v>
      </c>
      <c r="G67" s="139">
        <v>25875</v>
      </c>
      <c r="H67" s="290"/>
      <c r="I67" s="192" t="s">
        <v>510</v>
      </c>
      <c r="J67" s="303">
        <f t="shared" si="1"/>
        <v>-25875</v>
      </c>
      <c r="K67" s="303">
        <v>-23000</v>
      </c>
      <c r="L67" s="304">
        <f t="shared" si="2"/>
        <v>-2875</v>
      </c>
    </row>
    <row r="68" spans="1:12" s="107" customFormat="1" ht="42.75" customHeight="1" x14ac:dyDescent="0.15">
      <c r="A68" s="148" t="s">
        <v>357</v>
      </c>
      <c r="B68" s="124" t="s">
        <v>327</v>
      </c>
      <c r="C68" s="86" t="s">
        <v>183</v>
      </c>
      <c r="D68" s="189">
        <v>146941052</v>
      </c>
      <c r="E68" s="278">
        <f t="shared" si="69"/>
        <v>146734755</v>
      </c>
      <c r="F68" s="278">
        <f t="shared" si="70"/>
        <v>-206297</v>
      </c>
      <c r="G68" s="139">
        <v>206297</v>
      </c>
      <c r="H68" s="290"/>
      <c r="I68" s="192" t="s">
        <v>347</v>
      </c>
      <c r="J68" s="303">
        <f t="shared" si="1"/>
        <v>-206297</v>
      </c>
      <c r="K68" s="303">
        <v>-189532</v>
      </c>
      <c r="L68" s="304">
        <f t="shared" si="2"/>
        <v>-16765</v>
      </c>
    </row>
    <row r="69" spans="1:12" s="107" customFormat="1" ht="42.75" customHeight="1" x14ac:dyDescent="0.15">
      <c r="A69" s="148" t="s">
        <v>357</v>
      </c>
      <c r="B69" s="124" t="s">
        <v>328</v>
      </c>
      <c r="C69" s="86" t="s">
        <v>312</v>
      </c>
      <c r="D69" s="189">
        <v>2013749</v>
      </c>
      <c r="E69" s="278">
        <f t="shared" si="69"/>
        <v>2058749</v>
      </c>
      <c r="F69" s="278">
        <f t="shared" si="70"/>
        <v>45000</v>
      </c>
      <c r="G69" s="139"/>
      <c r="H69" s="290">
        <v>45000</v>
      </c>
      <c r="I69" s="192" t="s">
        <v>348</v>
      </c>
      <c r="J69" s="303">
        <f t="shared" si="1"/>
        <v>45000</v>
      </c>
      <c r="K69" s="303">
        <v>40000</v>
      </c>
      <c r="L69" s="304">
        <f t="shared" si="2"/>
        <v>5000</v>
      </c>
    </row>
    <row r="70" spans="1:12" s="107" customFormat="1" ht="42.75" customHeight="1" x14ac:dyDescent="0.15">
      <c r="A70" s="148" t="s">
        <v>357</v>
      </c>
      <c r="B70" s="124" t="s">
        <v>329</v>
      </c>
      <c r="C70" s="86" t="s">
        <v>313</v>
      </c>
      <c r="D70" s="189">
        <v>1906073</v>
      </c>
      <c r="E70" s="278">
        <f t="shared" si="69"/>
        <v>2056073</v>
      </c>
      <c r="F70" s="278">
        <f t="shared" si="70"/>
        <v>150000</v>
      </c>
      <c r="G70" s="139"/>
      <c r="H70" s="290">
        <v>150000</v>
      </c>
      <c r="I70" s="192" t="s">
        <v>511</v>
      </c>
      <c r="J70" s="303">
        <f t="shared" si="1"/>
        <v>150000</v>
      </c>
      <c r="K70" s="303">
        <v>100000</v>
      </c>
      <c r="L70" s="304">
        <f t="shared" si="2"/>
        <v>50000</v>
      </c>
    </row>
    <row r="71" spans="1:12" s="107" customFormat="1" ht="42.75" customHeight="1" x14ac:dyDescent="0.15">
      <c r="A71" s="148" t="s">
        <v>357</v>
      </c>
      <c r="B71" s="124" t="s">
        <v>460</v>
      </c>
      <c r="C71" s="86" t="s">
        <v>314</v>
      </c>
      <c r="D71" s="189">
        <v>3150000</v>
      </c>
      <c r="E71" s="278">
        <f t="shared" si="69"/>
        <v>3421125</v>
      </c>
      <c r="F71" s="278">
        <f t="shared" si="70"/>
        <v>271125</v>
      </c>
      <c r="G71" s="139"/>
      <c r="H71" s="290">
        <v>271125</v>
      </c>
      <c r="I71" s="192" t="s">
        <v>349</v>
      </c>
      <c r="J71" s="303">
        <f t="shared" ref="J71:J79" si="71">F71</f>
        <v>271125</v>
      </c>
      <c r="K71" s="303">
        <v>241000</v>
      </c>
      <c r="L71" s="304">
        <f t="shared" ref="L71:L79" si="72">J71-K71</f>
        <v>30125</v>
      </c>
    </row>
    <row r="72" spans="1:12" s="107" customFormat="1" ht="42.75" customHeight="1" x14ac:dyDescent="0.15">
      <c r="A72" s="148" t="s">
        <v>357</v>
      </c>
      <c r="B72" s="124" t="s">
        <v>179</v>
      </c>
      <c r="C72" s="86" t="s">
        <v>315</v>
      </c>
      <c r="D72" s="189">
        <v>0</v>
      </c>
      <c r="E72" s="278">
        <f t="shared" si="69"/>
        <v>277015</v>
      </c>
      <c r="F72" s="278">
        <f t="shared" si="70"/>
        <v>277015</v>
      </c>
      <c r="G72" s="139"/>
      <c r="H72" s="290">
        <v>277015</v>
      </c>
      <c r="I72" s="192" t="s">
        <v>350</v>
      </c>
      <c r="J72" s="303">
        <f t="shared" si="71"/>
        <v>277015</v>
      </c>
      <c r="K72" s="303">
        <v>228130</v>
      </c>
      <c r="L72" s="304">
        <f t="shared" si="72"/>
        <v>48885</v>
      </c>
    </row>
    <row r="73" spans="1:12" s="107" customFormat="1" ht="42.75" customHeight="1" x14ac:dyDescent="0.15">
      <c r="A73" s="148" t="s">
        <v>457</v>
      </c>
      <c r="B73" s="85" t="s">
        <v>498</v>
      </c>
      <c r="C73" s="86" t="s">
        <v>463</v>
      </c>
      <c r="D73" s="189">
        <v>268460568</v>
      </c>
      <c r="E73" s="278">
        <f t="shared" ref="E73:E74" si="73">D73+F73</f>
        <v>268123068</v>
      </c>
      <c r="F73" s="278">
        <f t="shared" ref="F73:F74" si="74">H73-G73</f>
        <v>-337500</v>
      </c>
      <c r="G73" s="139">
        <v>337500</v>
      </c>
      <c r="H73" s="290"/>
      <c r="I73" s="192" t="s">
        <v>264</v>
      </c>
      <c r="J73" s="303">
        <f t="shared" ref="J73:J74" si="75">F73</f>
        <v>-337500</v>
      </c>
      <c r="K73" s="303">
        <v>-300000</v>
      </c>
      <c r="L73" s="303">
        <f t="shared" ref="L73:L74" si="76">J73-K73</f>
        <v>-37500</v>
      </c>
    </row>
    <row r="74" spans="1:12" s="107" customFormat="1" ht="42.75" customHeight="1" x14ac:dyDescent="0.15">
      <c r="A74" s="148" t="s">
        <v>457</v>
      </c>
      <c r="B74" s="124" t="s">
        <v>500</v>
      </c>
      <c r="C74" s="86" t="s">
        <v>464</v>
      </c>
      <c r="D74" s="189">
        <v>7770285</v>
      </c>
      <c r="E74" s="278">
        <f t="shared" si="73"/>
        <v>6920000</v>
      </c>
      <c r="F74" s="278">
        <f t="shared" si="74"/>
        <v>-850285</v>
      </c>
      <c r="G74" s="139">
        <v>850285</v>
      </c>
      <c r="H74" s="290"/>
      <c r="I74" s="192" t="s">
        <v>264</v>
      </c>
      <c r="J74" s="303">
        <f t="shared" si="75"/>
        <v>-850285</v>
      </c>
      <c r="K74" s="303">
        <v>-850285</v>
      </c>
      <c r="L74" s="303">
        <f t="shared" si="76"/>
        <v>0</v>
      </c>
    </row>
    <row r="75" spans="1:12" s="107" customFormat="1" ht="42.75" customHeight="1" x14ac:dyDescent="0.15">
      <c r="A75" s="148" t="s">
        <v>357</v>
      </c>
      <c r="B75" s="85"/>
      <c r="C75" s="86" t="s">
        <v>464</v>
      </c>
      <c r="D75" s="189">
        <v>3915009</v>
      </c>
      <c r="E75" s="278">
        <f t="shared" si="69"/>
        <v>3565294</v>
      </c>
      <c r="F75" s="278">
        <f t="shared" si="70"/>
        <v>-349715</v>
      </c>
      <c r="G75" s="139">
        <v>349715</v>
      </c>
      <c r="H75" s="290"/>
      <c r="I75" s="192" t="s">
        <v>264</v>
      </c>
      <c r="J75" s="303">
        <f t="shared" si="71"/>
        <v>-349715</v>
      </c>
      <c r="K75" s="303">
        <v>-349715</v>
      </c>
      <c r="L75" s="303">
        <f t="shared" si="72"/>
        <v>0</v>
      </c>
    </row>
    <row r="76" spans="1:12" s="107" customFormat="1" ht="42.75" customHeight="1" x14ac:dyDescent="0.15">
      <c r="A76" s="148" t="s">
        <v>457</v>
      </c>
      <c r="B76" s="85">
        <v>327</v>
      </c>
      <c r="C76" s="86" t="s">
        <v>465</v>
      </c>
      <c r="D76" s="189">
        <v>12919535</v>
      </c>
      <c r="E76" s="278">
        <f t="shared" ref="E76:E77" si="77">D76+F76</f>
        <v>12822379</v>
      </c>
      <c r="F76" s="278">
        <f t="shared" ref="F76:F77" si="78">H76-G76</f>
        <v>-97156</v>
      </c>
      <c r="G76" s="139">
        <v>97156</v>
      </c>
      <c r="H76" s="290"/>
      <c r="I76" s="192" t="s">
        <v>264</v>
      </c>
      <c r="J76" s="303">
        <f t="shared" ref="J76:J77" si="79">F76</f>
        <v>-97156</v>
      </c>
      <c r="K76" s="303">
        <v>-82637</v>
      </c>
      <c r="L76" s="303">
        <f t="shared" ref="L76:L77" si="80">J76-K76</f>
        <v>-14519</v>
      </c>
    </row>
    <row r="77" spans="1:12" s="107" customFormat="1" ht="42.75" customHeight="1" x14ac:dyDescent="0.15">
      <c r="A77" s="148" t="s">
        <v>357</v>
      </c>
      <c r="B77" s="85"/>
      <c r="C77" s="86" t="s">
        <v>465</v>
      </c>
      <c r="D77" s="189">
        <v>5536973</v>
      </c>
      <c r="E77" s="278">
        <f t="shared" si="77"/>
        <v>5857230</v>
      </c>
      <c r="F77" s="278">
        <f t="shared" si="78"/>
        <v>320257</v>
      </c>
      <c r="G77" s="139"/>
      <c r="H77" s="290">
        <v>320257</v>
      </c>
      <c r="I77" s="192" t="s">
        <v>264</v>
      </c>
      <c r="J77" s="303">
        <f t="shared" si="79"/>
        <v>320257</v>
      </c>
      <c r="K77" s="303">
        <v>262637</v>
      </c>
      <c r="L77" s="303">
        <f t="shared" si="80"/>
        <v>57620</v>
      </c>
    </row>
    <row r="78" spans="1:12" s="107" customFormat="1" ht="42.75" customHeight="1" x14ac:dyDescent="0.15">
      <c r="A78" s="148" t="s">
        <v>457</v>
      </c>
      <c r="B78" s="85">
        <v>327</v>
      </c>
      <c r="C78" s="86" t="s">
        <v>467</v>
      </c>
      <c r="D78" s="189">
        <v>39810263</v>
      </c>
      <c r="E78" s="278">
        <f t="shared" si="69"/>
        <v>39929398</v>
      </c>
      <c r="F78" s="278">
        <f t="shared" si="70"/>
        <v>119135</v>
      </c>
      <c r="G78" s="139"/>
      <c r="H78" s="290">
        <v>119135</v>
      </c>
      <c r="I78" s="192" t="s">
        <v>264</v>
      </c>
      <c r="J78" s="303">
        <f t="shared" si="71"/>
        <v>119135</v>
      </c>
      <c r="K78" s="303">
        <v>90000</v>
      </c>
      <c r="L78" s="303">
        <f t="shared" si="72"/>
        <v>29135</v>
      </c>
    </row>
    <row r="79" spans="1:12" s="107" customFormat="1" ht="42.75" customHeight="1" x14ac:dyDescent="0.15">
      <c r="A79" s="148" t="s">
        <v>356</v>
      </c>
      <c r="B79" s="85"/>
      <c r="C79" s="86" t="s">
        <v>467</v>
      </c>
      <c r="D79" s="189">
        <v>18723531</v>
      </c>
      <c r="E79" s="278">
        <f t="shared" si="69"/>
        <v>18618651</v>
      </c>
      <c r="F79" s="278">
        <f t="shared" si="70"/>
        <v>-104880</v>
      </c>
      <c r="G79" s="139">
        <v>104880</v>
      </c>
      <c r="H79" s="290"/>
      <c r="I79" s="192" t="s">
        <v>264</v>
      </c>
      <c r="J79" s="303">
        <f t="shared" si="71"/>
        <v>-104880</v>
      </c>
      <c r="K79" s="303">
        <v>-90000</v>
      </c>
      <c r="L79" s="303">
        <f t="shared" si="72"/>
        <v>-14880</v>
      </c>
    </row>
    <row r="80" spans="1:12" s="107" customFormat="1" ht="42.75" customHeight="1" x14ac:dyDescent="0.15">
      <c r="A80" s="148" t="s">
        <v>479</v>
      </c>
      <c r="B80" s="85" t="s">
        <v>501</v>
      </c>
      <c r="C80" s="86" t="s">
        <v>502</v>
      </c>
      <c r="D80" s="189"/>
      <c r="E80" s="278">
        <f t="shared" ref="E80:E81" si="81">D80+F80</f>
        <v>294000</v>
      </c>
      <c r="F80" s="278">
        <f t="shared" ref="F80:F81" si="82">H80-G80</f>
        <v>294000</v>
      </c>
      <c r="G80" s="139"/>
      <c r="H80" s="290">
        <v>294000</v>
      </c>
      <c r="I80" s="192"/>
      <c r="J80" s="303">
        <f t="shared" ref="J80:J81" si="83">F80</f>
        <v>294000</v>
      </c>
      <c r="K80" s="303">
        <v>294000</v>
      </c>
      <c r="L80" s="303">
        <f t="shared" ref="L80:L81" si="84">J80-K80</f>
        <v>0</v>
      </c>
    </row>
    <row r="81" spans="1:12" s="107" customFormat="1" ht="42.75" hidden="1" customHeight="1" x14ac:dyDescent="0.15">
      <c r="A81" s="148"/>
      <c r="B81" s="85"/>
      <c r="C81" s="86"/>
      <c r="D81" s="189"/>
      <c r="E81" s="278">
        <f t="shared" si="81"/>
        <v>0</v>
      </c>
      <c r="F81" s="278">
        <f t="shared" si="82"/>
        <v>0</v>
      </c>
      <c r="G81" s="139"/>
      <c r="H81" s="290"/>
      <c r="I81" s="192"/>
      <c r="J81" s="303">
        <f t="shared" si="83"/>
        <v>0</v>
      </c>
      <c r="K81" s="303"/>
      <c r="L81" s="304">
        <f t="shared" si="84"/>
        <v>0</v>
      </c>
    </row>
    <row r="82" spans="1:12" s="143" customFormat="1" ht="42.75" customHeight="1" x14ac:dyDescent="0.15">
      <c r="A82" s="184" t="s">
        <v>67</v>
      </c>
      <c r="B82" s="185"/>
      <c r="C82" s="185" t="s">
        <v>100</v>
      </c>
      <c r="D82" s="291">
        <f>SUM(D83:D98)</f>
        <v>77338000</v>
      </c>
      <c r="E82" s="291">
        <f>SUM(E83:E98)</f>
        <v>94682000</v>
      </c>
      <c r="F82" s="291">
        <f>SUM(F83:F98)</f>
        <v>17344000</v>
      </c>
      <c r="G82" s="291">
        <f>SUM(G83:G98)</f>
        <v>20020000</v>
      </c>
      <c r="H82" s="291">
        <f>SUM(H83:H98)</f>
        <v>37364000</v>
      </c>
      <c r="I82" s="183"/>
      <c r="J82" s="311">
        <f t="shared" si="1"/>
        <v>17344000</v>
      </c>
      <c r="K82" s="312">
        <f>SUM(K83:K98)</f>
        <v>19724000</v>
      </c>
      <c r="L82" s="311">
        <f t="shared" si="2"/>
        <v>-2380000</v>
      </c>
    </row>
    <row r="83" spans="1:12" s="107" customFormat="1" ht="42.75" customHeight="1" x14ac:dyDescent="0.15">
      <c r="A83" s="146" t="s">
        <v>237</v>
      </c>
      <c r="B83" s="117"/>
      <c r="C83" s="86" t="s">
        <v>365</v>
      </c>
      <c r="D83" s="113">
        <v>5607000</v>
      </c>
      <c r="E83" s="278">
        <f t="shared" si="3"/>
        <v>4307000</v>
      </c>
      <c r="F83" s="278">
        <f t="shared" si="4"/>
        <v>-1300000</v>
      </c>
      <c r="G83" s="139">
        <v>1300000</v>
      </c>
      <c r="H83" s="290"/>
      <c r="I83" s="57" t="s">
        <v>503</v>
      </c>
      <c r="J83" s="303">
        <f t="shared" si="1"/>
        <v>-1300000</v>
      </c>
      <c r="K83" s="303">
        <v>-1300000</v>
      </c>
      <c r="L83" s="303">
        <f t="shared" si="2"/>
        <v>0</v>
      </c>
    </row>
    <row r="84" spans="1:12" s="107" customFormat="1" ht="42.75" customHeight="1" x14ac:dyDescent="0.15">
      <c r="A84" s="146" t="s">
        <v>237</v>
      </c>
      <c r="B84" s="117"/>
      <c r="C84" s="86" t="s">
        <v>366</v>
      </c>
      <c r="D84" s="113">
        <v>5100000</v>
      </c>
      <c r="E84" s="278">
        <f>D84+F84</f>
        <v>4255000</v>
      </c>
      <c r="F84" s="278">
        <f>H84-G84</f>
        <v>-845000</v>
      </c>
      <c r="G84" s="139">
        <v>845000</v>
      </c>
      <c r="H84" s="290"/>
      <c r="I84" s="57" t="s">
        <v>503</v>
      </c>
      <c r="J84" s="303">
        <f>F84</f>
        <v>-845000</v>
      </c>
      <c r="K84" s="303">
        <v>-845000</v>
      </c>
      <c r="L84" s="303">
        <f>J84-K84</f>
        <v>0</v>
      </c>
    </row>
    <row r="85" spans="1:12" s="107" customFormat="1" ht="42.75" customHeight="1" x14ac:dyDescent="0.15">
      <c r="A85" s="146" t="s">
        <v>237</v>
      </c>
      <c r="B85" s="85"/>
      <c r="C85" s="86" t="s">
        <v>367</v>
      </c>
      <c r="D85" s="189">
        <v>5027000</v>
      </c>
      <c r="E85" s="278">
        <f t="shared" ref="E85" si="85">D85+F85</f>
        <v>3027000</v>
      </c>
      <c r="F85" s="278">
        <f t="shared" ref="F85" si="86">H85-G85</f>
        <v>-2000000</v>
      </c>
      <c r="G85" s="139">
        <v>2000000</v>
      </c>
      <c r="H85" s="290"/>
      <c r="I85" s="57" t="s">
        <v>503</v>
      </c>
      <c r="J85" s="303">
        <f t="shared" ref="J85" si="87">F85</f>
        <v>-2000000</v>
      </c>
      <c r="K85" s="303">
        <v>-2000000</v>
      </c>
      <c r="L85" s="303">
        <f t="shared" ref="L85" si="88">J85-K85</f>
        <v>0</v>
      </c>
    </row>
    <row r="86" spans="1:12" s="107" customFormat="1" ht="42.75" customHeight="1" x14ac:dyDescent="0.15">
      <c r="A86" s="146" t="s">
        <v>237</v>
      </c>
      <c r="B86" s="85"/>
      <c r="C86" s="86" t="s">
        <v>368</v>
      </c>
      <c r="D86" s="189">
        <v>17245000</v>
      </c>
      <c r="E86" s="278">
        <f t="shared" si="3"/>
        <v>12500000</v>
      </c>
      <c r="F86" s="278">
        <f t="shared" si="4"/>
        <v>-4745000</v>
      </c>
      <c r="G86" s="139">
        <v>4745000</v>
      </c>
      <c r="H86" s="290"/>
      <c r="I86" s="57" t="s">
        <v>503</v>
      </c>
      <c r="J86" s="303">
        <f t="shared" si="1"/>
        <v>-4745000</v>
      </c>
      <c r="K86" s="303">
        <v>-4745000</v>
      </c>
      <c r="L86" s="303">
        <f t="shared" si="2"/>
        <v>0</v>
      </c>
    </row>
    <row r="87" spans="1:12" s="107" customFormat="1" ht="42.75" customHeight="1" x14ac:dyDescent="0.15">
      <c r="A87" s="146" t="s">
        <v>237</v>
      </c>
      <c r="B87" s="85"/>
      <c r="C87" s="86" t="s">
        <v>369</v>
      </c>
      <c r="D87" s="189">
        <v>7020000</v>
      </c>
      <c r="E87" s="278">
        <f t="shared" si="3"/>
        <v>3120000</v>
      </c>
      <c r="F87" s="278">
        <f t="shared" si="4"/>
        <v>-3900000</v>
      </c>
      <c r="G87" s="139">
        <v>3900000</v>
      </c>
      <c r="H87" s="290"/>
      <c r="I87" s="128" t="s">
        <v>512</v>
      </c>
      <c r="J87" s="303">
        <f t="shared" si="1"/>
        <v>-3900000</v>
      </c>
      <c r="K87" s="303">
        <v>-3000000</v>
      </c>
      <c r="L87" s="303">
        <f t="shared" si="2"/>
        <v>-900000</v>
      </c>
    </row>
    <row r="88" spans="1:12" s="107" customFormat="1" ht="42.75" customHeight="1" x14ac:dyDescent="0.15">
      <c r="A88" s="146" t="s">
        <v>237</v>
      </c>
      <c r="B88" s="85"/>
      <c r="C88" s="86" t="s">
        <v>370</v>
      </c>
      <c r="D88" s="189">
        <v>6500000</v>
      </c>
      <c r="E88" s="278">
        <f t="shared" si="3"/>
        <v>0</v>
      </c>
      <c r="F88" s="278">
        <f t="shared" si="4"/>
        <v>-6500000</v>
      </c>
      <c r="G88" s="139">
        <v>6500000</v>
      </c>
      <c r="H88" s="290"/>
      <c r="I88" s="128" t="s">
        <v>513</v>
      </c>
      <c r="J88" s="303">
        <f t="shared" si="1"/>
        <v>-6500000</v>
      </c>
      <c r="K88" s="303">
        <v>-5000000</v>
      </c>
      <c r="L88" s="303">
        <f t="shared" si="2"/>
        <v>-1500000</v>
      </c>
    </row>
    <row r="89" spans="1:12" s="107" customFormat="1" ht="42.75" customHeight="1" x14ac:dyDescent="0.15">
      <c r="A89" s="146" t="s">
        <v>237</v>
      </c>
      <c r="B89" s="85"/>
      <c r="C89" s="86" t="s">
        <v>371</v>
      </c>
      <c r="D89" s="189">
        <v>26000000</v>
      </c>
      <c r="E89" s="278">
        <f t="shared" ref="E89" si="89">D89+F89</f>
        <v>29250000</v>
      </c>
      <c r="F89" s="278">
        <f t="shared" ref="F89" si="90">H89-G89</f>
        <v>3250000</v>
      </c>
      <c r="G89" s="139">
        <v>0</v>
      </c>
      <c r="H89" s="290">
        <v>3250000</v>
      </c>
      <c r="I89" s="128" t="s">
        <v>514</v>
      </c>
      <c r="J89" s="303">
        <f t="shared" ref="J89" si="91">F89</f>
        <v>3250000</v>
      </c>
      <c r="K89" s="303">
        <v>2500000</v>
      </c>
      <c r="L89" s="303">
        <f t="shared" ref="L89" si="92">J89-K89</f>
        <v>750000</v>
      </c>
    </row>
    <row r="90" spans="1:12" s="107" customFormat="1" ht="42.75" customHeight="1" x14ac:dyDescent="0.15">
      <c r="A90" s="146" t="s">
        <v>237</v>
      </c>
      <c r="B90" s="85"/>
      <c r="C90" s="86" t="s">
        <v>372</v>
      </c>
      <c r="D90" s="189">
        <v>4839000</v>
      </c>
      <c r="E90" s="278">
        <f t="shared" si="3"/>
        <v>4109000</v>
      </c>
      <c r="F90" s="278">
        <f t="shared" si="4"/>
        <v>-730000</v>
      </c>
      <c r="G90" s="139">
        <v>730000</v>
      </c>
      <c r="H90" s="290"/>
      <c r="I90" s="128" t="s">
        <v>515</v>
      </c>
      <c r="J90" s="303">
        <f t="shared" si="1"/>
        <v>-730000</v>
      </c>
      <c r="K90" s="303"/>
      <c r="L90" s="303">
        <f t="shared" si="2"/>
        <v>-730000</v>
      </c>
    </row>
    <row r="91" spans="1:12" s="107" customFormat="1" ht="42.75" customHeight="1" x14ac:dyDescent="0.15">
      <c r="A91" s="146" t="s">
        <v>238</v>
      </c>
      <c r="B91" s="85"/>
      <c r="C91" s="86" t="s">
        <v>373</v>
      </c>
      <c r="D91" s="189"/>
      <c r="E91" s="278">
        <f t="shared" ref="E91" si="93">D91+F91</f>
        <v>1372575</v>
      </c>
      <c r="F91" s="278">
        <f t="shared" ref="F91" si="94">H91-G91</f>
        <v>1372575</v>
      </c>
      <c r="G91" s="139"/>
      <c r="H91" s="290">
        <v>1372575</v>
      </c>
      <c r="I91" s="128" t="s">
        <v>517</v>
      </c>
      <c r="J91" s="303">
        <f t="shared" ref="J91" si="95">F91</f>
        <v>1372575</v>
      </c>
      <c r="K91" s="303">
        <v>1372575</v>
      </c>
      <c r="L91" s="303">
        <f t="shared" ref="L91" si="96">J91-K91</f>
        <v>0</v>
      </c>
    </row>
    <row r="92" spans="1:12" s="107" customFormat="1" ht="42.75" customHeight="1" x14ac:dyDescent="0.15">
      <c r="A92" s="146" t="s">
        <v>238</v>
      </c>
      <c r="B92" s="85"/>
      <c r="C92" s="86" t="s">
        <v>374</v>
      </c>
      <c r="D92" s="189"/>
      <c r="E92" s="278">
        <f t="shared" si="3"/>
        <v>12596796</v>
      </c>
      <c r="F92" s="278">
        <f t="shared" si="4"/>
        <v>12596796</v>
      </c>
      <c r="G92" s="139"/>
      <c r="H92" s="290">
        <v>12596796</v>
      </c>
      <c r="I92" s="128" t="s">
        <v>517</v>
      </c>
      <c r="J92" s="303">
        <f t="shared" si="1"/>
        <v>12596796</v>
      </c>
      <c r="K92" s="303">
        <v>12596796</v>
      </c>
      <c r="L92" s="303">
        <f t="shared" si="2"/>
        <v>0</v>
      </c>
    </row>
    <row r="93" spans="1:12" s="107" customFormat="1" ht="42.75" customHeight="1" x14ac:dyDescent="0.15">
      <c r="A93" s="146" t="s">
        <v>238</v>
      </c>
      <c r="B93" s="85"/>
      <c r="C93" s="86" t="s">
        <v>184</v>
      </c>
      <c r="D93" s="189"/>
      <c r="E93" s="278">
        <f t="shared" si="3"/>
        <v>11159517</v>
      </c>
      <c r="F93" s="278">
        <f t="shared" si="4"/>
        <v>11159517</v>
      </c>
      <c r="G93" s="139"/>
      <c r="H93" s="290">
        <v>11159517</v>
      </c>
      <c r="I93" s="128" t="s">
        <v>517</v>
      </c>
      <c r="J93" s="303">
        <f t="shared" si="1"/>
        <v>11159517</v>
      </c>
      <c r="K93" s="303">
        <v>11159517</v>
      </c>
      <c r="L93" s="303">
        <f t="shared" si="2"/>
        <v>0</v>
      </c>
    </row>
    <row r="94" spans="1:12" s="107" customFormat="1" ht="42.75" customHeight="1" x14ac:dyDescent="0.15">
      <c r="A94" s="146" t="s">
        <v>238</v>
      </c>
      <c r="B94" s="85"/>
      <c r="C94" s="86" t="s">
        <v>375</v>
      </c>
      <c r="D94" s="189"/>
      <c r="E94" s="278">
        <f t="shared" ref="E94:E97" si="97">D94+F94</f>
        <v>985112</v>
      </c>
      <c r="F94" s="278">
        <f t="shared" ref="F94:F97" si="98">H94-G94</f>
        <v>985112</v>
      </c>
      <c r="G94" s="139"/>
      <c r="H94" s="290">
        <v>985112</v>
      </c>
      <c r="I94" s="128" t="s">
        <v>517</v>
      </c>
      <c r="J94" s="303">
        <f t="shared" ref="J94:J97" si="99">F94</f>
        <v>985112</v>
      </c>
      <c r="K94" s="303">
        <v>985112</v>
      </c>
      <c r="L94" s="303">
        <f t="shared" ref="L94:L97" si="100">J94-K94</f>
        <v>0</v>
      </c>
    </row>
    <row r="95" spans="1:12" s="107" customFormat="1" ht="42.75" customHeight="1" x14ac:dyDescent="0.15">
      <c r="A95" s="146" t="s">
        <v>237</v>
      </c>
      <c r="B95" s="85"/>
      <c r="C95" s="86" t="s">
        <v>493</v>
      </c>
      <c r="D95" s="189"/>
      <c r="E95" s="278">
        <f t="shared" ref="E95:E96" si="101">D95+F95</f>
        <v>4000000</v>
      </c>
      <c r="F95" s="278">
        <f t="shared" ref="F95:F96" si="102">H95-G95</f>
        <v>4000000</v>
      </c>
      <c r="G95" s="139"/>
      <c r="H95" s="290">
        <v>4000000</v>
      </c>
      <c r="I95" s="128"/>
      <c r="J95" s="303">
        <f t="shared" ref="J95:J96" si="103">F95</f>
        <v>4000000</v>
      </c>
      <c r="K95" s="303">
        <v>4000000</v>
      </c>
      <c r="L95" s="303">
        <f t="shared" ref="L95:L96" si="104">J95-K95</f>
        <v>0</v>
      </c>
    </row>
    <row r="96" spans="1:12" s="107" customFormat="1" ht="42.75" customHeight="1" x14ac:dyDescent="0.15">
      <c r="A96" s="146" t="s">
        <v>237</v>
      </c>
      <c r="B96" s="85"/>
      <c r="C96" s="86" t="s">
        <v>497</v>
      </c>
      <c r="D96" s="189"/>
      <c r="E96" s="278">
        <f t="shared" si="101"/>
        <v>2000000</v>
      </c>
      <c r="F96" s="278">
        <f t="shared" si="102"/>
        <v>2000000</v>
      </c>
      <c r="G96" s="139"/>
      <c r="H96" s="290">
        <v>2000000</v>
      </c>
      <c r="I96" s="128"/>
      <c r="J96" s="303">
        <f t="shared" si="103"/>
        <v>2000000</v>
      </c>
      <c r="K96" s="303">
        <v>2000000</v>
      </c>
      <c r="L96" s="303">
        <f t="shared" si="104"/>
        <v>0</v>
      </c>
    </row>
    <row r="97" spans="1:12" s="107" customFormat="1" ht="42.75" customHeight="1" x14ac:dyDescent="0.15">
      <c r="A97" s="146" t="s">
        <v>237</v>
      </c>
      <c r="B97" s="85"/>
      <c r="C97" s="86" t="s">
        <v>494</v>
      </c>
      <c r="D97" s="189"/>
      <c r="E97" s="278">
        <f t="shared" si="97"/>
        <v>2000000</v>
      </c>
      <c r="F97" s="278">
        <f t="shared" si="98"/>
        <v>2000000</v>
      </c>
      <c r="G97" s="139"/>
      <c r="H97" s="290">
        <v>2000000</v>
      </c>
      <c r="I97" s="128"/>
      <c r="J97" s="303">
        <f t="shared" si="99"/>
        <v>2000000</v>
      </c>
      <c r="K97" s="303">
        <v>2000000</v>
      </c>
      <c r="L97" s="303">
        <f t="shared" si="100"/>
        <v>0</v>
      </c>
    </row>
    <row r="98" spans="1:12" s="107" customFormat="1" ht="42.75" hidden="1" customHeight="1" x14ac:dyDescent="0.15">
      <c r="A98" s="146"/>
      <c r="B98" s="85"/>
      <c r="C98" s="86"/>
      <c r="D98" s="189"/>
      <c r="E98" s="278">
        <f t="shared" ref="E98" si="105">D98+F98</f>
        <v>0</v>
      </c>
      <c r="F98" s="278">
        <f t="shared" ref="F98" si="106">H98-G98</f>
        <v>0</v>
      </c>
      <c r="G98" s="139"/>
      <c r="H98" s="290"/>
      <c r="I98" s="128"/>
      <c r="J98" s="303">
        <f t="shared" ref="J98" si="107">F98</f>
        <v>0</v>
      </c>
      <c r="K98" s="303"/>
      <c r="L98" s="303">
        <f t="shared" ref="L98" si="108">J98-K98</f>
        <v>0</v>
      </c>
    </row>
    <row r="99" spans="1:12" s="143" customFormat="1" ht="42.75" customHeight="1" x14ac:dyDescent="0.15">
      <c r="A99" s="184" t="s">
        <v>48</v>
      </c>
      <c r="B99" s="185"/>
      <c r="C99" s="185" t="s">
        <v>101</v>
      </c>
      <c r="D99" s="291">
        <f>SUM(D100:D120)</f>
        <v>351735461</v>
      </c>
      <c r="E99" s="291">
        <f>SUM(E100:E120)</f>
        <v>351241812</v>
      </c>
      <c r="F99" s="291">
        <f>SUM(F100:F120)</f>
        <v>-493649</v>
      </c>
      <c r="G99" s="291">
        <f>SUM(G100:G120)</f>
        <v>15273149</v>
      </c>
      <c r="H99" s="291">
        <f>SUM(H100:H120)</f>
        <v>14779500</v>
      </c>
      <c r="I99" s="183"/>
      <c r="J99" s="311">
        <f t="shared" si="1"/>
        <v>-493649</v>
      </c>
      <c r="K99" s="312">
        <f>SUM(K100:K120)</f>
        <v>-489000</v>
      </c>
      <c r="L99" s="311">
        <f t="shared" si="2"/>
        <v>-4649</v>
      </c>
    </row>
    <row r="100" spans="1:12" s="107" customFormat="1" ht="42.75" customHeight="1" x14ac:dyDescent="0.15">
      <c r="A100" s="146" t="s">
        <v>379</v>
      </c>
      <c r="B100" s="117" t="s">
        <v>376</v>
      </c>
      <c r="C100" s="86" t="s">
        <v>377</v>
      </c>
      <c r="D100" s="113">
        <v>2427992</v>
      </c>
      <c r="E100" s="278">
        <f t="shared" si="3"/>
        <v>2427992</v>
      </c>
      <c r="F100" s="278">
        <f t="shared" si="4"/>
        <v>0</v>
      </c>
      <c r="G100" s="139"/>
      <c r="H100" s="290"/>
      <c r="I100" s="57" t="s">
        <v>380</v>
      </c>
      <c r="J100" s="303">
        <f t="shared" si="1"/>
        <v>0</v>
      </c>
      <c r="K100" s="303"/>
      <c r="L100" s="303">
        <f t="shared" si="2"/>
        <v>0</v>
      </c>
    </row>
    <row r="101" spans="1:12" s="107" customFormat="1" ht="42.75" customHeight="1" x14ac:dyDescent="0.15">
      <c r="A101" s="146" t="s">
        <v>379</v>
      </c>
      <c r="B101" s="117" t="s">
        <v>376</v>
      </c>
      <c r="C101" s="86" t="s">
        <v>378</v>
      </c>
      <c r="D101" s="113">
        <v>1498121</v>
      </c>
      <c r="E101" s="278">
        <f t="shared" si="3"/>
        <v>1498121</v>
      </c>
      <c r="F101" s="278">
        <f t="shared" si="4"/>
        <v>0</v>
      </c>
      <c r="G101" s="139"/>
      <c r="H101" s="290"/>
      <c r="I101" s="57" t="s">
        <v>381</v>
      </c>
      <c r="J101" s="303">
        <f t="shared" si="1"/>
        <v>0</v>
      </c>
      <c r="K101" s="303"/>
      <c r="L101" s="303">
        <f t="shared" si="2"/>
        <v>0</v>
      </c>
    </row>
    <row r="102" spans="1:12" s="107" customFormat="1" ht="42.75" customHeight="1" x14ac:dyDescent="0.15">
      <c r="A102" s="146" t="s">
        <v>242</v>
      </c>
      <c r="B102" s="117" t="s">
        <v>382</v>
      </c>
      <c r="C102" s="86" t="s">
        <v>383</v>
      </c>
      <c r="D102" s="113">
        <v>5284000</v>
      </c>
      <c r="E102" s="278">
        <f>D102+F102</f>
        <v>7111000</v>
      </c>
      <c r="F102" s="278">
        <f>H102-G102</f>
        <v>1827000</v>
      </c>
      <c r="G102" s="139"/>
      <c r="H102" s="290">
        <v>1827000</v>
      </c>
      <c r="I102" s="111" t="s">
        <v>405</v>
      </c>
      <c r="J102" s="303">
        <f>F102</f>
        <v>1827000</v>
      </c>
      <c r="K102" s="303">
        <v>1827000</v>
      </c>
      <c r="L102" s="303">
        <f>J102-K102</f>
        <v>0</v>
      </c>
    </row>
    <row r="103" spans="1:12" s="107" customFormat="1" ht="42.75" customHeight="1" x14ac:dyDescent="0.15">
      <c r="A103" s="146" t="s">
        <v>242</v>
      </c>
      <c r="B103" s="117" t="s">
        <v>384</v>
      </c>
      <c r="C103" s="86" t="s">
        <v>385</v>
      </c>
      <c r="D103" s="113">
        <v>19420000</v>
      </c>
      <c r="E103" s="278">
        <f t="shared" ref="E103" si="109">D103+F103</f>
        <v>19395000</v>
      </c>
      <c r="F103" s="278">
        <f t="shared" ref="F103" si="110">H103-G103</f>
        <v>-25000</v>
      </c>
      <c r="G103" s="139">
        <v>25000</v>
      </c>
      <c r="H103" s="290"/>
      <c r="I103" s="57" t="s">
        <v>406</v>
      </c>
      <c r="J103" s="303">
        <f t="shared" ref="J103" si="111">F103</f>
        <v>-25000</v>
      </c>
      <c r="K103" s="303">
        <v>-23000</v>
      </c>
      <c r="L103" s="303">
        <f t="shared" ref="L103" si="112">J103-K103</f>
        <v>-2000</v>
      </c>
    </row>
    <row r="104" spans="1:12" s="107" customFormat="1" ht="42.75" customHeight="1" x14ac:dyDescent="0.15">
      <c r="A104" s="146" t="s">
        <v>242</v>
      </c>
      <c r="B104" s="117" t="s">
        <v>386</v>
      </c>
      <c r="C104" s="86" t="s">
        <v>387</v>
      </c>
      <c r="D104" s="113">
        <v>3463000</v>
      </c>
      <c r="E104" s="278">
        <f>D104+F104</f>
        <v>3753500</v>
      </c>
      <c r="F104" s="278">
        <f>H104-G104</f>
        <v>290500</v>
      </c>
      <c r="G104" s="139"/>
      <c r="H104" s="290">
        <v>290500</v>
      </c>
      <c r="I104" s="111" t="s">
        <v>407</v>
      </c>
      <c r="J104" s="303">
        <f>F104</f>
        <v>290500</v>
      </c>
      <c r="K104" s="303"/>
      <c r="L104" s="303">
        <f>J104-K104</f>
        <v>290500</v>
      </c>
    </row>
    <row r="105" spans="1:12" s="107" customFormat="1" ht="42.75" customHeight="1" x14ac:dyDescent="0.15">
      <c r="A105" s="146" t="s">
        <v>242</v>
      </c>
      <c r="B105" s="117" t="s">
        <v>388</v>
      </c>
      <c r="C105" s="86" t="s">
        <v>389</v>
      </c>
      <c r="D105" s="113">
        <v>3927000</v>
      </c>
      <c r="E105" s="278">
        <f t="shared" ref="E105" si="113">D105+F105</f>
        <v>3414000</v>
      </c>
      <c r="F105" s="278">
        <f t="shared" ref="F105" si="114">H105-G105</f>
        <v>-513000</v>
      </c>
      <c r="G105" s="139">
        <v>513000</v>
      </c>
      <c r="H105" s="290"/>
      <c r="I105" s="57" t="s">
        <v>408</v>
      </c>
      <c r="J105" s="303">
        <f t="shared" ref="J105" si="115">F105</f>
        <v>-513000</v>
      </c>
      <c r="K105" s="303">
        <v>-513000</v>
      </c>
      <c r="L105" s="303">
        <f t="shared" ref="L105" si="116">J105-K105</f>
        <v>0</v>
      </c>
    </row>
    <row r="106" spans="1:12" s="107" customFormat="1" ht="42.75" customHeight="1" x14ac:dyDescent="0.15">
      <c r="A106" s="146" t="s">
        <v>242</v>
      </c>
      <c r="B106" s="117" t="s">
        <v>388</v>
      </c>
      <c r="C106" s="86" t="s">
        <v>390</v>
      </c>
      <c r="D106" s="113">
        <v>2994000</v>
      </c>
      <c r="E106" s="278">
        <f>D106+F106</f>
        <v>3494000</v>
      </c>
      <c r="F106" s="278">
        <f>H106-G106</f>
        <v>500000</v>
      </c>
      <c r="G106" s="139"/>
      <c r="H106" s="290">
        <v>500000</v>
      </c>
      <c r="I106" s="111" t="s">
        <v>409</v>
      </c>
      <c r="J106" s="303">
        <f>F106</f>
        <v>500000</v>
      </c>
      <c r="K106" s="303">
        <v>500000</v>
      </c>
      <c r="L106" s="303">
        <f>J106-K106</f>
        <v>0</v>
      </c>
    </row>
    <row r="107" spans="1:12" s="107" customFormat="1" ht="42.75" customHeight="1" x14ac:dyDescent="0.15">
      <c r="A107" s="146" t="s">
        <v>242</v>
      </c>
      <c r="B107" s="117" t="s">
        <v>391</v>
      </c>
      <c r="C107" s="86" t="s">
        <v>392</v>
      </c>
      <c r="D107" s="113">
        <v>1886000</v>
      </c>
      <c r="E107" s="278">
        <f>D107+F107</f>
        <v>1104000</v>
      </c>
      <c r="F107" s="278">
        <f>H107-G107</f>
        <v>-782000</v>
      </c>
      <c r="G107" s="139">
        <v>782000</v>
      </c>
      <c r="H107" s="290"/>
      <c r="I107" s="111" t="s">
        <v>410</v>
      </c>
      <c r="J107" s="303">
        <f>F107</f>
        <v>-782000</v>
      </c>
      <c r="K107" s="303">
        <v>-644000</v>
      </c>
      <c r="L107" s="303">
        <f>J107-K107</f>
        <v>-138000</v>
      </c>
    </row>
    <row r="108" spans="1:12" s="107" customFormat="1" ht="42.75" customHeight="1" x14ac:dyDescent="0.15">
      <c r="A108" s="146" t="s">
        <v>242</v>
      </c>
      <c r="B108" s="117" t="s">
        <v>382</v>
      </c>
      <c r="C108" s="86" t="s">
        <v>393</v>
      </c>
      <c r="D108" s="113">
        <v>15117574</v>
      </c>
      <c r="E108" s="278">
        <f t="shared" ref="E108" si="117">D108+F108</f>
        <v>13290574</v>
      </c>
      <c r="F108" s="278">
        <f t="shared" ref="F108" si="118">H108-G108</f>
        <v>-1827000</v>
      </c>
      <c r="G108" s="139">
        <v>1827000</v>
      </c>
      <c r="H108" s="290"/>
      <c r="I108" s="57" t="s">
        <v>411</v>
      </c>
      <c r="J108" s="303">
        <f t="shared" ref="J108" si="119">F108</f>
        <v>-1827000</v>
      </c>
      <c r="K108" s="303"/>
      <c r="L108" s="303">
        <f t="shared" ref="L108" si="120">J108-K108</f>
        <v>-1827000</v>
      </c>
    </row>
    <row r="109" spans="1:12" s="107" customFormat="1" ht="42.75" customHeight="1" x14ac:dyDescent="0.15">
      <c r="A109" s="146" t="s">
        <v>242</v>
      </c>
      <c r="B109" s="117" t="s">
        <v>394</v>
      </c>
      <c r="C109" s="86" t="s">
        <v>395</v>
      </c>
      <c r="D109" s="113">
        <v>3203500</v>
      </c>
      <c r="E109" s="278">
        <f>D109+F109</f>
        <v>5024500</v>
      </c>
      <c r="F109" s="278">
        <f>H109-G109</f>
        <v>1821000</v>
      </c>
      <c r="G109" s="139"/>
      <c r="H109" s="290">
        <v>1821000</v>
      </c>
      <c r="I109" s="111" t="s">
        <v>412</v>
      </c>
      <c r="J109" s="303">
        <f>F109</f>
        <v>1821000</v>
      </c>
      <c r="K109" s="303">
        <v>1500000</v>
      </c>
      <c r="L109" s="303">
        <f>J109-K109</f>
        <v>321000</v>
      </c>
    </row>
    <row r="110" spans="1:12" s="107" customFormat="1" ht="42.75" customHeight="1" x14ac:dyDescent="0.15">
      <c r="A110" s="146" t="s">
        <v>242</v>
      </c>
      <c r="B110" s="117" t="s">
        <v>394</v>
      </c>
      <c r="C110" s="86" t="s">
        <v>396</v>
      </c>
      <c r="D110" s="113">
        <v>5574000</v>
      </c>
      <c r="E110" s="278">
        <f t="shared" ref="E110" si="121">D110+F110</f>
        <v>4314000</v>
      </c>
      <c r="F110" s="278">
        <f t="shared" ref="F110" si="122">H110-G110</f>
        <v>-1260000</v>
      </c>
      <c r="G110" s="139">
        <v>1260000</v>
      </c>
      <c r="H110" s="290"/>
      <c r="I110" s="57" t="s">
        <v>413</v>
      </c>
      <c r="J110" s="303">
        <f t="shared" ref="J110" si="123">F110</f>
        <v>-1260000</v>
      </c>
      <c r="K110" s="303">
        <v>-1260000</v>
      </c>
      <c r="L110" s="303">
        <f t="shared" ref="L110" si="124">J110-K110</f>
        <v>0</v>
      </c>
    </row>
    <row r="111" spans="1:12" s="107" customFormat="1" ht="42.75" customHeight="1" x14ac:dyDescent="0.15">
      <c r="A111" s="146" t="s">
        <v>242</v>
      </c>
      <c r="B111" s="117" t="s">
        <v>394</v>
      </c>
      <c r="C111" s="86" t="s">
        <v>397</v>
      </c>
      <c r="D111" s="113">
        <v>5302000</v>
      </c>
      <c r="E111" s="278">
        <f>D111+F111</f>
        <v>5035600</v>
      </c>
      <c r="F111" s="278">
        <f>H111-G111</f>
        <v>-266400</v>
      </c>
      <c r="G111" s="139">
        <v>266400</v>
      </c>
      <c r="H111" s="290"/>
      <c r="I111" s="111" t="s">
        <v>414</v>
      </c>
      <c r="J111" s="303">
        <f>F111</f>
        <v>-266400</v>
      </c>
      <c r="K111" s="303">
        <v>-245000</v>
      </c>
      <c r="L111" s="303">
        <f>J111-K111</f>
        <v>-21400</v>
      </c>
    </row>
    <row r="112" spans="1:12" s="107" customFormat="1" ht="42.75" customHeight="1" x14ac:dyDescent="0.15">
      <c r="A112" s="146" t="s">
        <v>242</v>
      </c>
      <c r="B112" s="117" t="s">
        <v>394</v>
      </c>
      <c r="C112" s="86" t="s">
        <v>398</v>
      </c>
      <c r="D112" s="113">
        <v>10013000</v>
      </c>
      <c r="E112" s="278">
        <f t="shared" ref="E112" si="125">D112+F112</f>
        <v>8615500</v>
      </c>
      <c r="F112" s="278">
        <f t="shared" ref="F112" si="126">H112-G112</f>
        <v>-1397500</v>
      </c>
      <c r="G112" s="139">
        <v>1397500</v>
      </c>
      <c r="H112" s="290"/>
      <c r="I112" s="57" t="s">
        <v>415</v>
      </c>
      <c r="J112" s="303">
        <f t="shared" ref="J112" si="127">F112</f>
        <v>-1397500</v>
      </c>
      <c r="K112" s="303">
        <v>-1434000</v>
      </c>
      <c r="L112" s="303">
        <f t="shared" ref="L112" si="128">J112-K112</f>
        <v>36500</v>
      </c>
    </row>
    <row r="113" spans="1:12" s="107" customFormat="1" ht="42.75" customHeight="1" x14ac:dyDescent="0.15">
      <c r="A113" s="146" t="s">
        <v>242</v>
      </c>
      <c r="B113" s="117" t="s">
        <v>399</v>
      </c>
      <c r="C113" s="86" t="s">
        <v>400</v>
      </c>
      <c r="D113" s="113">
        <v>130939900</v>
      </c>
      <c r="E113" s="278">
        <f>D113+F113</f>
        <v>139649900</v>
      </c>
      <c r="F113" s="278">
        <f>H113-G113</f>
        <v>8710000</v>
      </c>
      <c r="G113" s="139"/>
      <c r="H113" s="290">
        <v>8710000</v>
      </c>
      <c r="I113" s="111" t="s">
        <v>416</v>
      </c>
      <c r="J113" s="303">
        <f>F113</f>
        <v>8710000</v>
      </c>
      <c r="K113" s="303">
        <v>6338000</v>
      </c>
      <c r="L113" s="303">
        <f>J113-K113</f>
        <v>2372000</v>
      </c>
    </row>
    <row r="114" spans="1:12" s="107" customFormat="1" ht="42.75" customHeight="1" x14ac:dyDescent="0.15">
      <c r="A114" s="146" t="s">
        <v>242</v>
      </c>
      <c r="B114" s="117" t="s">
        <v>399</v>
      </c>
      <c r="C114" s="86" t="s">
        <v>401</v>
      </c>
      <c r="D114" s="113">
        <v>30730500</v>
      </c>
      <c r="E114" s="278">
        <f t="shared" ref="E114" si="129">D114+F114</f>
        <v>25158500</v>
      </c>
      <c r="F114" s="278">
        <f t="shared" ref="F114" si="130">H114-G114</f>
        <v>-5572000</v>
      </c>
      <c r="G114" s="139">
        <v>5572000</v>
      </c>
      <c r="H114" s="290"/>
      <c r="I114" s="57" t="s">
        <v>417</v>
      </c>
      <c r="J114" s="303">
        <f t="shared" ref="J114" si="131">F114</f>
        <v>-5572000</v>
      </c>
      <c r="K114" s="303">
        <v>-5237000</v>
      </c>
      <c r="L114" s="303">
        <f t="shared" ref="L114" si="132">J114-K114</f>
        <v>-335000</v>
      </c>
    </row>
    <row r="115" spans="1:12" s="107" customFormat="1" ht="42.75" customHeight="1" x14ac:dyDescent="0.15">
      <c r="A115" s="146" t="s">
        <v>242</v>
      </c>
      <c r="B115" s="117" t="s">
        <v>382</v>
      </c>
      <c r="C115" s="86" t="s">
        <v>402</v>
      </c>
      <c r="D115" s="113">
        <v>33968000</v>
      </c>
      <c r="E115" s="278">
        <f>D115+F115</f>
        <v>35599000</v>
      </c>
      <c r="F115" s="278">
        <f>H115-G115</f>
        <v>1631000</v>
      </c>
      <c r="G115" s="139"/>
      <c r="H115" s="290">
        <v>1631000</v>
      </c>
      <c r="I115" s="111" t="s">
        <v>418</v>
      </c>
      <c r="J115" s="303">
        <f>F115</f>
        <v>1631000</v>
      </c>
      <c r="K115" s="303">
        <v>1631000</v>
      </c>
      <c r="L115" s="303">
        <f>J115-K115</f>
        <v>0</v>
      </c>
    </row>
    <row r="116" spans="1:12" s="107" customFormat="1" ht="42.75" customHeight="1" x14ac:dyDescent="0.15">
      <c r="A116" s="146" t="s">
        <v>242</v>
      </c>
      <c r="B116" s="117" t="s">
        <v>382</v>
      </c>
      <c r="C116" s="86" t="s">
        <v>403</v>
      </c>
      <c r="D116" s="113">
        <v>9287000</v>
      </c>
      <c r="E116" s="278">
        <f t="shared" ref="E116" si="133">D116+F116</f>
        <v>8918500</v>
      </c>
      <c r="F116" s="278">
        <f t="shared" ref="F116" si="134">H116-G116</f>
        <v>-368500</v>
      </c>
      <c r="G116" s="139">
        <v>368500</v>
      </c>
      <c r="H116" s="290"/>
      <c r="I116" s="57" t="s">
        <v>419</v>
      </c>
      <c r="J116" s="303">
        <f t="shared" ref="J116" si="135">F116</f>
        <v>-368500</v>
      </c>
      <c r="K116" s="303"/>
      <c r="L116" s="303">
        <f t="shared" ref="L116" si="136">J116-K116</f>
        <v>-368500</v>
      </c>
    </row>
    <row r="117" spans="1:12" s="107" customFormat="1" ht="42.75" customHeight="1" x14ac:dyDescent="0.15">
      <c r="A117" s="146" t="s">
        <v>242</v>
      </c>
      <c r="B117" s="117">
        <v>385</v>
      </c>
      <c r="C117" s="86" t="s">
        <v>404</v>
      </c>
      <c r="D117" s="113">
        <v>27854429</v>
      </c>
      <c r="E117" s="278">
        <f>D117+F117</f>
        <v>27443785</v>
      </c>
      <c r="F117" s="278">
        <f>H117-G117</f>
        <v>-410644</v>
      </c>
      <c r="G117" s="139">
        <v>410644</v>
      </c>
      <c r="H117" s="290"/>
      <c r="I117" s="111" t="s">
        <v>420</v>
      </c>
      <c r="J117" s="303">
        <f>F117</f>
        <v>-410644</v>
      </c>
      <c r="K117" s="303">
        <v>-437000</v>
      </c>
      <c r="L117" s="303">
        <f>J117-K117</f>
        <v>26356</v>
      </c>
    </row>
    <row r="118" spans="1:12" s="107" customFormat="1" ht="42.75" customHeight="1" x14ac:dyDescent="0.15">
      <c r="A118" s="146" t="s">
        <v>422</v>
      </c>
      <c r="B118" s="117" t="s">
        <v>376</v>
      </c>
      <c r="C118" s="86" t="s">
        <v>421</v>
      </c>
      <c r="D118" s="113">
        <v>11401660</v>
      </c>
      <c r="E118" s="278">
        <f t="shared" ref="E118" si="137">D118+F118</f>
        <v>11401660</v>
      </c>
      <c r="F118" s="278">
        <f t="shared" ref="F118" si="138">H118-G118</f>
        <v>0</v>
      </c>
      <c r="G118" s="139"/>
      <c r="H118" s="290"/>
      <c r="I118" s="111" t="s">
        <v>423</v>
      </c>
      <c r="J118" s="303">
        <f t="shared" si="1"/>
        <v>0</v>
      </c>
      <c r="K118" s="303"/>
      <c r="L118" s="303">
        <f t="shared" si="2"/>
        <v>0</v>
      </c>
    </row>
    <row r="119" spans="1:12" s="107" customFormat="1" ht="42.75" customHeight="1" x14ac:dyDescent="0.15">
      <c r="A119" s="146" t="s">
        <v>242</v>
      </c>
      <c r="B119" s="124" t="s">
        <v>489</v>
      </c>
      <c r="C119" s="86" t="s">
        <v>490</v>
      </c>
      <c r="D119" s="189">
        <v>27443785</v>
      </c>
      <c r="E119" s="278">
        <f t="shared" ref="E119" si="139">D119+F119</f>
        <v>24592680</v>
      </c>
      <c r="F119" s="278">
        <f t="shared" ref="F119" si="140">H119-G119</f>
        <v>-2851105</v>
      </c>
      <c r="G119" s="139">
        <v>2851105</v>
      </c>
      <c r="H119" s="290"/>
      <c r="I119" s="111"/>
      <c r="J119" s="303">
        <f t="shared" ref="J119" si="141">F119</f>
        <v>-2851105</v>
      </c>
      <c r="K119" s="303">
        <v>-2492000</v>
      </c>
      <c r="L119" s="303">
        <f t="shared" ref="L119" si="142">J119-K119</f>
        <v>-359105</v>
      </c>
    </row>
    <row r="120" spans="1:12" s="107" customFormat="1" ht="42.75" hidden="1" customHeight="1" x14ac:dyDescent="0.15">
      <c r="A120" s="146"/>
      <c r="B120" s="124"/>
      <c r="C120" s="86"/>
      <c r="D120" s="189"/>
      <c r="E120" s="278">
        <f t="shared" si="3"/>
        <v>0</v>
      </c>
      <c r="F120" s="278">
        <f t="shared" si="4"/>
        <v>0</v>
      </c>
      <c r="G120" s="139"/>
      <c r="H120" s="290"/>
      <c r="I120" s="57"/>
      <c r="J120" s="303">
        <f t="shared" si="1"/>
        <v>0</v>
      </c>
      <c r="K120" s="303"/>
      <c r="L120" s="303">
        <f t="shared" si="2"/>
        <v>0</v>
      </c>
    </row>
    <row r="121" spans="1:12" s="143" customFormat="1" ht="42.75" customHeight="1" x14ac:dyDescent="0.15">
      <c r="A121" s="184" t="s">
        <v>159</v>
      </c>
      <c r="B121" s="185"/>
      <c r="C121" s="185" t="s">
        <v>159</v>
      </c>
      <c r="D121" s="291">
        <f>SUM(D122:D142)</f>
        <v>885102328</v>
      </c>
      <c r="E121" s="291">
        <f>SUM(E122:E142)</f>
        <v>933557512</v>
      </c>
      <c r="F121" s="291">
        <f>SUM(F122:F142)</f>
        <v>48455184</v>
      </c>
      <c r="G121" s="291">
        <f>SUM(G122:G142)</f>
        <v>1117642</v>
      </c>
      <c r="H121" s="291">
        <f>SUM(H122:H142)</f>
        <v>49572826</v>
      </c>
      <c r="I121" s="183"/>
      <c r="J121" s="311">
        <f t="shared" si="1"/>
        <v>48455184</v>
      </c>
      <c r="K121" s="312">
        <f>SUM(K122:K141)</f>
        <v>32335183</v>
      </c>
      <c r="L121" s="311">
        <f t="shared" si="2"/>
        <v>16120001</v>
      </c>
    </row>
    <row r="122" spans="1:12" s="107" customFormat="1" ht="42.75" customHeight="1" x14ac:dyDescent="0.15">
      <c r="A122" s="148" t="s">
        <v>355</v>
      </c>
      <c r="B122" s="124" t="s">
        <v>424</v>
      </c>
      <c r="C122" s="120" t="s">
        <v>425</v>
      </c>
      <c r="D122" s="189">
        <v>158400</v>
      </c>
      <c r="E122" s="278">
        <f t="shared" si="3"/>
        <v>39500</v>
      </c>
      <c r="F122" s="278">
        <f t="shared" si="4"/>
        <v>-118900</v>
      </c>
      <c r="G122" s="141">
        <v>118900</v>
      </c>
      <c r="H122" s="292"/>
      <c r="I122" s="128" t="s">
        <v>503</v>
      </c>
      <c r="J122" s="303">
        <f t="shared" si="1"/>
        <v>-118900</v>
      </c>
      <c r="K122" s="303">
        <v>-59450</v>
      </c>
      <c r="L122" s="303">
        <f t="shared" si="2"/>
        <v>-59450</v>
      </c>
    </row>
    <row r="123" spans="1:12" s="107" customFormat="1" ht="42.75" customHeight="1" x14ac:dyDescent="0.15">
      <c r="A123" s="148" t="s">
        <v>355</v>
      </c>
      <c r="B123" s="124" t="s">
        <v>426</v>
      </c>
      <c r="C123" s="120" t="s">
        <v>427</v>
      </c>
      <c r="D123" s="189">
        <v>1727494</v>
      </c>
      <c r="E123" s="278">
        <f t="shared" ref="E123" si="143">D123+F123</f>
        <v>1606059</v>
      </c>
      <c r="F123" s="278">
        <f t="shared" ref="F123" si="144">H123-G123</f>
        <v>-121435</v>
      </c>
      <c r="G123" s="141">
        <v>121435</v>
      </c>
      <c r="H123" s="292"/>
      <c r="I123" s="128" t="s">
        <v>503</v>
      </c>
      <c r="J123" s="303">
        <f t="shared" ref="J123" si="145">F123</f>
        <v>-121435</v>
      </c>
      <c r="K123" s="303">
        <v>-79770</v>
      </c>
      <c r="L123" s="303">
        <f t="shared" ref="L123" si="146">J123-K123</f>
        <v>-41665</v>
      </c>
    </row>
    <row r="124" spans="1:12" s="107" customFormat="1" ht="42.75" customHeight="1" x14ac:dyDescent="0.15">
      <c r="A124" s="148" t="s">
        <v>355</v>
      </c>
      <c r="B124" s="124" t="s">
        <v>426</v>
      </c>
      <c r="C124" s="120" t="s">
        <v>428</v>
      </c>
      <c r="D124" s="189">
        <v>833442</v>
      </c>
      <c r="E124" s="278">
        <f>D124+F124</f>
        <v>827884</v>
      </c>
      <c r="F124" s="278">
        <f>H124-G124</f>
        <v>-5558</v>
      </c>
      <c r="G124" s="141">
        <v>5558</v>
      </c>
      <c r="H124" s="292"/>
      <c r="I124" s="128" t="s">
        <v>503</v>
      </c>
      <c r="J124" s="303">
        <f>F124</f>
        <v>-5558</v>
      </c>
      <c r="K124" s="303">
        <v>-3705</v>
      </c>
      <c r="L124" s="303">
        <f>J124-K124</f>
        <v>-1853</v>
      </c>
    </row>
    <row r="125" spans="1:12" s="107" customFormat="1" ht="42.75" customHeight="1" x14ac:dyDescent="0.15">
      <c r="A125" s="148" t="s">
        <v>355</v>
      </c>
      <c r="B125" s="124" t="s">
        <v>429</v>
      </c>
      <c r="C125" s="120" t="s">
        <v>430</v>
      </c>
      <c r="D125" s="189">
        <v>354141</v>
      </c>
      <c r="E125" s="278">
        <f t="shared" ref="E125:E126" si="147">D125+F125</f>
        <v>357843</v>
      </c>
      <c r="F125" s="278">
        <f t="shared" ref="F125:F126" si="148">H125-G125</f>
        <v>3702</v>
      </c>
      <c r="G125" s="141"/>
      <c r="H125" s="292">
        <v>3702</v>
      </c>
      <c r="I125" s="128" t="s">
        <v>503</v>
      </c>
      <c r="J125" s="303">
        <f t="shared" ref="J125:J126" si="149">F125</f>
        <v>3702</v>
      </c>
      <c r="K125" s="303">
        <v>3051</v>
      </c>
      <c r="L125" s="303">
        <f t="shared" ref="L125:L126" si="150">J125-K125</f>
        <v>651</v>
      </c>
    </row>
    <row r="126" spans="1:12" s="107" customFormat="1" ht="42.75" customHeight="1" x14ac:dyDescent="0.15">
      <c r="A126" s="148" t="s">
        <v>355</v>
      </c>
      <c r="B126" s="124" t="s">
        <v>431</v>
      </c>
      <c r="C126" s="120" t="s">
        <v>432</v>
      </c>
      <c r="D126" s="189">
        <v>278188</v>
      </c>
      <c r="E126" s="278">
        <f t="shared" si="147"/>
        <v>332385</v>
      </c>
      <c r="F126" s="278">
        <f t="shared" si="148"/>
        <v>54197</v>
      </c>
      <c r="G126" s="141"/>
      <c r="H126" s="292">
        <v>54197</v>
      </c>
      <c r="I126" s="128" t="s">
        <v>503</v>
      </c>
      <c r="J126" s="303">
        <f t="shared" si="149"/>
        <v>54197</v>
      </c>
      <c r="K126" s="303">
        <v>44632</v>
      </c>
      <c r="L126" s="303">
        <f t="shared" si="150"/>
        <v>9565</v>
      </c>
    </row>
    <row r="127" spans="1:12" s="107" customFormat="1" ht="42.75" customHeight="1" x14ac:dyDescent="0.15">
      <c r="A127" s="148" t="s">
        <v>355</v>
      </c>
      <c r="B127" s="124" t="s">
        <v>429</v>
      </c>
      <c r="C127" s="120" t="s">
        <v>433</v>
      </c>
      <c r="D127" s="189">
        <v>1597045</v>
      </c>
      <c r="E127" s="278">
        <f t="shared" ref="E127" si="151">D127+F127</f>
        <v>1800385</v>
      </c>
      <c r="F127" s="278">
        <f t="shared" ref="F127" si="152">H127-G127</f>
        <v>203340</v>
      </c>
      <c r="G127" s="141"/>
      <c r="H127" s="292">
        <v>203340</v>
      </c>
      <c r="I127" s="128" t="s">
        <v>503</v>
      </c>
      <c r="J127" s="303">
        <f t="shared" ref="J127" si="153">F127</f>
        <v>203340</v>
      </c>
      <c r="K127" s="303">
        <v>167456</v>
      </c>
      <c r="L127" s="303">
        <f t="shared" ref="L127" si="154">J127-K127</f>
        <v>35884</v>
      </c>
    </row>
    <row r="128" spans="1:12" s="107" customFormat="1" ht="42.75" customHeight="1" x14ac:dyDescent="0.15">
      <c r="A128" s="148" t="s">
        <v>357</v>
      </c>
      <c r="B128" s="124" t="s">
        <v>434</v>
      </c>
      <c r="C128" s="120" t="s">
        <v>435</v>
      </c>
      <c r="D128" s="189">
        <v>42000</v>
      </c>
      <c r="E128" s="278">
        <f t="shared" ref="E128" si="155">D128+F128</f>
        <v>10500</v>
      </c>
      <c r="F128" s="278">
        <f t="shared" ref="F128" si="156">H128-G128</f>
        <v>-31500</v>
      </c>
      <c r="G128" s="141">
        <v>31500</v>
      </c>
      <c r="H128" s="292"/>
      <c r="I128" s="128" t="s">
        <v>503</v>
      </c>
      <c r="J128" s="303">
        <f t="shared" ref="J128" si="157">F128</f>
        <v>-31500</v>
      </c>
      <c r="K128" s="303">
        <v>-15750</v>
      </c>
      <c r="L128" s="303">
        <f t="shared" ref="L128" si="158">J128-K128</f>
        <v>-15750</v>
      </c>
    </row>
    <row r="129" spans="1:12" s="107" customFormat="1" ht="42.75" customHeight="1" x14ac:dyDescent="0.15">
      <c r="A129" s="148" t="s">
        <v>357</v>
      </c>
      <c r="B129" s="124" t="s">
        <v>436</v>
      </c>
      <c r="C129" s="120" t="s">
        <v>437</v>
      </c>
      <c r="D129" s="189">
        <v>506425</v>
      </c>
      <c r="E129" s="278">
        <f t="shared" ref="E129" si="159">D129+F129</f>
        <v>644215</v>
      </c>
      <c r="F129" s="278">
        <f t="shared" ref="F129" si="160">H129-G129</f>
        <v>137790</v>
      </c>
      <c r="G129" s="141"/>
      <c r="H129" s="292">
        <v>137790</v>
      </c>
      <c r="I129" s="128" t="s">
        <v>503</v>
      </c>
      <c r="J129" s="303">
        <f t="shared" ref="J129" si="161">F129</f>
        <v>137790</v>
      </c>
      <c r="K129" s="303">
        <v>113474</v>
      </c>
      <c r="L129" s="303">
        <f t="shared" ref="L129" si="162">J129-K129</f>
        <v>24316</v>
      </c>
    </row>
    <row r="130" spans="1:12" s="107" customFormat="1" ht="42.75" customHeight="1" x14ac:dyDescent="0.15">
      <c r="A130" s="148" t="s">
        <v>357</v>
      </c>
      <c r="B130" s="124" t="s">
        <v>438</v>
      </c>
      <c r="C130" s="120" t="s">
        <v>439</v>
      </c>
      <c r="D130" s="189">
        <v>680320</v>
      </c>
      <c r="E130" s="278">
        <f t="shared" ref="E130:E141" si="163">D130+F130</f>
        <v>400208</v>
      </c>
      <c r="F130" s="278">
        <f t="shared" ref="F130:F141" si="164">H130-G130</f>
        <v>-280112</v>
      </c>
      <c r="G130" s="141">
        <v>280112</v>
      </c>
      <c r="H130" s="292"/>
      <c r="I130" s="128" t="s">
        <v>503</v>
      </c>
      <c r="J130" s="303">
        <f t="shared" ref="J130:J141" si="165">F130</f>
        <v>-280112</v>
      </c>
      <c r="K130" s="303">
        <v>-186742</v>
      </c>
      <c r="L130" s="303">
        <f t="shared" ref="L130:L141" si="166">J130-K130</f>
        <v>-93370</v>
      </c>
    </row>
    <row r="131" spans="1:12" s="107" customFormat="1" ht="42.75" customHeight="1" x14ac:dyDescent="0.15">
      <c r="A131" s="148" t="s">
        <v>357</v>
      </c>
      <c r="B131" s="124" t="s">
        <v>440</v>
      </c>
      <c r="C131" s="120" t="s">
        <v>441</v>
      </c>
      <c r="D131" s="189">
        <v>59511</v>
      </c>
      <c r="E131" s="278">
        <f t="shared" ref="E131:E140" si="167">D131+F131</f>
        <v>56228</v>
      </c>
      <c r="F131" s="278">
        <f t="shared" ref="F131:F140" si="168">H131-G131</f>
        <v>-3283</v>
      </c>
      <c r="G131" s="141">
        <v>3283</v>
      </c>
      <c r="H131" s="292"/>
      <c r="I131" s="128" t="s">
        <v>503</v>
      </c>
      <c r="J131" s="303">
        <f t="shared" ref="J131:J140" si="169">F131</f>
        <v>-3283</v>
      </c>
      <c r="K131" s="303">
        <v>-2706</v>
      </c>
      <c r="L131" s="303">
        <f t="shared" ref="L131:L140" si="170">J131-K131</f>
        <v>-577</v>
      </c>
    </row>
    <row r="132" spans="1:12" s="107" customFormat="1" ht="42.75" customHeight="1" x14ac:dyDescent="0.15">
      <c r="A132" s="148" t="s">
        <v>357</v>
      </c>
      <c r="B132" s="124" t="s">
        <v>442</v>
      </c>
      <c r="C132" s="120" t="s">
        <v>443</v>
      </c>
      <c r="D132" s="189">
        <v>7574784</v>
      </c>
      <c r="E132" s="278">
        <f t="shared" si="167"/>
        <v>7665264</v>
      </c>
      <c r="F132" s="278">
        <f t="shared" si="168"/>
        <v>90480</v>
      </c>
      <c r="G132" s="141"/>
      <c r="H132" s="292">
        <v>90480</v>
      </c>
      <c r="I132" s="128"/>
      <c r="J132" s="303">
        <f t="shared" si="169"/>
        <v>90480</v>
      </c>
      <c r="K132" s="303"/>
      <c r="L132" s="303">
        <f t="shared" si="170"/>
        <v>90480</v>
      </c>
    </row>
    <row r="133" spans="1:12" s="107" customFormat="1" ht="42.75" customHeight="1" x14ac:dyDescent="0.15">
      <c r="A133" s="309" t="s">
        <v>356</v>
      </c>
      <c r="B133" s="124"/>
      <c r="C133" s="120" t="s">
        <v>455</v>
      </c>
      <c r="D133" s="189">
        <v>50699</v>
      </c>
      <c r="E133" s="278">
        <f t="shared" si="167"/>
        <v>47319</v>
      </c>
      <c r="F133" s="278">
        <f t="shared" si="168"/>
        <v>-3380</v>
      </c>
      <c r="G133" s="141">
        <v>3380</v>
      </c>
      <c r="H133" s="292"/>
      <c r="I133" s="128"/>
      <c r="J133" s="303">
        <f t="shared" si="169"/>
        <v>-3380</v>
      </c>
      <c r="K133" s="303">
        <v>-3000</v>
      </c>
      <c r="L133" s="303">
        <f t="shared" si="170"/>
        <v>-380</v>
      </c>
    </row>
    <row r="134" spans="1:12" s="107" customFormat="1" ht="42.75" customHeight="1" x14ac:dyDescent="0.15">
      <c r="A134" s="309" t="s">
        <v>355</v>
      </c>
      <c r="B134" s="124"/>
      <c r="C134" s="120" t="s">
        <v>468</v>
      </c>
      <c r="D134" s="189">
        <v>15506608</v>
      </c>
      <c r="E134" s="278">
        <f t="shared" si="167"/>
        <v>15139889</v>
      </c>
      <c r="F134" s="278">
        <f t="shared" si="168"/>
        <v>-366719</v>
      </c>
      <c r="G134" s="141">
        <v>366719</v>
      </c>
      <c r="H134" s="292"/>
      <c r="I134" s="128"/>
      <c r="J134" s="303">
        <f t="shared" si="169"/>
        <v>-366719</v>
      </c>
      <c r="K134" s="303">
        <v>-325972</v>
      </c>
      <c r="L134" s="303">
        <f t="shared" si="170"/>
        <v>-40747</v>
      </c>
    </row>
    <row r="135" spans="1:12" s="107" customFormat="1" ht="42.75" customHeight="1" x14ac:dyDescent="0.15">
      <c r="A135" s="309" t="s">
        <v>357</v>
      </c>
      <c r="B135" s="124"/>
      <c r="C135" s="120" t="s">
        <v>468</v>
      </c>
      <c r="D135" s="189">
        <v>6061080</v>
      </c>
      <c r="E135" s="278">
        <f t="shared" si="167"/>
        <v>5874325</v>
      </c>
      <c r="F135" s="278">
        <f t="shared" si="168"/>
        <v>-186755</v>
      </c>
      <c r="G135" s="141">
        <v>186755</v>
      </c>
      <c r="H135" s="292"/>
      <c r="I135" s="128"/>
      <c r="J135" s="303">
        <f t="shared" si="169"/>
        <v>-186755</v>
      </c>
      <c r="K135" s="303">
        <v>-166005</v>
      </c>
      <c r="L135" s="303">
        <f t="shared" si="170"/>
        <v>-20750</v>
      </c>
    </row>
    <row r="136" spans="1:12" s="107" customFormat="1" ht="42.75" customHeight="1" x14ac:dyDescent="0.15">
      <c r="A136" s="309" t="s">
        <v>355</v>
      </c>
      <c r="B136" s="124"/>
      <c r="C136" s="120" t="s">
        <v>472</v>
      </c>
      <c r="D136" s="189">
        <v>67632427</v>
      </c>
      <c r="E136" s="278">
        <f t="shared" ref="E136:E137" si="171">D136+F136</f>
        <v>72728584</v>
      </c>
      <c r="F136" s="278">
        <f t="shared" ref="F136:F137" si="172">H136-G136</f>
        <v>5096157</v>
      </c>
      <c r="G136" s="141"/>
      <c r="H136" s="292">
        <v>5096157</v>
      </c>
      <c r="I136" s="128"/>
      <c r="J136" s="303">
        <f t="shared" ref="J136:J137" si="173">F136</f>
        <v>5096157</v>
      </c>
      <c r="K136" s="303">
        <v>3408760</v>
      </c>
      <c r="L136" s="303">
        <f t="shared" ref="L136:L137" si="174">J136-K136</f>
        <v>1687397</v>
      </c>
    </row>
    <row r="137" spans="1:12" s="107" customFormat="1" ht="42.75" customHeight="1" x14ac:dyDescent="0.15">
      <c r="A137" s="309" t="s">
        <v>357</v>
      </c>
      <c r="B137" s="124"/>
      <c r="C137" s="120" t="s">
        <v>472</v>
      </c>
      <c r="D137" s="189">
        <v>27626544</v>
      </c>
      <c r="E137" s="278">
        <f t="shared" si="171"/>
        <v>29345409</v>
      </c>
      <c r="F137" s="278">
        <f t="shared" si="172"/>
        <v>1718865</v>
      </c>
      <c r="G137" s="141"/>
      <c r="H137" s="292">
        <v>1718865</v>
      </c>
      <c r="I137" s="128"/>
      <c r="J137" s="303">
        <f t="shared" si="173"/>
        <v>1718865</v>
      </c>
      <c r="K137" s="303">
        <v>1145910</v>
      </c>
      <c r="L137" s="303">
        <f t="shared" si="174"/>
        <v>572955</v>
      </c>
    </row>
    <row r="138" spans="1:12" s="107" customFormat="1" ht="42.75" customHeight="1" x14ac:dyDescent="0.15">
      <c r="A138" s="309" t="s">
        <v>355</v>
      </c>
      <c r="B138" s="124"/>
      <c r="C138" s="120" t="s">
        <v>473</v>
      </c>
      <c r="D138" s="189">
        <v>510810455</v>
      </c>
      <c r="E138" s="278">
        <f t="shared" ref="E138:E139" si="175">D138+F138</f>
        <v>539622499</v>
      </c>
      <c r="F138" s="278">
        <f t="shared" ref="F138:F139" si="176">H138-G138</f>
        <v>28812044</v>
      </c>
      <c r="G138" s="141"/>
      <c r="H138" s="292">
        <v>28812044</v>
      </c>
      <c r="I138" s="128"/>
      <c r="J138" s="303">
        <f t="shared" ref="J138:J139" si="177">F138</f>
        <v>28812044</v>
      </c>
      <c r="K138" s="303">
        <v>19312648</v>
      </c>
      <c r="L138" s="303">
        <f t="shared" ref="L138:L139" si="178">J138-K138</f>
        <v>9499396</v>
      </c>
    </row>
    <row r="139" spans="1:12" s="107" customFormat="1" ht="42.75" customHeight="1" x14ac:dyDescent="0.15">
      <c r="A139" s="309" t="s">
        <v>357</v>
      </c>
      <c r="B139" s="124"/>
      <c r="C139" s="120" t="s">
        <v>473</v>
      </c>
      <c r="D139" s="189">
        <v>219092049</v>
      </c>
      <c r="E139" s="278">
        <f t="shared" si="175"/>
        <v>230864577</v>
      </c>
      <c r="F139" s="278">
        <f t="shared" si="176"/>
        <v>11772528</v>
      </c>
      <c r="G139" s="141"/>
      <c r="H139" s="292">
        <v>11772528</v>
      </c>
      <c r="I139" s="128"/>
      <c r="J139" s="303">
        <f t="shared" si="177"/>
        <v>11772528</v>
      </c>
      <c r="K139" s="303">
        <v>7848352</v>
      </c>
      <c r="L139" s="303">
        <f t="shared" si="178"/>
        <v>3924176</v>
      </c>
    </row>
    <row r="140" spans="1:12" s="107" customFormat="1" ht="42.75" customHeight="1" x14ac:dyDescent="0.15">
      <c r="A140" s="309" t="s">
        <v>355</v>
      </c>
      <c r="B140" s="124"/>
      <c r="C140" s="120" t="s">
        <v>474</v>
      </c>
      <c r="D140" s="189">
        <v>17373545</v>
      </c>
      <c r="E140" s="278">
        <f t="shared" si="167"/>
        <v>18780746</v>
      </c>
      <c r="F140" s="278">
        <f t="shared" si="168"/>
        <v>1407201</v>
      </c>
      <c r="G140" s="141"/>
      <c r="H140" s="292">
        <v>1407201</v>
      </c>
      <c r="I140" s="128"/>
      <c r="J140" s="303">
        <f t="shared" si="169"/>
        <v>1407201</v>
      </c>
      <c r="K140" s="303">
        <v>949652</v>
      </c>
      <c r="L140" s="303">
        <f t="shared" si="170"/>
        <v>457549</v>
      </c>
    </row>
    <row r="141" spans="1:12" s="107" customFormat="1" ht="42.75" customHeight="1" x14ac:dyDescent="0.15">
      <c r="A141" s="309" t="s">
        <v>357</v>
      </c>
      <c r="B141" s="124"/>
      <c r="C141" s="120" t="s">
        <v>474</v>
      </c>
      <c r="D141" s="189">
        <v>7137171</v>
      </c>
      <c r="E141" s="278">
        <f t="shared" si="163"/>
        <v>7413693</v>
      </c>
      <c r="F141" s="278">
        <f t="shared" si="164"/>
        <v>276522</v>
      </c>
      <c r="G141" s="141"/>
      <c r="H141" s="292">
        <v>276522</v>
      </c>
      <c r="I141" s="128"/>
      <c r="J141" s="303">
        <f t="shared" si="165"/>
        <v>276522</v>
      </c>
      <c r="K141" s="303">
        <v>184348</v>
      </c>
      <c r="L141" s="303">
        <f t="shared" si="166"/>
        <v>92174</v>
      </c>
    </row>
    <row r="142" spans="1:12" s="38" customFormat="1" ht="42.75" hidden="1" customHeight="1" x14ac:dyDescent="0.15">
      <c r="A142" s="149"/>
      <c r="B142" s="124"/>
      <c r="C142" s="124"/>
      <c r="D142" s="195"/>
      <c r="E142" s="84">
        <f t="shared" si="3"/>
        <v>0</v>
      </c>
      <c r="F142" s="84">
        <f t="shared" si="4"/>
        <v>0</v>
      </c>
      <c r="G142" s="196"/>
      <c r="H142" s="142"/>
      <c r="I142" s="128"/>
      <c r="J142" s="287">
        <f t="shared" si="1"/>
        <v>0</v>
      </c>
      <c r="L142" s="310">
        <f t="shared" si="2"/>
        <v>0</v>
      </c>
    </row>
    <row r="143" spans="1:12" x14ac:dyDescent="0.15">
      <c r="A143" s="119"/>
      <c r="B143" s="119"/>
      <c r="C143" s="119"/>
      <c r="D143" s="118"/>
      <c r="E143" s="118"/>
      <c r="F143" s="118"/>
      <c r="G143" s="118"/>
      <c r="H143" s="118"/>
      <c r="I143" s="193"/>
    </row>
    <row r="144" spans="1:12" x14ac:dyDescent="0.15">
      <c r="A144" s="119"/>
      <c r="B144" s="119"/>
      <c r="C144" s="119"/>
      <c r="D144" s="118"/>
      <c r="E144" s="118"/>
      <c r="F144" s="118"/>
      <c r="G144" s="118"/>
      <c r="H144" s="118"/>
      <c r="I144" s="193"/>
    </row>
    <row r="145" spans="2:9" x14ac:dyDescent="0.15">
      <c r="B145" s="3"/>
      <c r="C145" s="3"/>
      <c r="D145" s="2"/>
      <c r="E145" s="2"/>
      <c r="F145" s="2"/>
      <c r="G145" s="2"/>
      <c r="H145" s="2"/>
      <c r="I145" s="193"/>
    </row>
    <row r="146" spans="2:9" x14ac:dyDescent="0.15">
      <c r="B146" s="3"/>
      <c r="C146" s="3"/>
      <c r="D146" s="2"/>
      <c r="E146" s="2"/>
      <c r="F146" s="2"/>
      <c r="G146" s="2"/>
      <c r="H146" s="2"/>
      <c r="I146" s="193"/>
    </row>
    <row r="147" spans="2:9" x14ac:dyDescent="0.15">
      <c r="B147" s="3"/>
      <c r="C147" s="3"/>
      <c r="D147" s="2"/>
      <c r="E147" s="2"/>
      <c r="F147" s="2"/>
      <c r="G147" s="2"/>
      <c r="H147" s="2"/>
      <c r="I147" s="193"/>
    </row>
    <row r="148" spans="2:9" x14ac:dyDescent="0.15">
      <c r="B148" s="3"/>
      <c r="C148" s="3"/>
      <c r="D148" s="2"/>
      <c r="E148" s="2"/>
      <c r="F148" s="2"/>
      <c r="G148" s="2"/>
      <c r="H148" s="2"/>
      <c r="I148" s="193"/>
    </row>
    <row r="149" spans="2:9" x14ac:dyDescent="0.15">
      <c r="B149" s="3"/>
      <c r="C149" s="3"/>
      <c r="D149" s="2"/>
      <c r="E149" s="2"/>
      <c r="F149" s="2"/>
      <c r="G149" s="2"/>
      <c r="H149" s="2"/>
      <c r="I149" s="193"/>
    </row>
    <row r="150" spans="2:9" x14ac:dyDescent="0.15">
      <c r="B150" s="3"/>
      <c r="C150" s="3"/>
      <c r="D150" s="2"/>
      <c r="E150" s="2"/>
      <c r="F150" s="2"/>
      <c r="G150" s="2"/>
      <c r="H150" s="2"/>
      <c r="I150" s="193"/>
    </row>
    <row r="151" spans="2:9" x14ac:dyDescent="0.15">
      <c r="B151" s="3"/>
      <c r="C151" s="3"/>
      <c r="D151" s="2"/>
      <c r="E151" s="2"/>
      <c r="F151" s="2"/>
      <c r="G151" s="2"/>
      <c r="H151" s="2"/>
      <c r="I151" s="193"/>
    </row>
    <row r="152" spans="2:9" x14ac:dyDescent="0.15">
      <c r="B152" s="3"/>
      <c r="C152" s="3"/>
      <c r="D152" s="2"/>
      <c r="E152" s="2"/>
      <c r="F152" s="2"/>
      <c r="G152" s="2"/>
      <c r="H152" s="2"/>
      <c r="I152" s="193"/>
    </row>
    <row r="153" spans="2:9" x14ac:dyDescent="0.15">
      <c r="B153" s="3"/>
      <c r="C153" s="3"/>
      <c r="D153" s="2"/>
      <c r="E153" s="2"/>
      <c r="F153" s="2"/>
      <c r="G153" s="2"/>
      <c r="H153" s="2"/>
      <c r="I153" s="193"/>
    </row>
    <row r="154" spans="2:9" x14ac:dyDescent="0.15">
      <c r="B154" s="3"/>
      <c r="C154" s="3"/>
      <c r="D154" s="2"/>
      <c r="E154" s="2"/>
      <c r="F154" s="2"/>
      <c r="G154" s="2"/>
      <c r="H154" s="2"/>
      <c r="I154" s="193"/>
    </row>
    <row r="155" spans="2:9" x14ac:dyDescent="0.15">
      <c r="B155" s="3"/>
      <c r="C155" s="3"/>
      <c r="D155" s="2"/>
      <c r="E155" s="2"/>
      <c r="F155" s="2"/>
      <c r="G155" s="2"/>
      <c r="H155" s="2"/>
      <c r="I155" s="193"/>
    </row>
    <row r="156" spans="2:9" x14ac:dyDescent="0.15">
      <c r="B156" s="3"/>
      <c r="C156" s="3"/>
      <c r="D156" s="2"/>
      <c r="E156" s="2"/>
      <c r="F156" s="2"/>
      <c r="G156" s="2"/>
      <c r="H156" s="2"/>
      <c r="I156" s="193"/>
    </row>
    <row r="157" spans="2:9" x14ac:dyDescent="0.15">
      <c r="B157" s="3"/>
      <c r="C157" s="3"/>
      <c r="D157" s="2"/>
      <c r="E157" s="2"/>
      <c r="F157" s="2"/>
      <c r="G157" s="2"/>
      <c r="H157" s="2"/>
      <c r="I157" s="193"/>
    </row>
    <row r="158" spans="2:9" x14ac:dyDescent="0.15">
      <c r="B158" s="3"/>
      <c r="C158" s="3"/>
      <c r="D158" s="2"/>
      <c r="E158" s="2"/>
      <c r="F158" s="2"/>
      <c r="G158" s="2"/>
      <c r="H158" s="2"/>
      <c r="I158" s="193"/>
    </row>
    <row r="159" spans="2:9" x14ac:dyDescent="0.15">
      <c r="B159" s="3"/>
      <c r="C159" s="3"/>
      <c r="D159" s="2"/>
      <c r="E159" s="2"/>
      <c r="F159" s="2"/>
      <c r="G159" s="2"/>
      <c r="H159" s="2"/>
      <c r="I159" s="193"/>
    </row>
    <row r="160" spans="2:9" x14ac:dyDescent="0.15">
      <c r="B160" s="3"/>
      <c r="C160" s="3"/>
      <c r="D160" s="2"/>
      <c r="E160" s="2"/>
      <c r="F160" s="2"/>
      <c r="G160" s="2"/>
      <c r="H160" s="2"/>
      <c r="I160" s="193"/>
    </row>
    <row r="161" spans="2:9" x14ac:dyDescent="0.15">
      <c r="B161" s="3"/>
      <c r="C161" s="3"/>
      <c r="D161" s="2"/>
      <c r="E161" s="2"/>
      <c r="F161" s="2"/>
      <c r="G161" s="2"/>
      <c r="H161" s="2"/>
      <c r="I161" s="193"/>
    </row>
    <row r="162" spans="2:9" x14ac:dyDescent="0.15">
      <c r="B162" s="3"/>
      <c r="C162" s="3"/>
      <c r="D162" s="2"/>
      <c r="E162" s="2"/>
      <c r="F162" s="2"/>
      <c r="G162" s="2"/>
      <c r="H162" s="2"/>
      <c r="I162" s="193"/>
    </row>
    <row r="163" spans="2:9" x14ac:dyDescent="0.15">
      <c r="B163" s="3"/>
      <c r="C163" s="3"/>
      <c r="D163" s="2"/>
      <c r="E163" s="2"/>
      <c r="F163" s="2"/>
      <c r="G163" s="2"/>
      <c r="H163" s="2"/>
      <c r="I163" s="193"/>
    </row>
    <row r="164" spans="2:9" x14ac:dyDescent="0.15">
      <c r="B164" s="3"/>
      <c r="C164" s="3"/>
      <c r="D164" s="2"/>
      <c r="E164" s="2"/>
      <c r="F164" s="2"/>
      <c r="G164" s="2"/>
      <c r="H164" s="2"/>
      <c r="I164" s="193"/>
    </row>
    <row r="165" spans="2:9" x14ac:dyDescent="0.15">
      <c r="B165" s="3"/>
      <c r="C165" s="3"/>
      <c r="D165" s="2"/>
      <c r="E165" s="2"/>
      <c r="F165" s="2"/>
      <c r="G165" s="2"/>
      <c r="H165" s="2"/>
      <c r="I165" s="193"/>
    </row>
    <row r="166" spans="2:9" x14ac:dyDescent="0.15">
      <c r="B166" s="3"/>
      <c r="C166" s="3"/>
      <c r="D166" s="2"/>
      <c r="E166" s="2"/>
      <c r="F166" s="2"/>
      <c r="G166" s="2"/>
      <c r="H166" s="2"/>
      <c r="I166" s="193"/>
    </row>
    <row r="167" spans="2:9" x14ac:dyDescent="0.15">
      <c r="B167" s="2"/>
      <c r="C167" s="2"/>
      <c r="D167" s="2"/>
      <c r="E167" s="2"/>
      <c r="F167" s="2"/>
      <c r="G167" s="2"/>
      <c r="H167" s="2"/>
      <c r="I167" s="193"/>
    </row>
    <row r="168" spans="2:9" x14ac:dyDescent="0.15">
      <c r="B168" s="2"/>
      <c r="C168" s="2"/>
      <c r="D168" s="2"/>
      <c r="E168" s="2"/>
      <c r="F168" s="2"/>
      <c r="G168" s="2"/>
      <c r="H168" s="2"/>
      <c r="I168" s="193"/>
    </row>
    <row r="169" spans="2:9" x14ac:dyDescent="0.15">
      <c r="B169" s="2"/>
      <c r="C169" s="2"/>
      <c r="D169" s="2"/>
      <c r="E169" s="2"/>
      <c r="F169" s="2"/>
      <c r="G169" s="2"/>
      <c r="H169" s="2"/>
      <c r="I169" s="193"/>
    </row>
    <row r="170" spans="2:9" x14ac:dyDescent="0.15">
      <c r="B170" s="2"/>
      <c r="C170" s="2"/>
      <c r="D170" s="2"/>
      <c r="E170" s="2"/>
      <c r="F170" s="2"/>
      <c r="G170" s="2"/>
      <c r="H170" s="2"/>
      <c r="I170" s="193"/>
    </row>
    <row r="171" spans="2:9" x14ac:dyDescent="0.15">
      <c r="B171" s="2"/>
      <c r="C171" s="2"/>
      <c r="D171" s="2"/>
      <c r="E171" s="2"/>
      <c r="F171" s="2"/>
      <c r="G171" s="2"/>
      <c r="H171" s="2"/>
      <c r="I171" s="193"/>
    </row>
    <row r="172" spans="2:9" x14ac:dyDescent="0.15">
      <c r="B172" s="2"/>
      <c r="C172" s="2"/>
      <c r="D172" s="2"/>
      <c r="E172" s="2"/>
      <c r="F172" s="2"/>
      <c r="G172" s="2"/>
      <c r="H172" s="2"/>
      <c r="I172" s="193"/>
    </row>
    <row r="173" spans="2:9" x14ac:dyDescent="0.15">
      <c r="B173" s="2"/>
      <c r="C173" s="2"/>
      <c r="D173" s="2"/>
      <c r="E173" s="2"/>
      <c r="F173" s="2"/>
      <c r="G173" s="2"/>
      <c r="H173" s="2"/>
      <c r="I173" s="193"/>
    </row>
    <row r="174" spans="2:9" x14ac:dyDescent="0.15">
      <c r="B174" s="2"/>
      <c r="C174" s="2"/>
      <c r="D174" s="2"/>
      <c r="E174" s="2"/>
      <c r="F174" s="2"/>
      <c r="G174" s="2"/>
      <c r="H174" s="2"/>
      <c r="I174" s="193"/>
    </row>
    <row r="175" spans="2:9" x14ac:dyDescent="0.15">
      <c r="B175" s="2"/>
      <c r="C175" s="2"/>
      <c r="D175" s="2"/>
      <c r="E175" s="2"/>
      <c r="F175" s="2"/>
      <c r="G175" s="2"/>
      <c r="H175" s="2"/>
      <c r="I175" s="193"/>
    </row>
    <row r="176" spans="2:9" x14ac:dyDescent="0.15">
      <c r="B176" s="2"/>
      <c r="C176" s="2"/>
      <c r="D176" s="2"/>
      <c r="E176" s="2"/>
      <c r="F176" s="2"/>
      <c r="G176" s="2"/>
      <c r="H176" s="2"/>
      <c r="I176" s="193"/>
    </row>
    <row r="177" spans="2:9" x14ac:dyDescent="0.15">
      <c r="B177" s="2"/>
      <c r="C177" s="2"/>
      <c r="D177" s="2"/>
      <c r="E177" s="2"/>
      <c r="F177" s="2"/>
      <c r="G177" s="2"/>
      <c r="H177" s="2"/>
      <c r="I177" s="193"/>
    </row>
    <row r="178" spans="2:9" x14ac:dyDescent="0.15">
      <c r="B178" s="2"/>
      <c r="C178" s="2"/>
      <c r="D178" s="2"/>
      <c r="E178" s="2"/>
      <c r="F178" s="2"/>
      <c r="G178" s="2"/>
      <c r="H178" s="2"/>
      <c r="I178" s="193"/>
    </row>
    <row r="179" spans="2:9" x14ac:dyDescent="0.15">
      <c r="B179" s="2"/>
      <c r="C179" s="2"/>
      <c r="D179" s="2"/>
      <c r="E179" s="2"/>
      <c r="F179" s="2"/>
      <c r="G179" s="2"/>
      <c r="H179" s="2"/>
      <c r="I179" s="193"/>
    </row>
    <row r="180" spans="2:9" x14ac:dyDescent="0.15">
      <c r="B180" s="2"/>
      <c r="C180" s="2"/>
      <c r="D180" s="2"/>
      <c r="E180" s="2"/>
      <c r="F180" s="2"/>
      <c r="G180" s="2"/>
      <c r="H180" s="2"/>
      <c r="I180" s="193"/>
    </row>
    <row r="181" spans="2:9" x14ac:dyDescent="0.15">
      <c r="B181" s="2"/>
      <c r="C181" s="2"/>
      <c r="D181" s="2"/>
      <c r="E181" s="2"/>
      <c r="F181" s="2"/>
      <c r="G181" s="2"/>
      <c r="H181" s="2"/>
      <c r="I181" s="193"/>
    </row>
    <row r="182" spans="2:9" x14ac:dyDescent="0.15">
      <c r="B182" s="2"/>
      <c r="C182" s="2"/>
      <c r="D182" s="2"/>
      <c r="E182" s="2"/>
      <c r="F182" s="2"/>
      <c r="G182" s="2"/>
      <c r="H182" s="2"/>
      <c r="I182" s="193"/>
    </row>
    <row r="183" spans="2:9" x14ac:dyDescent="0.15">
      <c r="B183" s="2"/>
      <c r="C183" s="2"/>
      <c r="D183" s="2"/>
      <c r="E183" s="2"/>
      <c r="F183" s="2"/>
      <c r="G183" s="2"/>
      <c r="H183" s="2"/>
      <c r="I183" s="193"/>
    </row>
    <row r="184" spans="2:9" x14ac:dyDescent="0.15">
      <c r="B184" s="2"/>
      <c r="C184" s="2"/>
      <c r="D184" s="2"/>
      <c r="E184" s="2"/>
      <c r="F184" s="2"/>
      <c r="G184" s="2"/>
      <c r="H184" s="2"/>
      <c r="I184" s="193"/>
    </row>
    <row r="185" spans="2:9" x14ac:dyDescent="0.15">
      <c r="B185" s="2"/>
      <c r="C185" s="2"/>
      <c r="D185" s="2"/>
      <c r="E185" s="2"/>
      <c r="F185" s="2"/>
      <c r="G185" s="2"/>
      <c r="H185" s="2"/>
      <c r="I185" s="193"/>
    </row>
    <row r="186" spans="2:9" x14ac:dyDescent="0.15">
      <c r="B186" s="2"/>
      <c r="C186" s="2"/>
      <c r="D186" s="2"/>
      <c r="E186" s="2"/>
      <c r="F186" s="2"/>
      <c r="G186" s="2"/>
      <c r="H186" s="2"/>
      <c r="I186" s="193"/>
    </row>
    <row r="187" spans="2:9" x14ac:dyDescent="0.15">
      <c r="B187" s="2"/>
      <c r="C187" s="2"/>
      <c r="D187" s="2"/>
      <c r="E187" s="2"/>
      <c r="F187" s="2"/>
      <c r="G187" s="2"/>
      <c r="H187" s="2"/>
      <c r="I187" s="193"/>
    </row>
    <row r="188" spans="2:9" x14ac:dyDescent="0.15">
      <c r="B188" s="2"/>
      <c r="C188" s="2"/>
      <c r="D188" s="2"/>
      <c r="E188" s="2"/>
      <c r="F188" s="2"/>
      <c r="G188" s="2"/>
      <c r="H188" s="2"/>
      <c r="I188" s="193"/>
    </row>
    <row r="189" spans="2:9" x14ac:dyDescent="0.15">
      <c r="B189" s="2"/>
      <c r="C189" s="2"/>
      <c r="D189" s="2"/>
      <c r="E189" s="2"/>
      <c r="F189" s="2"/>
      <c r="G189" s="2"/>
      <c r="H189" s="2"/>
      <c r="I189" s="193"/>
    </row>
    <row r="190" spans="2:9" x14ac:dyDescent="0.15">
      <c r="B190" s="2"/>
      <c r="C190" s="2"/>
      <c r="D190" s="2"/>
      <c r="E190" s="2"/>
      <c r="F190" s="2"/>
      <c r="G190" s="2"/>
      <c r="H190" s="2"/>
      <c r="I190" s="193"/>
    </row>
    <row r="191" spans="2:9" x14ac:dyDescent="0.15">
      <c r="B191" s="2"/>
      <c r="C191" s="2"/>
      <c r="D191" s="2"/>
      <c r="E191" s="2"/>
      <c r="F191" s="2"/>
      <c r="G191" s="2"/>
      <c r="H191" s="2"/>
      <c r="I191" s="193"/>
    </row>
    <row r="192" spans="2:9" x14ac:dyDescent="0.15">
      <c r="B192" s="2"/>
      <c r="C192" s="2"/>
      <c r="D192" s="2"/>
      <c r="E192" s="2"/>
      <c r="F192" s="2"/>
      <c r="G192" s="2"/>
      <c r="H192" s="2"/>
      <c r="I192" s="193"/>
    </row>
    <row r="193" spans="2:9" x14ac:dyDescent="0.15">
      <c r="B193" s="2"/>
      <c r="C193" s="2"/>
      <c r="D193" s="2"/>
      <c r="E193" s="2"/>
      <c r="F193" s="2"/>
      <c r="G193" s="2"/>
      <c r="H193" s="2"/>
      <c r="I193" s="193"/>
    </row>
    <row r="194" spans="2:9" x14ac:dyDescent="0.15">
      <c r="B194" s="2"/>
      <c r="C194" s="2"/>
      <c r="D194" s="2"/>
      <c r="E194" s="2"/>
      <c r="F194" s="2"/>
      <c r="G194" s="2"/>
      <c r="H194" s="2"/>
      <c r="I194" s="193"/>
    </row>
    <row r="195" spans="2:9" x14ac:dyDescent="0.15">
      <c r="B195" s="2"/>
      <c r="C195" s="2"/>
      <c r="D195" s="2"/>
      <c r="E195" s="2"/>
      <c r="F195" s="2"/>
      <c r="G195" s="2"/>
      <c r="H195" s="2"/>
      <c r="I195" s="193"/>
    </row>
    <row r="196" spans="2:9" x14ac:dyDescent="0.15">
      <c r="B196" s="2"/>
      <c r="C196" s="2"/>
      <c r="D196" s="2"/>
      <c r="E196" s="2"/>
      <c r="F196" s="2"/>
      <c r="G196" s="2"/>
      <c r="H196" s="2"/>
      <c r="I196" s="193"/>
    </row>
    <row r="197" spans="2:9" x14ac:dyDescent="0.15">
      <c r="B197" s="2"/>
      <c r="C197" s="2"/>
      <c r="D197" s="2"/>
      <c r="E197" s="2"/>
      <c r="F197" s="2"/>
      <c r="G197" s="2"/>
      <c r="H197" s="2"/>
      <c r="I197" s="193"/>
    </row>
    <row r="198" spans="2:9" x14ac:dyDescent="0.15">
      <c r="B198" s="2"/>
      <c r="C198" s="2"/>
      <c r="D198" s="2"/>
      <c r="E198" s="2"/>
      <c r="F198" s="2"/>
      <c r="G198" s="2"/>
      <c r="H198" s="2"/>
      <c r="I198" s="193"/>
    </row>
    <row r="199" spans="2:9" x14ac:dyDescent="0.15">
      <c r="B199" s="2"/>
      <c r="C199" s="2"/>
      <c r="D199" s="2"/>
      <c r="E199" s="2"/>
      <c r="F199" s="2"/>
      <c r="G199" s="2"/>
      <c r="H199" s="2"/>
      <c r="I199" s="193"/>
    </row>
    <row r="200" spans="2:9" x14ac:dyDescent="0.15">
      <c r="B200" s="2"/>
      <c r="C200" s="2"/>
      <c r="D200" s="2"/>
      <c r="E200" s="2"/>
      <c r="F200" s="2"/>
      <c r="G200" s="2"/>
      <c r="H200" s="2"/>
      <c r="I200" s="193"/>
    </row>
    <row r="201" spans="2:9" x14ac:dyDescent="0.15">
      <c r="B201" s="2"/>
      <c r="C201" s="2"/>
      <c r="D201" s="2"/>
      <c r="E201" s="2"/>
      <c r="F201" s="2"/>
      <c r="G201" s="2"/>
      <c r="H201" s="2"/>
      <c r="I201" s="193"/>
    </row>
    <row r="202" spans="2:9" x14ac:dyDescent="0.15">
      <c r="B202" s="2"/>
      <c r="C202" s="2"/>
      <c r="D202" s="2"/>
      <c r="E202" s="2"/>
      <c r="F202" s="2"/>
      <c r="G202" s="2"/>
      <c r="H202" s="2"/>
      <c r="I202" s="193"/>
    </row>
    <row r="203" spans="2:9" x14ac:dyDescent="0.15">
      <c r="B203" s="2"/>
      <c r="C203" s="2"/>
      <c r="D203" s="2"/>
      <c r="E203" s="2"/>
      <c r="F203" s="2"/>
      <c r="G203" s="2"/>
      <c r="H203" s="2"/>
      <c r="I203" s="193"/>
    </row>
    <row r="204" spans="2:9" x14ac:dyDescent="0.15">
      <c r="B204" s="2"/>
      <c r="C204" s="2"/>
      <c r="D204" s="2"/>
      <c r="E204" s="2"/>
      <c r="F204" s="2"/>
      <c r="G204" s="2"/>
      <c r="H204" s="2"/>
      <c r="I204" s="193"/>
    </row>
    <row r="205" spans="2:9" x14ac:dyDescent="0.15">
      <c r="B205" s="2"/>
      <c r="C205" s="2"/>
      <c r="D205" s="2"/>
      <c r="E205" s="2"/>
      <c r="F205" s="2"/>
      <c r="G205" s="2"/>
      <c r="H205" s="2"/>
      <c r="I205" s="193"/>
    </row>
    <row r="206" spans="2:9" x14ac:dyDescent="0.15">
      <c r="B206" s="2"/>
      <c r="C206" s="2"/>
      <c r="D206" s="2"/>
      <c r="E206" s="2"/>
      <c r="F206" s="2"/>
      <c r="G206" s="2"/>
      <c r="H206" s="2"/>
      <c r="I206" s="193"/>
    </row>
    <row r="207" spans="2:9" x14ac:dyDescent="0.15">
      <c r="B207" s="2"/>
      <c r="C207" s="2"/>
      <c r="D207" s="2"/>
      <c r="E207" s="2"/>
      <c r="F207" s="2"/>
      <c r="G207" s="2"/>
      <c r="H207" s="2"/>
      <c r="I207" s="193"/>
    </row>
    <row r="208" spans="2:9" x14ac:dyDescent="0.15">
      <c r="B208" s="2"/>
      <c r="C208" s="2"/>
      <c r="D208" s="2"/>
      <c r="E208" s="2"/>
      <c r="F208" s="2"/>
      <c r="G208" s="2"/>
      <c r="H208" s="2"/>
      <c r="I208" s="193"/>
    </row>
    <row r="209" spans="2:9" x14ac:dyDescent="0.15">
      <c r="B209" s="2"/>
      <c r="C209" s="2"/>
      <c r="D209" s="2"/>
      <c r="E209" s="2"/>
      <c r="F209" s="2"/>
      <c r="G209" s="2"/>
      <c r="H209" s="2"/>
      <c r="I209" s="193"/>
    </row>
    <row r="210" spans="2:9" x14ac:dyDescent="0.15">
      <c r="B210" s="2"/>
      <c r="C210" s="2"/>
      <c r="D210" s="2"/>
      <c r="E210" s="2"/>
      <c r="F210" s="2"/>
      <c r="G210" s="2"/>
      <c r="H210" s="2"/>
      <c r="I210" s="193"/>
    </row>
    <row r="211" spans="2:9" x14ac:dyDescent="0.15">
      <c r="B211" s="2"/>
      <c r="C211" s="2"/>
      <c r="D211" s="2"/>
      <c r="E211" s="2"/>
      <c r="F211" s="2"/>
      <c r="G211" s="2"/>
      <c r="H211" s="2"/>
      <c r="I211" s="193"/>
    </row>
    <row r="212" spans="2:9" x14ac:dyDescent="0.15">
      <c r="B212" s="2"/>
      <c r="C212" s="2"/>
      <c r="D212" s="2"/>
      <c r="E212" s="2"/>
      <c r="F212" s="2"/>
      <c r="G212" s="2"/>
      <c r="H212" s="2"/>
      <c r="I212" s="193"/>
    </row>
  </sheetData>
  <mergeCells count="8">
    <mergeCell ref="B4:B5"/>
    <mergeCell ref="A4:A5"/>
    <mergeCell ref="C4:C5"/>
    <mergeCell ref="A1:I1"/>
    <mergeCell ref="D4:D5"/>
    <mergeCell ref="F4:H4"/>
    <mergeCell ref="I4:I5"/>
    <mergeCell ref="E4:E5"/>
  </mergeCells>
  <phoneticPr fontId="2" type="noConversion"/>
  <printOptions horizontalCentered="1"/>
  <pageMargins left="0.19685039370078741" right="0.19685039370078741" top="0.55118110236220474" bottom="0.47244094488188981" header="0.31496062992125984" footer="0.23622047244094491"/>
  <pageSetup paperSize="9" scale="75" firstPageNumber="4" orientation="portrait" r:id="rId1"/>
  <headerFooter alignWithMargins="0">
    <oddFooter>&amp;C&amp;P</oddFooter>
  </headerFooter>
  <colBreaks count="1" manualBreakCount="1">
    <brk id="9" max="11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3"/>
  </sheetPr>
  <dimension ref="A1:O40"/>
  <sheetViews>
    <sheetView showGridLines="0" showZeros="0" view="pageBreakPreview" zoomScale="85" workbookViewId="0">
      <pane ySplit="5" topLeftCell="A6" activePane="bottomLeft" state="frozen"/>
      <selection activeCell="B3" sqref="B3"/>
      <selection pane="bottomLeft" activeCell="E15" sqref="E15"/>
    </sheetView>
  </sheetViews>
  <sheetFormatPr defaultRowHeight="13.5" x14ac:dyDescent="0.15"/>
  <cols>
    <col min="1" max="1" width="13.77734375" style="1" hidden="1" customWidth="1"/>
    <col min="2" max="2" width="6.44140625" style="1" customWidth="1"/>
    <col min="3" max="3" width="28.33203125" style="1" customWidth="1"/>
    <col min="4" max="4" width="12.88671875" style="1" customWidth="1"/>
    <col min="5" max="5" width="11.109375" style="1" customWidth="1"/>
    <col min="6" max="7" width="10.88671875" style="1" customWidth="1"/>
    <col min="8" max="12" width="9" style="1" hidden="1" customWidth="1"/>
    <col min="13" max="13" width="23.21875" style="1" customWidth="1"/>
    <col min="14" max="14" width="1.33203125" style="1" customWidth="1"/>
    <col min="15" max="15" width="11.5546875" style="42" customWidth="1"/>
    <col min="16" max="16" width="8.88671875" style="1" customWidth="1"/>
    <col min="17" max="16384" width="8.88671875" style="1"/>
  </cols>
  <sheetData>
    <row r="1" spans="1:15" ht="44.25" customHeight="1" x14ac:dyDescent="0.15">
      <c r="A1" s="339" t="s">
        <v>153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166"/>
      <c r="O1" s="166"/>
    </row>
    <row r="2" spans="1:15" ht="20.25" customHeight="1" x14ac:dyDescent="0.25">
      <c r="A2" s="52"/>
      <c r="B2" s="52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5" x14ac:dyDescent="0.15">
      <c r="M3" s="34" t="s">
        <v>29</v>
      </c>
    </row>
    <row r="4" spans="1:15" s="2" customFormat="1" ht="20.25" customHeight="1" x14ac:dyDescent="0.15">
      <c r="A4" s="369" t="s">
        <v>54</v>
      </c>
      <c r="B4" s="371" t="s">
        <v>1</v>
      </c>
      <c r="C4" s="373" t="s">
        <v>93</v>
      </c>
      <c r="D4" s="375" t="s">
        <v>44</v>
      </c>
      <c r="E4" s="379" t="s">
        <v>2</v>
      </c>
      <c r="F4" s="380"/>
      <c r="G4" s="381"/>
      <c r="H4" s="353" t="s">
        <v>63</v>
      </c>
      <c r="I4" s="353"/>
      <c r="J4" s="353"/>
      <c r="K4" s="353"/>
      <c r="L4" s="353"/>
      <c r="M4" s="377" t="s">
        <v>43</v>
      </c>
      <c r="O4" s="43"/>
    </row>
    <row r="5" spans="1:15" s="2" customFormat="1" ht="21" customHeight="1" x14ac:dyDescent="0.15">
      <c r="A5" s="370"/>
      <c r="B5" s="372"/>
      <c r="C5" s="374"/>
      <c r="D5" s="376"/>
      <c r="E5" s="202" t="s">
        <v>114</v>
      </c>
      <c r="F5" s="202" t="s">
        <v>115</v>
      </c>
      <c r="G5" s="202" t="s">
        <v>116</v>
      </c>
      <c r="H5" s="81" t="s">
        <v>114</v>
      </c>
      <c r="I5" s="81" t="s">
        <v>117</v>
      </c>
      <c r="J5" s="81" t="s">
        <v>118</v>
      </c>
      <c r="K5" s="81" t="s">
        <v>119</v>
      </c>
      <c r="L5" s="81" t="s">
        <v>120</v>
      </c>
      <c r="M5" s="378"/>
      <c r="O5" s="43"/>
    </row>
    <row r="6" spans="1:15" s="61" customFormat="1" ht="36" customHeight="1" x14ac:dyDescent="0.15">
      <c r="A6" s="160"/>
      <c r="B6" s="203"/>
      <c r="C6" s="204" t="s">
        <v>114</v>
      </c>
      <c r="D6" s="205">
        <f>SUM(D7:D36)/2</f>
        <v>0</v>
      </c>
      <c r="E6" s="205">
        <f>SUM(E7:E36)/2</f>
        <v>0</v>
      </c>
      <c r="F6" s="205">
        <f>SUM(F7:F36)/2</f>
        <v>0</v>
      </c>
      <c r="G6" s="205">
        <f>SUM(G7:G36)/2</f>
        <v>0</v>
      </c>
      <c r="H6" s="205">
        <f>SUM(H7:H36)</f>
        <v>0</v>
      </c>
      <c r="I6" s="205">
        <f>SUM(I7:I36)</f>
        <v>0</v>
      </c>
      <c r="J6" s="205">
        <f>SUM(J7:J36)</f>
        <v>0</v>
      </c>
      <c r="K6" s="205">
        <f>SUM(K7:K36)</f>
        <v>0</v>
      </c>
      <c r="L6" s="205">
        <f>SUM(L7:L36)</f>
        <v>0</v>
      </c>
      <c r="M6" s="206"/>
      <c r="O6" s="62"/>
    </row>
    <row r="7" spans="1:15" s="2" customFormat="1" ht="36" customHeight="1" x14ac:dyDescent="0.15">
      <c r="A7" s="161" t="s">
        <v>69</v>
      </c>
      <c r="B7" s="207"/>
      <c r="C7" s="208" t="s">
        <v>121</v>
      </c>
      <c r="D7" s="209">
        <f t="shared" ref="D7:L7" si="0">SUM(D8:D9)</f>
        <v>0</v>
      </c>
      <c r="E7" s="209">
        <f t="shared" si="0"/>
        <v>0</v>
      </c>
      <c r="F7" s="209">
        <f t="shared" si="0"/>
        <v>0</v>
      </c>
      <c r="G7" s="209">
        <f t="shared" si="0"/>
        <v>0</v>
      </c>
      <c r="H7" s="209">
        <f t="shared" si="0"/>
        <v>0</v>
      </c>
      <c r="I7" s="209">
        <f t="shared" si="0"/>
        <v>0</v>
      </c>
      <c r="J7" s="209">
        <f t="shared" si="0"/>
        <v>0</v>
      </c>
      <c r="K7" s="209">
        <f t="shared" si="0"/>
        <v>0</v>
      </c>
      <c r="L7" s="209">
        <f t="shared" si="0"/>
        <v>0</v>
      </c>
      <c r="M7" s="210"/>
      <c r="O7" s="43"/>
    </row>
    <row r="8" spans="1:15" s="2" customFormat="1" ht="36" customHeight="1" x14ac:dyDescent="0.15">
      <c r="A8" s="162"/>
      <c r="B8" s="211"/>
      <c r="C8" s="212"/>
      <c r="D8" s="213"/>
      <c r="E8" s="82">
        <f>SUM(G8-F8)</f>
        <v>0</v>
      </c>
      <c r="F8" s="89"/>
      <c r="G8" s="90">
        <f>IF(H8&gt;0,H8,0)</f>
        <v>0</v>
      </c>
      <c r="H8" s="82">
        <f>SUM(I8:L8)</f>
        <v>0</v>
      </c>
      <c r="I8" s="213"/>
      <c r="J8" s="213"/>
      <c r="K8" s="213"/>
      <c r="L8" s="213"/>
      <c r="M8" s="214"/>
      <c r="O8" s="43"/>
    </row>
    <row r="9" spans="1:15" s="2" customFormat="1" ht="36" customHeight="1" x14ac:dyDescent="0.15">
      <c r="A9" s="163"/>
      <c r="B9" s="215"/>
      <c r="C9" s="216"/>
      <c r="D9" s="217">
        <v>0</v>
      </c>
      <c r="E9" s="82">
        <f>SUM(G9-F9)</f>
        <v>0</v>
      </c>
      <c r="F9" s="89">
        <f>IF(H9&gt;0,0,-H9)</f>
        <v>0</v>
      </c>
      <c r="G9" s="90">
        <f>IF(H9&gt;0,H9,0)</f>
        <v>0</v>
      </c>
      <c r="H9" s="82">
        <f>SUM(I9:L9)</f>
        <v>0</v>
      </c>
      <c r="I9" s="218"/>
      <c r="J9" s="218"/>
      <c r="K9" s="218"/>
      <c r="L9" s="218"/>
      <c r="M9" s="219"/>
      <c r="O9" s="43"/>
    </row>
    <row r="10" spans="1:15" s="2" customFormat="1" ht="36" customHeight="1" x14ac:dyDescent="0.15">
      <c r="A10" s="161" t="s">
        <v>70</v>
      </c>
      <c r="B10" s="207"/>
      <c r="C10" s="208" t="s">
        <v>122</v>
      </c>
      <c r="D10" s="209">
        <f t="shared" ref="D10:L10" si="1">SUM(D11:D12)</f>
        <v>0</v>
      </c>
      <c r="E10" s="209">
        <f t="shared" si="1"/>
        <v>0</v>
      </c>
      <c r="F10" s="209">
        <f t="shared" si="1"/>
        <v>0</v>
      </c>
      <c r="G10" s="209">
        <f t="shared" si="1"/>
        <v>0</v>
      </c>
      <c r="H10" s="209">
        <f t="shared" si="1"/>
        <v>0</v>
      </c>
      <c r="I10" s="209">
        <f t="shared" si="1"/>
        <v>0</v>
      </c>
      <c r="J10" s="209">
        <f t="shared" si="1"/>
        <v>0</v>
      </c>
      <c r="K10" s="209">
        <f t="shared" si="1"/>
        <v>0</v>
      </c>
      <c r="L10" s="209">
        <f t="shared" si="1"/>
        <v>0</v>
      </c>
      <c r="M10" s="210"/>
      <c r="O10" s="43"/>
    </row>
    <row r="11" spans="1:15" s="2" customFormat="1" ht="36" customHeight="1" x14ac:dyDescent="0.15">
      <c r="A11" s="163"/>
      <c r="B11" s="215"/>
      <c r="C11" s="216"/>
      <c r="D11" s="217">
        <v>0</v>
      </c>
      <c r="E11" s="82">
        <f>SUM(G11-F11)</f>
        <v>0</v>
      </c>
      <c r="F11" s="89">
        <f>IF(H11&gt;0,0,-H11)</f>
        <v>0</v>
      </c>
      <c r="G11" s="90">
        <f>IF(H11&gt;0,H11,0)</f>
        <v>0</v>
      </c>
      <c r="H11" s="82">
        <f>SUM(I11:L11)</f>
        <v>0</v>
      </c>
      <c r="I11" s="218"/>
      <c r="J11" s="218"/>
      <c r="K11" s="218"/>
      <c r="L11" s="218"/>
      <c r="M11" s="219"/>
      <c r="O11" s="43"/>
    </row>
    <row r="12" spans="1:15" s="2" customFormat="1" ht="36" customHeight="1" x14ac:dyDescent="0.15">
      <c r="A12" s="163"/>
      <c r="B12" s="215"/>
      <c r="C12" s="216"/>
      <c r="D12" s="217">
        <v>0</v>
      </c>
      <c r="E12" s="82">
        <f>SUM(G12-F12)</f>
        <v>0</v>
      </c>
      <c r="F12" s="89">
        <f>IF(H12&gt;0,0,-H12)</f>
        <v>0</v>
      </c>
      <c r="G12" s="90">
        <f>IF(H12&gt;0,H12,0)</f>
        <v>0</v>
      </c>
      <c r="H12" s="82">
        <f>SUM(I12:L12)</f>
        <v>0</v>
      </c>
      <c r="I12" s="218"/>
      <c r="J12" s="218"/>
      <c r="K12" s="218"/>
      <c r="L12" s="218"/>
      <c r="M12" s="219"/>
      <c r="O12" s="43"/>
    </row>
    <row r="13" spans="1:15" s="2" customFormat="1" ht="36" customHeight="1" x14ac:dyDescent="0.15">
      <c r="A13" s="161" t="s">
        <v>68</v>
      </c>
      <c r="B13" s="207"/>
      <c r="C13" s="208" t="s">
        <v>123</v>
      </c>
      <c r="D13" s="209">
        <f t="shared" ref="D13:L13" si="2">SUM(D14:D15)</f>
        <v>0</v>
      </c>
      <c r="E13" s="209">
        <f t="shared" si="2"/>
        <v>0</v>
      </c>
      <c r="F13" s="209">
        <f t="shared" si="2"/>
        <v>0</v>
      </c>
      <c r="G13" s="209">
        <f t="shared" si="2"/>
        <v>0</v>
      </c>
      <c r="H13" s="209">
        <f t="shared" si="2"/>
        <v>0</v>
      </c>
      <c r="I13" s="209">
        <f t="shared" si="2"/>
        <v>0</v>
      </c>
      <c r="J13" s="209">
        <f t="shared" si="2"/>
        <v>0</v>
      </c>
      <c r="K13" s="209">
        <f t="shared" si="2"/>
        <v>0</v>
      </c>
      <c r="L13" s="209">
        <f t="shared" si="2"/>
        <v>0</v>
      </c>
      <c r="M13" s="210"/>
      <c r="O13" s="43"/>
    </row>
    <row r="14" spans="1:15" s="2" customFormat="1" ht="36" customHeight="1" x14ac:dyDescent="0.15">
      <c r="A14" s="163"/>
      <c r="B14" s="215"/>
      <c r="C14" s="216"/>
      <c r="D14" s="217">
        <v>0</v>
      </c>
      <c r="E14" s="82">
        <f>SUM(G14-F14)</f>
        <v>0</v>
      </c>
      <c r="F14" s="89">
        <f>IF(H14&gt;0,0,-H14)</f>
        <v>0</v>
      </c>
      <c r="G14" s="90">
        <f>IF(H14&gt;0,H14,0)</f>
        <v>0</v>
      </c>
      <c r="H14" s="82">
        <f>SUM(I14:L14)</f>
        <v>0</v>
      </c>
      <c r="I14" s="218"/>
      <c r="J14" s="218"/>
      <c r="K14" s="218"/>
      <c r="L14" s="218"/>
      <c r="M14" s="219"/>
      <c r="O14" s="43"/>
    </row>
    <row r="15" spans="1:15" s="2" customFormat="1" ht="36" customHeight="1" x14ac:dyDescent="0.15">
      <c r="A15" s="163"/>
      <c r="B15" s="215"/>
      <c r="C15" s="216"/>
      <c r="D15" s="217">
        <v>0</v>
      </c>
      <c r="E15" s="82">
        <f>SUM(G15-F15)</f>
        <v>0</v>
      </c>
      <c r="F15" s="89">
        <f>IF(H15&gt;0,0,-H15)</f>
        <v>0</v>
      </c>
      <c r="G15" s="90">
        <f>IF(H15&gt;0,H15,0)</f>
        <v>0</v>
      </c>
      <c r="H15" s="82">
        <f>SUM(I15:L15)</f>
        <v>0</v>
      </c>
      <c r="I15" s="218"/>
      <c r="J15" s="218"/>
      <c r="K15" s="218"/>
      <c r="L15" s="218"/>
      <c r="M15" s="219"/>
      <c r="O15" s="43"/>
    </row>
    <row r="16" spans="1:15" s="2" customFormat="1" ht="36" customHeight="1" x14ac:dyDescent="0.15">
      <c r="A16" s="161" t="s">
        <v>71</v>
      </c>
      <c r="B16" s="207"/>
      <c r="C16" s="208" t="s">
        <v>124</v>
      </c>
      <c r="D16" s="209">
        <f t="shared" ref="D16:L16" si="3">SUM(D17:D18)</f>
        <v>0</v>
      </c>
      <c r="E16" s="209">
        <f t="shared" si="3"/>
        <v>0</v>
      </c>
      <c r="F16" s="209">
        <f t="shared" si="3"/>
        <v>0</v>
      </c>
      <c r="G16" s="209">
        <f t="shared" si="3"/>
        <v>0</v>
      </c>
      <c r="H16" s="209">
        <f t="shared" si="3"/>
        <v>0</v>
      </c>
      <c r="I16" s="209">
        <f t="shared" si="3"/>
        <v>0</v>
      </c>
      <c r="J16" s="209">
        <f t="shared" si="3"/>
        <v>0</v>
      </c>
      <c r="K16" s="209">
        <f t="shared" si="3"/>
        <v>0</v>
      </c>
      <c r="L16" s="209">
        <f t="shared" si="3"/>
        <v>0</v>
      </c>
      <c r="M16" s="210"/>
      <c r="O16" s="43"/>
    </row>
    <row r="17" spans="1:15" s="2" customFormat="1" ht="36" customHeight="1" x14ac:dyDescent="0.15">
      <c r="A17" s="163"/>
      <c r="B17" s="215"/>
      <c r="C17" s="216"/>
      <c r="D17" s="217"/>
      <c r="E17" s="82"/>
      <c r="F17" s="89"/>
      <c r="G17" s="90"/>
      <c r="H17" s="82"/>
      <c r="I17" s="218"/>
      <c r="J17" s="218"/>
      <c r="K17" s="218"/>
      <c r="L17" s="218"/>
      <c r="M17" s="219"/>
      <c r="O17" s="43"/>
    </row>
    <row r="18" spans="1:15" s="2" customFormat="1" ht="36" customHeight="1" x14ac:dyDescent="0.15">
      <c r="A18" s="163"/>
      <c r="B18" s="215"/>
      <c r="C18" s="216"/>
      <c r="D18" s="217"/>
      <c r="E18" s="82"/>
      <c r="F18" s="89"/>
      <c r="G18" s="90"/>
      <c r="H18" s="82"/>
      <c r="I18" s="218"/>
      <c r="J18" s="218"/>
      <c r="K18" s="218"/>
      <c r="L18" s="218"/>
      <c r="M18" s="219"/>
      <c r="O18" s="43"/>
    </row>
    <row r="19" spans="1:15" s="2" customFormat="1" ht="36" customHeight="1" x14ac:dyDescent="0.15">
      <c r="A19" s="161" t="s">
        <v>72</v>
      </c>
      <c r="B19" s="207"/>
      <c r="C19" s="208" t="s">
        <v>125</v>
      </c>
      <c r="D19" s="209">
        <f t="shared" ref="D19:L19" si="4">SUM(D20:D21)</f>
        <v>0</v>
      </c>
      <c r="E19" s="209">
        <f t="shared" si="4"/>
        <v>0</v>
      </c>
      <c r="F19" s="209">
        <f t="shared" si="4"/>
        <v>0</v>
      </c>
      <c r="G19" s="209">
        <f t="shared" si="4"/>
        <v>0</v>
      </c>
      <c r="H19" s="209">
        <f t="shared" si="4"/>
        <v>0</v>
      </c>
      <c r="I19" s="209">
        <f t="shared" si="4"/>
        <v>0</v>
      </c>
      <c r="J19" s="209">
        <f t="shared" si="4"/>
        <v>0</v>
      </c>
      <c r="K19" s="209">
        <f t="shared" si="4"/>
        <v>0</v>
      </c>
      <c r="L19" s="209">
        <f t="shared" si="4"/>
        <v>0</v>
      </c>
      <c r="M19" s="210"/>
      <c r="O19" s="43"/>
    </row>
    <row r="20" spans="1:15" s="2" customFormat="1" ht="36" customHeight="1" x14ac:dyDescent="0.15">
      <c r="A20" s="163"/>
      <c r="B20" s="215"/>
      <c r="C20" s="216"/>
      <c r="D20" s="217">
        <v>0</v>
      </c>
      <c r="E20" s="82">
        <f>SUM(G20-F20)</f>
        <v>0</v>
      </c>
      <c r="F20" s="89">
        <f>IF(H20&gt;0,0,-H20)</f>
        <v>0</v>
      </c>
      <c r="G20" s="90">
        <f>IF(H20&gt;0,H20,0)</f>
        <v>0</v>
      </c>
      <c r="H20" s="82">
        <f>SUM(I20:L20)</f>
        <v>0</v>
      </c>
      <c r="I20" s="218"/>
      <c r="J20" s="218"/>
      <c r="K20" s="218"/>
      <c r="L20" s="218"/>
      <c r="M20" s="219"/>
      <c r="O20" s="43"/>
    </row>
    <row r="21" spans="1:15" s="2" customFormat="1" ht="36" customHeight="1" x14ac:dyDescent="0.15">
      <c r="A21" s="163"/>
      <c r="B21" s="215"/>
      <c r="C21" s="216"/>
      <c r="D21" s="217">
        <v>0</v>
      </c>
      <c r="E21" s="82">
        <f>SUM(G21-F21)</f>
        <v>0</v>
      </c>
      <c r="F21" s="89">
        <f>IF(H21&gt;0,0,-H21)</f>
        <v>0</v>
      </c>
      <c r="G21" s="90">
        <f>IF(H21&gt;0,H21,0)</f>
        <v>0</v>
      </c>
      <c r="H21" s="82">
        <f>SUM(I21:L21)</f>
        <v>0</v>
      </c>
      <c r="I21" s="218"/>
      <c r="J21" s="218"/>
      <c r="K21" s="218"/>
      <c r="L21" s="218"/>
      <c r="M21" s="219"/>
      <c r="O21" s="43"/>
    </row>
    <row r="22" spans="1:15" s="2" customFormat="1" ht="36" customHeight="1" x14ac:dyDescent="0.15">
      <c r="A22" s="164" t="s">
        <v>74</v>
      </c>
      <c r="B22" s="207"/>
      <c r="C22" s="220" t="s">
        <v>126</v>
      </c>
      <c r="D22" s="209">
        <f t="shared" ref="D22:L22" si="5">SUM(D23:D24)</f>
        <v>0</v>
      </c>
      <c r="E22" s="209">
        <f t="shared" si="5"/>
        <v>0</v>
      </c>
      <c r="F22" s="209">
        <f t="shared" si="5"/>
        <v>0</v>
      </c>
      <c r="G22" s="209">
        <f t="shared" si="5"/>
        <v>0</v>
      </c>
      <c r="H22" s="209">
        <f t="shared" si="5"/>
        <v>0</v>
      </c>
      <c r="I22" s="209">
        <f t="shared" si="5"/>
        <v>0</v>
      </c>
      <c r="J22" s="209">
        <f t="shared" si="5"/>
        <v>0</v>
      </c>
      <c r="K22" s="209">
        <f t="shared" si="5"/>
        <v>0</v>
      </c>
      <c r="L22" s="209">
        <f t="shared" si="5"/>
        <v>0</v>
      </c>
      <c r="M22" s="210"/>
      <c r="O22" s="43"/>
    </row>
    <row r="23" spans="1:15" s="2" customFormat="1" ht="36" customHeight="1" x14ac:dyDescent="0.15">
      <c r="A23" s="163"/>
      <c r="B23" s="215"/>
      <c r="C23" s="216"/>
      <c r="D23" s="217">
        <v>0</v>
      </c>
      <c r="E23" s="82">
        <f>SUM(G23-F23)</f>
        <v>0</v>
      </c>
      <c r="F23" s="89">
        <f>IF(H23&gt;0,0,-H23)</f>
        <v>0</v>
      </c>
      <c r="G23" s="90">
        <f>IF(H23&gt;0,H23,0)</f>
        <v>0</v>
      </c>
      <c r="H23" s="82">
        <f>SUM(I23:L23)</f>
        <v>0</v>
      </c>
      <c r="I23" s="218"/>
      <c r="J23" s="218"/>
      <c r="K23" s="218"/>
      <c r="L23" s="218"/>
      <c r="M23" s="219"/>
      <c r="O23" s="43"/>
    </row>
    <row r="24" spans="1:15" s="2" customFormat="1" ht="36" customHeight="1" x14ac:dyDescent="0.15">
      <c r="A24" s="163"/>
      <c r="B24" s="215"/>
      <c r="C24" s="216"/>
      <c r="D24" s="217">
        <v>0</v>
      </c>
      <c r="E24" s="82">
        <f>SUM(G24-F24)</f>
        <v>0</v>
      </c>
      <c r="F24" s="89">
        <f>IF(H24&gt;0,0,-H24)</f>
        <v>0</v>
      </c>
      <c r="G24" s="90">
        <f>IF(H24&gt;0,H24,0)</f>
        <v>0</v>
      </c>
      <c r="H24" s="82">
        <f>SUM(I24:L24)</f>
        <v>0</v>
      </c>
      <c r="I24" s="218"/>
      <c r="J24" s="218"/>
      <c r="K24" s="218"/>
      <c r="L24" s="218"/>
      <c r="M24" s="219"/>
      <c r="O24" s="43"/>
    </row>
    <row r="25" spans="1:15" s="2" customFormat="1" ht="36" customHeight="1" x14ac:dyDescent="0.15">
      <c r="A25" s="161" t="s">
        <v>73</v>
      </c>
      <c r="B25" s="207"/>
      <c r="C25" s="208" t="s">
        <v>127</v>
      </c>
      <c r="D25" s="209">
        <f t="shared" ref="D25:L25" si="6">SUM(D26:D27)</f>
        <v>0</v>
      </c>
      <c r="E25" s="209">
        <f t="shared" si="6"/>
        <v>0</v>
      </c>
      <c r="F25" s="209">
        <f t="shared" si="6"/>
        <v>0</v>
      </c>
      <c r="G25" s="209">
        <f t="shared" si="6"/>
        <v>0</v>
      </c>
      <c r="H25" s="209">
        <f t="shared" si="6"/>
        <v>0</v>
      </c>
      <c r="I25" s="209">
        <f t="shared" si="6"/>
        <v>0</v>
      </c>
      <c r="J25" s="209">
        <f t="shared" si="6"/>
        <v>0</v>
      </c>
      <c r="K25" s="209">
        <f t="shared" si="6"/>
        <v>0</v>
      </c>
      <c r="L25" s="209">
        <f t="shared" si="6"/>
        <v>0</v>
      </c>
      <c r="M25" s="210"/>
      <c r="O25" s="43"/>
    </row>
    <row r="26" spans="1:15" s="2" customFormat="1" ht="36" customHeight="1" x14ac:dyDescent="0.15">
      <c r="A26" s="163"/>
      <c r="B26" s="215"/>
      <c r="C26" s="216"/>
      <c r="D26" s="217">
        <v>0</v>
      </c>
      <c r="E26" s="82">
        <f t="shared" ref="E26:E27" si="7">SUM(G26-F26)</f>
        <v>0</v>
      </c>
      <c r="F26" s="89">
        <f t="shared" ref="F26:F27" si="8">IF(H26&gt;0,0,-H26)</f>
        <v>0</v>
      </c>
      <c r="G26" s="90">
        <f t="shared" ref="G26:G27" si="9">IF(H26&gt;0,H26,0)</f>
        <v>0</v>
      </c>
      <c r="H26" s="82">
        <f t="shared" ref="H26:H27" si="10">SUM(I26:L26)</f>
        <v>0</v>
      </c>
      <c r="I26" s="218"/>
      <c r="J26" s="218"/>
      <c r="K26" s="218"/>
      <c r="L26" s="218"/>
      <c r="M26" s="219"/>
      <c r="O26" s="43"/>
    </row>
    <row r="27" spans="1:15" s="2" customFormat="1" ht="36" customHeight="1" x14ac:dyDescent="0.15">
      <c r="A27" s="163"/>
      <c r="B27" s="215"/>
      <c r="C27" s="216"/>
      <c r="D27" s="217">
        <v>0</v>
      </c>
      <c r="E27" s="82">
        <f t="shared" si="7"/>
        <v>0</v>
      </c>
      <c r="F27" s="89">
        <f t="shared" si="8"/>
        <v>0</v>
      </c>
      <c r="G27" s="90">
        <f t="shared" si="9"/>
        <v>0</v>
      </c>
      <c r="H27" s="82">
        <f t="shared" si="10"/>
        <v>0</v>
      </c>
      <c r="I27" s="218"/>
      <c r="J27" s="218"/>
      <c r="K27" s="218"/>
      <c r="L27" s="218"/>
      <c r="M27" s="219"/>
      <c r="O27" s="43"/>
    </row>
    <row r="28" spans="1:15" s="2" customFormat="1" ht="36" customHeight="1" x14ac:dyDescent="0.15">
      <c r="A28" s="161" t="s">
        <v>75</v>
      </c>
      <c r="B28" s="207"/>
      <c r="C28" s="208" t="s">
        <v>128</v>
      </c>
      <c r="D28" s="209">
        <f t="shared" ref="D28:L28" si="11">SUM(D29:D30)</f>
        <v>0</v>
      </c>
      <c r="E28" s="209">
        <f t="shared" si="11"/>
        <v>0</v>
      </c>
      <c r="F28" s="209">
        <f t="shared" si="11"/>
        <v>0</v>
      </c>
      <c r="G28" s="209">
        <f t="shared" si="11"/>
        <v>0</v>
      </c>
      <c r="H28" s="209">
        <f t="shared" si="11"/>
        <v>0</v>
      </c>
      <c r="I28" s="209">
        <f t="shared" si="11"/>
        <v>0</v>
      </c>
      <c r="J28" s="209">
        <f t="shared" si="11"/>
        <v>0</v>
      </c>
      <c r="K28" s="209">
        <f t="shared" si="11"/>
        <v>0</v>
      </c>
      <c r="L28" s="209">
        <f t="shared" si="11"/>
        <v>0</v>
      </c>
      <c r="M28" s="210"/>
      <c r="O28" s="43"/>
    </row>
    <row r="29" spans="1:15" s="2" customFormat="1" ht="36" customHeight="1" x14ac:dyDescent="0.15">
      <c r="A29" s="163"/>
      <c r="B29" s="215"/>
      <c r="C29" s="216"/>
      <c r="D29" s="217">
        <v>0</v>
      </c>
      <c r="E29" s="82">
        <f>SUM(G29-F29)</f>
        <v>0</v>
      </c>
      <c r="F29" s="89">
        <f>IF(H29&gt;0,0,-H29)</f>
        <v>0</v>
      </c>
      <c r="G29" s="90">
        <f>IF(H29&gt;0,H29,0)</f>
        <v>0</v>
      </c>
      <c r="H29" s="82">
        <f>SUM(I29:L29)</f>
        <v>0</v>
      </c>
      <c r="I29" s="218"/>
      <c r="J29" s="218"/>
      <c r="K29" s="218"/>
      <c r="L29" s="218"/>
      <c r="M29" s="219"/>
      <c r="O29" s="43"/>
    </row>
    <row r="30" spans="1:15" s="2" customFormat="1" ht="36" customHeight="1" x14ac:dyDescent="0.15">
      <c r="A30" s="163"/>
      <c r="B30" s="215"/>
      <c r="C30" s="216"/>
      <c r="D30" s="217">
        <v>0</v>
      </c>
      <c r="E30" s="82">
        <f>SUM(G30-F30)</f>
        <v>0</v>
      </c>
      <c r="F30" s="89">
        <f>IF(H30&gt;0,0,-H30)</f>
        <v>0</v>
      </c>
      <c r="G30" s="90">
        <f>IF(H30&gt;0,H30,0)</f>
        <v>0</v>
      </c>
      <c r="H30" s="82">
        <f>SUM(I30:L30)</f>
        <v>0</v>
      </c>
      <c r="I30" s="218"/>
      <c r="J30" s="218"/>
      <c r="K30" s="218"/>
      <c r="L30" s="218"/>
      <c r="M30" s="219"/>
      <c r="O30" s="43"/>
    </row>
    <row r="31" spans="1:15" s="2" customFormat="1" ht="36" customHeight="1" x14ac:dyDescent="0.15">
      <c r="A31" s="164" t="s">
        <v>76</v>
      </c>
      <c r="B31" s="207"/>
      <c r="C31" s="220" t="s">
        <v>129</v>
      </c>
      <c r="D31" s="209">
        <f t="shared" ref="D31:L31" si="12">SUM(D32:D33)</f>
        <v>0</v>
      </c>
      <c r="E31" s="209">
        <f t="shared" si="12"/>
        <v>0</v>
      </c>
      <c r="F31" s="209">
        <f t="shared" si="12"/>
        <v>0</v>
      </c>
      <c r="G31" s="209">
        <f t="shared" si="12"/>
        <v>0</v>
      </c>
      <c r="H31" s="209">
        <f t="shared" si="12"/>
        <v>0</v>
      </c>
      <c r="I31" s="209">
        <f t="shared" si="12"/>
        <v>0</v>
      </c>
      <c r="J31" s="209">
        <f t="shared" si="12"/>
        <v>0</v>
      </c>
      <c r="K31" s="209">
        <f t="shared" si="12"/>
        <v>0</v>
      </c>
      <c r="L31" s="209">
        <f t="shared" si="12"/>
        <v>0</v>
      </c>
      <c r="M31" s="210"/>
      <c r="O31" s="43"/>
    </row>
    <row r="32" spans="1:15" s="2" customFormat="1" ht="36" customHeight="1" x14ac:dyDescent="0.15">
      <c r="A32" s="163"/>
      <c r="B32" s="215"/>
      <c r="C32" s="216"/>
      <c r="D32" s="217"/>
      <c r="E32" s="82"/>
      <c r="F32" s="89"/>
      <c r="G32" s="221"/>
      <c r="H32" s="82">
        <f>SUM(I32:L32)</f>
        <v>0</v>
      </c>
      <c r="I32" s="218"/>
      <c r="J32" s="218"/>
      <c r="K32" s="218"/>
      <c r="L32" s="218"/>
      <c r="M32" s="219"/>
      <c r="O32" s="43"/>
    </row>
    <row r="33" spans="1:15" s="2" customFormat="1" ht="36" customHeight="1" x14ac:dyDescent="0.15">
      <c r="A33" s="163"/>
      <c r="B33" s="241"/>
      <c r="C33" s="242"/>
      <c r="D33" s="243">
        <v>0</v>
      </c>
      <c r="E33" s="82">
        <f>SUM(G33-F33)</f>
        <v>0</v>
      </c>
      <c r="F33" s="141">
        <f>IF(H33&gt;0,0,-H33)</f>
        <v>0</v>
      </c>
      <c r="G33" s="142">
        <f>IF(H33&gt;0,H33,0)</f>
        <v>0</v>
      </c>
      <c r="H33" s="82">
        <f>SUM(I33:L33)</f>
        <v>0</v>
      </c>
      <c r="I33" s="244"/>
      <c r="J33" s="244"/>
      <c r="K33" s="244"/>
      <c r="L33" s="244"/>
      <c r="M33" s="245"/>
      <c r="O33" s="43"/>
    </row>
    <row r="34" spans="1:15" s="2" customFormat="1" ht="36" customHeight="1" x14ac:dyDescent="0.15">
      <c r="A34" s="161" t="s">
        <v>77</v>
      </c>
      <c r="B34" s="200"/>
      <c r="C34" s="208" t="s">
        <v>154</v>
      </c>
      <c r="D34" s="198">
        <f t="shared" ref="D34:L34" si="13">SUM(D35:D36)</f>
        <v>0</v>
      </c>
      <c r="E34" s="198">
        <f t="shared" si="13"/>
        <v>0</v>
      </c>
      <c r="F34" s="198">
        <f t="shared" si="13"/>
        <v>0</v>
      </c>
      <c r="G34" s="198">
        <f t="shared" si="13"/>
        <v>0</v>
      </c>
      <c r="H34" s="198">
        <f t="shared" si="13"/>
        <v>0</v>
      </c>
      <c r="I34" s="198">
        <f t="shared" si="13"/>
        <v>0</v>
      </c>
      <c r="J34" s="198">
        <f t="shared" si="13"/>
        <v>0</v>
      </c>
      <c r="K34" s="198">
        <f t="shared" si="13"/>
        <v>0</v>
      </c>
      <c r="L34" s="198">
        <f t="shared" si="13"/>
        <v>0</v>
      </c>
      <c r="M34" s="201"/>
      <c r="O34" s="43"/>
    </row>
    <row r="35" spans="1:15" s="2" customFormat="1" ht="36" customHeight="1" x14ac:dyDescent="0.15">
      <c r="A35" s="163"/>
      <c r="B35" s="44"/>
      <c r="C35" s="53"/>
      <c r="D35" s="35">
        <v>0</v>
      </c>
      <c r="E35" s="82">
        <f>SUM(G35-F35)</f>
        <v>0</v>
      </c>
      <c r="F35" s="89">
        <f>IF(H35&gt;0,0,-H35)</f>
        <v>0</v>
      </c>
      <c r="G35" s="90">
        <f>IF(H35&gt;0,H35,0)</f>
        <v>0</v>
      </c>
      <c r="H35" s="82">
        <f>SUM(I35:L35)</f>
        <v>0</v>
      </c>
      <c r="I35" s="79"/>
      <c r="J35" s="79"/>
      <c r="K35" s="79"/>
      <c r="L35" s="79"/>
      <c r="M35" s="54"/>
      <c r="O35" s="43"/>
    </row>
    <row r="36" spans="1:15" s="2" customFormat="1" ht="36" customHeight="1" x14ac:dyDescent="0.15">
      <c r="A36" s="165"/>
      <c r="B36" s="46"/>
      <c r="C36" s="51"/>
      <c r="D36" s="39">
        <v>0</v>
      </c>
      <c r="E36" s="157">
        <f>SUM(G36-F36)</f>
        <v>0</v>
      </c>
      <c r="F36" s="158">
        <f>IF(H36&gt;0,0,-H36)</f>
        <v>0</v>
      </c>
      <c r="G36" s="159">
        <f>IF(H36&gt;0,H36,0)</f>
        <v>0</v>
      </c>
      <c r="H36" s="157">
        <f>SUM(I36:L36)</f>
        <v>0</v>
      </c>
      <c r="I36" s="80"/>
      <c r="J36" s="80"/>
      <c r="K36" s="80"/>
      <c r="L36" s="80"/>
      <c r="M36" s="47"/>
      <c r="O36" s="43"/>
    </row>
    <row r="37" spans="1:15" x14ac:dyDescent="0.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5" x14ac:dyDescent="0.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5" ht="22.5" x14ac:dyDescent="0.25">
      <c r="A39" s="52"/>
      <c r="B39" s="52"/>
      <c r="C39" s="33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5" x14ac:dyDescent="0.15">
      <c r="M40" s="34"/>
    </row>
  </sheetData>
  <mergeCells count="8">
    <mergeCell ref="A1:M1"/>
    <mergeCell ref="A4:A5"/>
    <mergeCell ref="B4:B5"/>
    <mergeCell ref="C4:C5"/>
    <mergeCell ref="D4:D5"/>
    <mergeCell ref="M4:M5"/>
    <mergeCell ref="H4:L4"/>
    <mergeCell ref="E4:G4"/>
  </mergeCells>
  <phoneticPr fontId="2" type="noConversion"/>
  <pageMargins left="0.62992125984251968" right="0.39370078740157483" top="0.74803149606299213" bottom="0.78740157480314965" header="0.51181102362204722" footer="0.43307086614173229"/>
  <pageSetup paperSize="9" scale="85" orientation="portrait" r:id="rId1"/>
  <headerFooter alignWithMargins="0">
    <oddFooter>&amp;C&amp;P</oddFooter>
  </headerFooter>
  <colBreaks count="1" manualBreakCount="1">
    <brk id="13" max="29" man="1"/>
  </colBreaks>
  <ignoredErrors>
    <ignoredError sqref="E10:H10 E13:H13 E16:H16 E19:H19 E22:H22 E25:H25 E28:H28 E31:H31 E34:H3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</sheetPr>
  <dimension ref="A1:N106"/>
  <sheetViews>
    <sheetView showGridLines="0" showZeros="0" view="pageBreakPreview" zoomScale="85" zoomScaleSheetLayoutView="100" workbookViewId="0">
      <pane ySplit="5" topLeftCell="A6" activePane="bottomLeft" state="frozen"/>
      <selection activeCell="B3" sqref="B3"/>
      <selection pane="bottomLeft" activeCell="P11" sqref="P11"/>
    </sheetView>
  </sheetViews>
  <sheetFormatPr defaultRowHeight="13.5" x14ac:dyDescent="0.15"/>
  <cols>
    <col min="1" max="1" width="13.77734375" style="1" hidden="1" customWidth="1"/>
    <col min="2" max="2" width="6.44140625" style="1" customWidth="1"/>
    <col min="3" max="3" width="28.33203125" style="1" customWidth="1"/>
    <col min="4" max="4" width="12.88671875" style="1" customWidth="1"/>
    <col min="5" max="5" width="9.6640625" style="1" customWidth="1"/>
    <col min="6" max="7" width="10.88671875" style="1" customWidth="1"/>
    <col min="8" max="12" width="9" style="1" hidden="1" customWidth="1"/>
    <col min="13" max="13" width="23.33203125" style="1" customWidth="1"/>
    <col min="14" max="14" width="9.77734375" style="1" customWidth="1"/>
    <col min="15" max="15" width="1.33203125" style="1" customWidth="1"/>
    <col min="16" max="16" width="8.88671875" style="1" customWidth="1"/>
    <col min="17" max="16384" width="8.88671875" style="1"/>
  </cols>
  <sheetData>
    <row r="1" spans="1:14" ht="44.25" customHeight="1" x14ac:dyDescent="0.15">
      <c r="A1" s="387" t="s">
        <v>155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</row>
    <row r="2" spans="1:14" ht="20.25" customHeight="1" x14ac:dyDescent="0.25">
      <c r="A2" s="52"/>
      <c r="B2" s="52" t="s">
        <v>46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4" x14ac:dyDescent="0.15">
      <c r="M3" s="34" t="s">
        <v>29</v>
      </c>
    </row>
    <row r="4" spans="1:14" s="2" customFormat="1" ht="20.25" customHeight="1" x14ac:dyDescent="0.15">
      <c r="A4" s="385" t="s">
        <v>54</v>
      </c>
      <c r="B4" s="388" t="s">
        <v>130</v>
      </c>
      <c r="C4" s="357" t="s">
        <v>131</v>
      </c>
      <c r="D4" s="353" t="s">
        <v>132</v>
      </c>
      <c r="E4" s="382" t="s">
        <v>133</v>
      </c>
      <c r="F4" s="383"/>
      <c r="G4" s="384"/>
      <c r="H4" s="382" t="s">
        <v>134</v>
      </c>
      <c r="I4" s="383"/>
      <c r="J4" s="383"/>
      <c r="K4" s="383"/>
      <c r="L4" s="384"/>
      <c r="M4" s="355" t="s">
        <v>135</v>
      </c>
    </row>
    <row r="5" spans="1:14" s="2" customFormat="1" ht="21" customHeight="1" x14ac:dyDescent="0.15">
      <c r="A5" s="386"/>
      <c r="B5" s="349"/>
      <c r="C5" s="352"/>
      <c r="D5" s="354"/>
      <c r="E5" s="81" t="s">
        <v>136</v>
      </c>
      <c r="F5" s="81" t="s">
        <v>137</v>
      </c>
      <c r="G5" s="81" t="s">
        <v>138</v>
      </c>
      <c r="H5" s="81" t="s">
        <v>136</v>
      </c>
      <c r="I5" s="81" t="s">
        <v>139</v>
      </c>
      <c r="J5" s="81" t="s">
        <v>140</v>
      </c>
      <c r="K5" s="81" t="s">
        <v>141</v>
      </c>
      <c r="L5" s="81" t="s">
        <v>142</v>
      </c>
      <c r="M5" s="356"/>
    </row>
    <row r="6" spans="1:14" s="38" customFormat="1" ht="36" customHeight="1" x14ac:dyDescent="0.15">
      <c r="A6" s="152" t="s">
        <v>22</v>
      </c>
      <c r="B6" s="203"/>
      <c r="C6" s="204" t="s">
        <v>136</v>
      </c>
      <c r="D6" s="222">
        <f t="shared" ref="D6:L6" si="0">SUM(D7:D36)/2</f>
        <v>0</v>
      </c>
      <c r="E6" s="222">
        <f t="shared" si="0"/>
        <v>0</v>
      </c>
      <c r="F6" s="222">
        <f t="shared" si="0"/>
        <v>0</v>
      </c>
      <c r="G6" s="222">
        <f t="shared" si="0"/>
        <v>0</v>
      </c>
      <c r="H6" s="222">
        <f t="shared" si="0"/>
        <v>0</v>
      </c>
      <c r="I6" s="222">
        <f t="shared" si="0"/>
        <v>0</v>
      </c>
      <c r="J6" s="222">
        <f t="shared" si="0"/>
        <v>0</v>
      </c>
      <c r="K6" s="222">
        <f t="shared" si="0"/>
        <v>0</v>
      </c>
      <c r="L6" s="222">
        <f t="shared" si="0"/>
        <v>0</v>
      </c>
      <c r="M6" s="206"/>
    </row>
    <row r="7" spans="1:14" s="2" customFormat="1" ht="36" customHeight="1" x14ac:dyDescent="0.15">
      <c r="A7" s="153" t="s">
        <v>69</v>
      </c>
      <c r="B7" s="223"/>
      <c r="C7" s="224" t="s">
        <v>143</v>
      </c>
      <c r="D7" s="209">
        <f t="shared" ref="D7:L7" si="1">SUM(D8:D9)</f>
        <v>0</v>
      </c>
      <c r="E7" s="209">
        <f t="shared" si="1"/>
        <v>0</v>
      </c>
      <c r="F7" s="209">
        <f t="shared" si="1"/>
        <v>0</v>
      </c>
      <c r="G7" s="209">
        <f t="shared" si="1"/>
        <v>0</v>
      </c>
      <c r="H7" s="209">
        <f t="shared" si="1"/>
        <v>0</v>
      </c>
      <c r="I7" s="209">
        <f t="shared" si="1"/>
        <v>0</v>
      </c>
      <c r="J7" s="209">
        <f t="shared" si="1"/>
        <v>0</v>
      </c>
      <c r="K7" s="209">
        <f t="shared" si="1"/>
        <v>0</v>
      </c>
      <c r="L7" s="209">
        <f t="shared" si="1"/>
        <v>0</v>
      </c>
      <c r="M7" s="225"/>
      <c r="N7" s="5"/>
    </row>
    <row r="8" spans="1:14" s="2" customFormat="1" ht="45" customHeight="1" x14ac:dyDescent="0.15">
      <c r="A8" s="154"/>
      <c r="B8" s="215"/>
      <c r="C8" s="226"/>
      <c r="D8" s="227"/>
      <c r="E8" s="82">
        <f>SUM(G8-F8)</f>
        <v>0</v>
      </c>
      <c r="F8" s="89"/>
      <c r="G8" s="90">
        <f>IF(H8&gt;0,H8,0)</f>
        <v>0</v>
      </c>
      <c r="H8" s="82">
        <f>SUM(I8:L8)</f>
        <v>0</v>
      </c>
      <c r="I8" s="227"/>
      <c r="J8" s="227"/>
      <c r="K8" s="227"/>
      <c r="L8" s="227"/>
      <c r="M8" s="228"/>
      <c r="N8" s="5"/>
    </row>
    <row r="9" spans="1:14" s="2" customFormat="1" ht="36" customHeight="1" x14ac:dyDescent="0.15">
      <c r="A9" s="154"/>
      <c r="B9" s="215"/>
      <c r="C9" s="226"/>
      <c r="D9" s="227"/>
      <c r="E9" s="82">
        <f>SUM(G9-F9)</f>
        <v>0</v>
      </c>
      <c r="F9" s="89">
        <f>IF(H9&gt;0,0,-H9)</f>
        <v>0</v>
      </c>
      <c r="G9" s="90">
        <f>IF(H9&gt;0,H9,0)</f>
        <v>0</v>
      </c>
      <c r="H9" s="82">
        <f>SUM(I9:L9)</f>
        <v>0</v>
      </c>
      <c r="I9" s="227"/>
      <c r="J9" s="227"/>
      <c r="K9" s="227"/>
      <c r="L9" s="227"/>
      <c r="M9" s="228"/>
      <c r="N9" s="5"/>
    </row>
    <row r="10" spans="1:14" s="2" customFormat="1" ht="36" customHeight="1" x14ac:dyDescent="0.15">
      <c r="A10" s="153" t="s">
        <v>70</v>
      </c>
      <c r="B10" s="223"/>
      <c r="C10" s="224" t="s">
        <v>144</v>
      </c>
      <c r="D10" s="209">
        <f t="shared" ref="D10:L10" si="2">SUM(D11:D12)</f>
        <v>0</v>
      </c>
      <c r="E10" s="209">
        <f t="shared" si="2"/>
        <v>0</v>
      </c>
      <c r="F10" s="209">
        <f t="shared" si="2"/>
        <v>0</v>
      </c>
      <c r="G10" s="209">
        <f t="shared" si="2"/>
        <v>0</v>
      </c>
      <c r="H10" s="209">
        <f t="shared" si="2"/>
        <v>0</v>
      </c>
      <c r="I10" s="209">
        <f t="shared" si="2"/>
        <v>0</v>
      </c>
      <c r="J10" s="209">
        <f t="shared" si="2"/>
        <v>0</v>
      </c>
      <c r="K10" s="209">
        <f t="shared" si="2"/>
        <v>0</v>
      </c>
      <c r="L10" s="209">
        <f t="shared" si="2"/>
        <v>0</v>
      </c>
      <c r="M10" s="225"/>
      <c r="N10" s="5"/>
    </row>
    <row r="11" spans="1:14" s="2" customFormat="1" ht="36" customHeight="1" x14ac:dyDescent="0.15">
      <c r="A11" s="154"/>
      <c r="B11" s="215"/>
      <c r="C11" s="226"/>
      <c r="D11" s="227"/>
      <c r="E11" s="82">
        <f>SUM(G11-F11)</f>
        <v>0</v>
      </c>
      <c r="F11" s="89">
        <f>IF(H11&gt;0,0,-H11)</f>
        <v>0</v>
      </c>
      <c r="G11" s="90">
        <f>IF(H11&gt;0,H11,0)</f>
        <v>0</v>
      </c>
      <c r="H11" s="82">
        <f>SUM(I11:L11)</f>
        <v>0</v>
      </c>
      <c r="I11" s="227"/>
      <c r="J11" s="227"/>
      <c r="K11" s="227"/>
      <c r="L11" s="227"/>
      <c r="M11" s="228"/>
      <c r="N11" s="5"/>
    </row>
    <row r="12" spans="1:14" s="2" customFormat="1" ht="36" customHeight="1" x14ac:dyDescent="0.15">
      <c r="A12" s="154"/>
      <c r="B12" s="215"/>
      <c r="C12" s="226"/>
      <c r="D12" s="227"/>
      <c r="E12" s="82">
        <f>SUM(G12-F12)</f>
        <v>0</v>
      </c>
      <c r="F12" s="89">
        <f>IF(H12&gt;0,0,-H12)</f>
        <v>0</v>
      </c>
      <c r="G12" s="90">
        <f>IF(H12&gt;0,H12,0)</f>
        <v>0</v>
      </c>
      <c r="H12" s="82">
        <f>SUM(I12:L12)</f>
        <v>0</v>
      </c>
      <c r="I12" s="227"/>
      <c r="J12" s="227"/>
      <c r="K12" s="227"/>
      <c r="L12" s="227"/>
      <c r="M12" s="228"/>
      <c r="N12" s="5"/>
    </row>
    <row r="13" spans="1:14" s="2" customFormat="1" ht="36" customHeight="1" x14ac:dyDescent="0.15">
      <c r="A13" s="153" t="s">
        <v>68</v>
      </c>
      <c r="B13" s="223"/>
      <c r="C13" s="224" t="s">
        <v>145</v>
      </c>
      <c r="D13" s="209">
        <f t="shared" ref="D13:L13" si="3">SUM(D14:D15)</f>
        <v>0</v>
      </c>
      <c r="E13" s="209">
        <f t="shared" si="3"/>
        <v>0</v>
      </c>
      <c r="F13" s="209">
        <f t="shared" si="3"/>
        <v>0</v>
      </c>
      <c r="G13" s="209">
        <f t="shared" si="3"/>
        <v>0</v>
      </c>
      <c r="H13" s="209">
        <f t="shared" si="3"/>
        <v>0</v>
      </c>
      <c r="I13" s="209">
        <f t="shared" si="3"/>
        <v>0</v>
      </c>
      <c r="J13" s="209">
        <f t="shared" si="3"/>
        <v>0</v>
      </c>
      <c r="K13" s="209">
        <f t="shared" si="3"/>
        <v>0</v>
      </c>
      <c r="L13" s="209">
        <f t="shared" si="3"/>
        <v>0</v>
      </c>
      <c r="M13" s="225"/>
      <c r="N13" s="5"/>
    </row>
    <row r="14" spans="1:14" s="2" customFormat="1" ht="36" customHeight="1" x14ac:dyDescent="0.15">
      <c r="A14" s="154"/>
      <c r="B14" s="215"/>
      <c r="C14" s="226"/>
      <c r="D14" s="227"/>
      <c r="E14" s="82">
        <f>SUM(G14-F14)</f>
        <v>0</v>
      </c>
      <c r="F14" s="89">
        <f>IF(H14&gt;0,0,-H14)</f>
        <v>0</v>
      </c>
      <c r="G14" s="90">
        <f>IF(H14&gt;0,H14,0)</f>
        <v>0</v>
      </c>
      <c r="H14" s="82">
        <f>SUM(I14:L14)</f>
        <v>0</v>
      </c>
      <c r="I14" s="227"/>
      <c r="J14" s="227"/>
      <c r="K14" s="227"/>
      <c r="L14" s="227"/>
      <c r="M14" s="228"/>
      <c r="N14" s="5"/>
    </row>
    <row r="15" spans="1:14" s="2" customFormat="1" ht="36" customHeight="1" x14ac:dyDescent="0.15">
      <c r="A15" s="154"/>
      <c r="B15" s="215"/>
      <c r="C15" s="226"/>
      <c r="D15" s="227"/>
      <c r="E15" s="82">
        <f>SUM(G15-F15)</f>
        <v>0</v>
      </c>
      <c r="F15" s="89">
        <f>IF(H15&gt;0,0,-H15)</f>
        <v>0</v>
      </c>
      <c r="G15" s="90">
        <f>IF(H15&gt;0,H15,0)</f>
        <v>0</v>
      </c>
      <c r="H15" s="82">
        <f>SUM(I15:L15)</f>
        <v>0</v>
      </c>
      <c r="I15" s="227"/>
      <c r="J15" s="227"/>
      <c r="K15" s="227"/>
      <c r="L15" s="227"/>
      <c r="M15" s="228"/>
      <c r="N15" s="5"/>
    </row>
    <row r="16" spans="1:14" s="2" customFormat="1" ht="36" customHeight="1" x14ac:dyDescent="0.15">
      <c r="A16" s="153" t="s">
        <v>71</v>
      </c>
      <c r="B16" s="223"/>
      <c r="C16" s="224" t="s">
        <v>146</v>
      </c>
      <c r="D16" s="209">
        <f t="shared" ref="D16:L16" si="4">SUM(D17:D18)</f>
        <v>0</v>
      </c>
      <c r="E16" s="209">
        <f t="shared" si="4"/>
        <v>0</v>
      </c>
      <c r="F16" s="209">
        <f t="shared" si="4"/>
        <v>0</v>
      </c>
      <c r="G16" s="209">
        <f t="shared" si="4"/>
        <v>0</v>
      </c>
      <c r="H16" s="209">
        <f t="shared" si="4"/>
        <v>0</v>
      </c>
      <c r="I16" s="209">
        <f t="shared" si="4"/>
        <v>0</v>
      </c>
      <c r="J16" s="209">
        <f t="shared" si="4"/>
        <v>0</v>
      </c>
      <c r="K16" s="209">
        <f t="shared" si="4"/>
        <v>0</v>
      </c>
      <c r="L16" s="209">
        <f t="shared" si="4"/>
        <v>0</v>
      </c>
      <c r="M16" s="225"/>
      <c r="N16" s="5"/>
    </row>
    <row r="17" spans="1:14" s="2" customFormat="1" ht="36" customHeight="1" x14ac:dyDescent="0.15">
      <c r="A17" s="154"/>
      <c r="B17" s="215"/>
      <c r="C17" s="226"/>
      <c r="D17" s="227"/>
      <c r="E17" s="82"/>
      <c r="F17" s="89"/>
      <c r="G17" s="90"/>
      <c r="H17" s="82">
        <f>SUM(I17:L17)</f>
        <v>0</v>
      </c>
      <c r="I17" s="227"/>
      <c r="J17" s="227"/>
      <c r="K17" s="227"/>
      <c r="L17" s="227"/>
      <c r="M17" s="228"/>
      <c r="N17" s="5"/>
    </row>
    <row r="18" spans="1:14" s="2" customFormat="1" ht="36" customHeight="1" x14ac:dyDescent="0.15">
      <c r="A18" s="154"/>
      <c r="B18" s="229"/>
      <c r="C18" s="232"/>
      <c r="D18" s="84"/>
      <c r="E18" s="82"/>
      <c r="F18" s="141"/>
      <c r="G18" s="142"/>
      <c r="H18" s="82">
        <f>SUM(I18:L18)</f>
        <v>0</v>
      </c>
      <c r="I18" s="84"/>
      <c r="J18" s="84"/>
      <c r="K18" s="84"/>
      <c r="L18" s="84"/>
      <c r="M18" s="233"/>
      <c r="N18" s="5"/>
    </row>
    <row r="19" spans="1:14" s="2" customFormat="1" ht="36" customHeight="1" x14ac:dyDescent="0.15">
      <c r="A19" s="153" t="s">
        <v>72</v>
      </c>
      <c r="B19" s="223"/>
      <c r="C19" s="224" t="s">
        <v>147</v>
      </c>
      <c r="D19" s="209">
        <f t="shared" ref="D19:L19" si="5">SUM(D20:D21)</f>
        <v>0</v>
      </c>
      <c r="E19" s="209">
        <f t="shared" si="5"/>
        <v>0</v>
      </c>
      <c r="F19" s="209">
        <f t="shared" si="5"/>
        <v>0</v>
      </c>
      <c r="G19" s="209">
        <f t="shared" si="5"/>
        <v>0</v>
      </c>
      <c r="H19" s="209">
        <f t="shared" si="5"/>
        <v>0</v>
      </c>
      <c r="I19" s="209">
        <f t="shared" si="5"/>
        <v>0</v>
      </c>
      <c r="J19" s="209">
        <f t="shared" si="5"/>
        <v>0</v>
      </c>
      <c r="K19" s="209">
        <f t="shared" si="5"/>
        <v>0</v>
      </c>
      <c r="L19" s="209">
        <f t="shared" si="5"/>
        <v>0</v>
      </c>
      <c r="M19" s="225"/>
      <c r="N19" s="5"/>
    </row>
    <row r="20" spans="1:14" s="2" customFormat="1" ht="36" customHeight="1" x14ac:dyDescent="0.15">
      <c r="A20" s="154"/>
      <c r="B20" s="229"/>
      <c r="C20" s="114"/>
      <c r="D20" s="84"/>
      <c r="E20" s="82">
        <f>SUM(G20-F20)</f>
        <v>0</v>
      </c>
      <c r="F20" s="141"/>
      <c r="G20" s="142">
        <f>IF(H20&gt;0,H20,0)</f>
        <v>0</v>
      </c>
      <c r="H20" s="82">
        <f>SUM(I20:L20)</f>
        <v>0</v>
      </c>
      <c r="I20" s="84"/>
      <c r="J20" s="84"/>
      <c r="K20" s="84"/>
      <c r="L20" s="84"/>
      <c r="M20" s="230"/>
      <c r="N20" s="5"/>
    </row>
    <row r="21" spans="1:14" s="2" customFormat="1" ht="36" customHeight="1" x14ac:dyDescent="0.15">
      <c r="A21" s="154"/>
      <c r="B21" s="215"/>
      <c r="C21" s="125"/>
      <c r="D21" s="217"/>
      <c r="E21" s="82">
        <f>SUM(G21-F21)</f>
        <v>0</v>
      </c>
      <c r="F21" s="89">
        <f>IF(H21&gt;0,0,-H21)</f>
        <v>0</v>
      </c>
      <c r="G21" s="90">
        <f>IF(H21&gt;0,H21,0)</f>
        <v>0</v>
      </c>
      <c r="H21" s="82">
        <f>SUM(I21:L21)</f>
        <v>0</v>
      </c>
      <c r="I21" s="217"/>
      <c r="J21" s="217"/>
      <c r="K21" s="217"/>
      <c r="L21" s="217"/>
      <c r="M21" s="219"/>
      <c r="N21" s="5"/>
    </row>
    <row r="22" spans="1:14" s="2" customFormat="1" ht="36" customHeight="1" x14ac:dyDescent="0.15">
      <c r="A22" s="153" t="s">
        <v>74</v>
      </c>
      <c r="B22" s="223"/>
      <c r="C22" s="224" t="s">
        <v>148</v>
      </c>
      <c r="D22" s="209">
        <f t="shared" ref="D22:L22" si="6">SUM(D23:D24)</f>
        <v>0</v>
      </c>
      <c r="E22" s="209">
        <f t="shared" si="6"/>
        <v>0</v>
      </c>
      <c r="F22" s="209">
        <f t="shared" si="6"/>
        <v>0</v>
      </c>
      <c r="G22" s="209">
        <f t="shared" si="6"/>
        <v>0</v>
      </c>
      <c r="H22" s="209">
        <f t="shared" si="6"/>
        <v>0</v>
      </c>
      <c r="I22" s="209">
        <f t="shared" si="6"/>
        <v>0</v>
      </c>
      <c r="J22" s="209">
        <f t="shared" si="6"/>
        <v>0</v>
      </c>
      <c r="K22" s="209">
        <f t="shared" si="6"/>
        <v>0</v>
      </c>
      <c r="L22" s="209">
        <f t="shared" si="6"/>
        <v>0</v>
      </c>
      <c r="M22" s="225"/>
      <c r="N22" s="5"/>
    </row>
    <row r="23" spans="1:14" s="2" customFormat="1" ht="36" customHeight="1" x14ac:dyDescent="0.15">
      <c r="A23" s="154"/>
      <c r="B23" s="215"/>
      <c r="C23" s="125"/>
      <c r="D23" s="217"/>
      <c r="E23" s="82">
        <f>SUM(G23-F23)</f>
        <v>0</v>
      </c>
      <c r="F23" s="89">
        <f>IF(H23&gt;0,0,-H23)</f>
        <v>0</v>
      </c>
      <c r="G23" s="90">
        <f>IF(H23&gt;0,H23,0)</f>
        <v>0</v>
      </c>
      <c r="H23" s="82">
        <f>SUM(I23:L23)</f>
        <v>0</v>
      </c>
      <c r="I23" s="217"/>
      <c r="J23" s="217"/>
      <c r="K23" s="217"/>
      <c r="L23" s="217"/>
      <c r="M23" s="219"/>
      <c r="N23" s="5"/>
    </row>
    <row r="24" spans="1:14" s="2" customFormat="1" ht="36" customHeight="1" x14ac:dyDescent="0.15">
      <c r="A24" s="154"/>
      <c r="B24" s="215"/>
      <c r="C24" s="125"/>
      <c r="D24" s="217"/>
      <c r="E24" s="82">
        <f>SUM(G24-F24)</f>
        <v>0</v>
      </c>
      <c r="F24" s="89">
        <f>IF(H24&gt;0,0,-H24)</f>
        <v>0</v>
      </c>
      <c r="G24" s="90">
        <f>IF(H24&gt;0,H24,0)</f>
        <v>0</v>
      </c>
      <c r="H24" s="82">
        <f>SUM(I24:L24)</f>
        <v>0</v>
      </c>
      <c r="I24" s="217"/>
      <c r="J24" s="217"/>
      <c r="K24" s="217"/>
      <c r="L24" s="217"/>
      <c r="M24" s="219"/>
      <c r="N24" s="5"/>
    </row>
    <row r="25" spans="1:14" s="2" customFormat="1" ht="36" customHeight="1" x14ac:dyDescent="0.15">
      <c r="A25" s="153" t="s">
        <v>73</v>
      </c>
      <c r="B25" s="223"/>
      <c r="C25" s="224" t="s">
        <v>149</v>
      </c>
      <c r="D25" s="209">
        <f t="shared" ref="D25:L25" si="7">SUM(D26:D27)</f>
        <v>0</v>
      </c>
      <c r="E25" s="209">
        <f t="shared" si="7"/>
        <v>0</v>
      </c>
      <c r="F25" s="209">
        <f t="shared" si="7"/>
        <v>0</v>
      </c>
      <c r="G25" s="209">
        <f t="shared" si="7"/>
        <v>0</v>
      </c>
      <c r="H25" s="209">
        <f t="shared" si="7"/>
        <v>0</v>
      </c>
      <c r="I25" s="209">
        <f t="shared" si="7"/>
        <v>0</v>
      </c>
      <c r="J25" s="209">
        <f t="shared" si="7"/>
        <v>0</v>
      </c>
      <c r="K25" s="209">
        <f t="shared" si="7"/>
        <v>0</v>
      </c>
      <c r="L25" s="209">
        <f t="shared" si="7"/>
        <v>0</v>
      </c>
      <c r="M25" s="225"/>
      <c r="N25" s="5"/>
    </row>
    <row r="26" spans="1:14" s="2" customFormat="1" ht="36" customHeight="1" x14ac:dyDescent="0.15">
      <c r="A26" s="154"/>
      <c r="B26" s="229"/>
      <c r="C26" s="114"/>
      <c r="D26" s="84"/>
      <c r="E26" s="82"/>
      <c r="F26" s="141"/>
      <c r="G26" s="142"/>
      <c r="H26" s="82"/>
      <c r="I26" s="84"/>
      <c r="J26" s="84"/>
      <c r="K26" s="84"/>
      <c r="L26" s="84"/>
      <c r="M26" s="230"/>
      <c r="N26" s="5"/>
    </row>
    <row r="27" spans="1:14" s="2" customFormat="1" ht="36" customHeight="1" x14ac:dyDescent="0.15">
      <c r="A27" s="154"/>
      <c r="B27" s="215"/>
      <c r="C27" s="125"/>
      <c r="D27" s="217"/>
      <c r="E27" s="82"/>
      <c r="F27" s="89"/>
      <c r="G27" s="90"/>
      <c r="H27" s="82"/>
      <c r="I27" s="217"/>
      <c r="J27" s="217"/>
      <c r="K27" s="217"/>
      <c r="L27" s="217"/>
      <c r="M27" s="230"/>
      <c r="N27" s="5"/>
    </row>
    <row r="28" spans="1:14" s="2" customFormat="1" ht="36" customHeight="1" x14ac:dyDescent="0.15">
      <c r="A28" s="153" t="s">
        <v>75</v>
      </c>
      <c r="B28" s="223"/>
      <c r="C28" s="224" t="s">
        <v>150</v>
      </c>
      <c r="D28" s="209">
        <f t="shared" ref="D28:L28" si="8">SUM(D29:D30)</f>
        <v>0</v>
      </c>
      <c r="E28" s="209">
        <f t="shared" si="8"/>
        <v>0</v>
      </c>
      <c r="F28" s="209">
        <f t="shared" si="8"/>
        <v>0</v>
      </c>
      <c r="G28" s="209">
        <f t="shared" si="8"/>
        <v>0</v>
      </c>
      <c r="H28" s="209">
        <f t="shared" si="8"/>
        <v>0</v>
      </c>
      <c r="I28" s="209">
        <f t="shared" si="8"/>
        <v>0</v>
      </c>
      <c r="J28" s="209">
        <f t="shared" si="8"/>
        <v>0</v>
      </c>
      <c r="K28" s="209">
        <f t="shared" si="8"/>
        <v>0</v>
      </c>
      <c r="L28" s="209">
        <f t="shared" si="8"/>
        <v>0</v>
      </c>
      <c r="M28" s="225"/>
      <c r="N28" s="5"/>
    </row>
    <row r="29" spans="1:14" s="2" customFormat="1" ht="36" customHeight="1" x14ac:dyDescent="0.15">
      <c r="A29" s="154"/>
      <c r="B29" s="215"/>
      <c r="C29" s="125"/>
      <c r="D29" s="217"/>
      <c r="E29" s="82">
        <f>SUM(G29-F29)</f>
        <v>0</v>
      </c>
      <c r="F29" s="89">
        <f>IF(H29&gt;0,0,-H29)</f>
        <v>0</v>
      </c>
      <c r="G29" s="90">
        <f>IF(H29&gt;0,H29,0)</f>
        <v>0</v>
      </c>
      <c r="H29" s="82">
        <f>SUM(I29:L29)</f>
        <v>0</v>
      </c>
      <c r="I29" s="217"/>
      <c r="J29" s="217"/>
      <c r="K29" s="217"/>
      <c r="L29" s="217"/>
      <c r="M29" s="219"/>
      <c r="N29" s="5"/>
    </row>
    <row r="30" spans="1:14" s="2" customFormat="1" ht="36" customHeight="1" x14ac:dyDescent="0.15">
      <c r="A30" s="154"/>
      <c r="B30" s="215"/>
      <c r="C30" s="125"/>
      <c r="D30" s="217"/>
      <c r="E30" s="82">
        <f>SUM(G30-F30)</f>
        <v>0</v>
      </c>
      <c r="F30" s="89">
        <f>IF(H30&gt;0,0,-H30)</f>
        <v>0</v>
      </c>
      <c r="G30" s="90">
        <f>IF(H30&gt;0,H30,0)</f>
        <v>0</v>
      </c>
      <c r="H30" s="82">
        <f>SUM(I30:L30)</f>
        <v>0</v>
      </c>
      <c r="I30" s="217"/>
      <c r="J30" s="217"/>
      <c r="K30" s="217"/>
      <c r="L30" s="217"/>
      <c r="M30" s="219"/>
      <c r="N30" s="5"/>
    </row>
    <row r="31" spans="1:14" s="2" customFormat="1" ht="36" customHeight="1" x14ac:dyDescent="0.15">
      <c r="A31" s="153" t="s">
        <v>76</v>
      </c>
      <c r="B31" s="223"/>
      <c r="C31" s="224" t="s">
        <v>151</v>
      </c>
      <c r="D31" s="209">
        <f t="shared" ref="D31:L31" si="9">SUM(D32:D33)</f>
        <v>0</v>
      </c>
      <c r="E31" s="209">
        <f t="shared" si="9"/>
        <v>0</v>
      </c>
      <c r="F31" s="209">
        <f t="shared" si="9"/>
        <v>0</v>
      </c>
      <c r="G31" s="209">
        <f t="shared" si="9"/>
        <v>0</v>
      </c>
      <c r="H31" s="209">
        <f t="shared" si="9"/>
        <v>0</v>
      </c>
      <c r="I31" s="209">
        <f t="shared" si="9"/>
        <v>0</v>
      </c>
      <c r="J31" s="209">
        <f t="shared" si="9"/>
        <v>0</v>
      </c>
      <c r="K31" s="209">
        <f t="shared" si="9"/>
        <v>0</v>
      </c>
      <c r="L31" s="209">
        <f t="shared" si="9"/>
        <v>0</v>
      </c>
      <c r="M31" s="225"/>
      <c r="N31" s="5"/>
    </row>
    <row r="32" spans="1:14" s="132" customFormat="1" ht="36" customHeight="1" x14ac:dyDescent="0.15">
      <c r="A32" s="155"/>
      <c r="B32" s="229"/>
      <c r="C32" s="114"/>
      <c r="D32" s="84"/>
      <c r="E32" s="82"/>
      <c r="F32" s="141"/>
      <c r="G32" s="142"/>
      <c r="H32" s="82"/>
      <c r="I32" s="84"/>
      <c r="J32" s="84"/>
      <c r="K32" s="84"/>
      <c r="L32" s="84"/>
      <c r="M32" s="230"/>
      <c r="N32" s="131"/>
    </row>
    <row r="33" spans="1:14" s="132" customFormat="1" ht="36" customHeight="1" x14ac:dyDescent="0.15">
      <c r="A33" s="155"/>
      <c r="B33" s="229"/>
      <c r="C33" s="114"/>
      <c r="D33" s="84"/>
      <c r="E33" s="82"/>
      <c r="F33" s="141"/>
      <c r="G33" s="142"/>
      <c r="H33" s="82"/>
      <c r="I33" s="84"/>
      <c r="J33" s="84"/>
      <c r="K33" s="84"/>
      <c r="L33" s="84"/>
      <c r="M33" s="230"/>
      <c r="N33" s="131"/>
    </row>
    <row r="34" spans="1:14" s="2" customFormat="1" ht="36" customHeight="1" x14ac:dyDescent="0.15">
      <c r="A34" s="153" t="s">
        <v>77</v>
      </c>
      <c r="B34" s="197"/>
      <c r="C34" s="224" t="s">
        <v>154</v>
      </c>
      <c r="D34" s="198">
        <f t="shared" ref="D34:L34" si="10">SUM(D35:D36)</f>
        <v>0</v>
      </c>
      <c r="E34" s="198">
        <f t="shared" si="10"/>
        <v>0</v>
      </c>
      <c r="F34" s="198">
        <f t="shared" si="10"/>
        <v>0</v>
      </c>
      <c r="G34" s="198">
        <f t="shared" si="10"/>
        <v>0</v>
      </c>
      <c r="H34" s="198">
        <f t="shared" si="10"/>
        <v>0</v>
      </c>
      <c r="I34" s="198">
        <f t="shared" si="10"/>
        <v>0</v>
      </c>
      <c r="J34" s="198">
        <f t="shared" si="10"/>
        <v>0</v>
      </c>
      <c r="K34" s="198">
        <f t="shared" si="10"/>
        <v>0</v>
      </c>
      <c r="L34" s="198">
        <f t="shared" si="10"/>
        <v>0</v>
      </c>
      <c r="M34" s="199"/>
      <c r="N34" s="5"/>
    </row>
    <row r="35" spans="1:14" s="2" customFormat="1" ht="36" customHeight="1" x14ac:dyDescent="0.15">
      <c r="A35" s="154"/>
      <c r="B35" s="44"/>
      <c r="C35" s="55"/>
      <c r="D35" s="35"/>
      <c r="E35" s="82">
        <f>SUM(G35-F35)</f>
        <v>0</v>
      </c>
      <c r="F35" s="89">
        <f>IF(H35&gt;0,0,-H35)</f>
        <v>0</v>
      </c>
      <c r="G35" s="90">
        <f>IF(H35&gt;0,H35,0)</f>
        <v>0</v>
      </c>
      <c r="H35" s="82">
        <f>SUM(I35:L35)</f>
        <v>0</v>
      </c>
      <c r="I35" s="35"/>
      <c r="J35" s="35"/>
      <c r="K35" s="35"/>
      <c r="L35" s="35"/>
      <c r="M35" s="48"/>
      <c r="N35" s="5"/>
    </row>
    <row r="36" spans="1:14" s="2" customFormat="1" ht="36" customHeight="1" x14ac:dyDescent="0.15">
      <c r="A36" s="156"/>
      <c r="B36" s="46"/>
      <c r="C36" s="56"/>
      <c r="D36" s="39"/>
      <c r="E36" s="157">
        <f>SUM(G36-F36)</f>
        <v>0</v>
      </c>
      <c r="F36" s="158">
        <f>IF(H36&gt;0,0,-H36)</f>
        <v>0</v>
      </c>
      <c r="G36" s="159">
        <f>IF(H36&gt;0,H36,0)</f>
        <v>0</v>
      </c>
      <c r="H36" s="157">
        <f>SUM(I36:L36)</f>
        <v>0</v>
      </c>
      <c r="I36" s="39"/>
      <c r="J36" s="39"/>
      <c r="K36" s="39"/>
      <c r="L36" s="39"/>
      <c r="M36" s="50"/>
      <c r="N36" s="5"/>
    </row>
    <row r="37" spans="1:14" x14ac:dyDescent="0.15"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4" x14ac:dyDescent="0.15"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4" x14ac:dyDescent="0.15"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4" x14ac:dyDescent="0.15"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4" x14ac:dyDescent="0.15"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4" x14ac:dyDescent="0.15"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4" x14ac:dyDescent="0.15"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4" x14ac:dyDescent="0.15"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4" x14ac:dyDescent="0.15"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4" x14ac:dyDescent="0.15"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4" x14ac:dyDescent="0.15"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4" x14ac:dyDescent="0.15"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x14ac:dyDescent="0.15"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x14ac:dyDescent="0.15"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x14ac:dyDescent="0.15"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x14ac:dyDescent="0.15"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2:13" x14ac:dyDescent="0.15"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2:13" x14ac:dyDescent="0.15"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2:13" x14ac:dyDescent="0.15"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 x14ac:dyDescent="0.15"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 x14ac:dyDescent="0.15"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 x14ac:dyDescent="0.15"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2:13" x14ac:dyDescent="0.15"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2:13" x14ac:dyDescent="0.15"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2:13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2:13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2:13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2:13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2:13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2:13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2:13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2:13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2:13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2:13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2:13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2:13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2:13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2:13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2:13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2:13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2:13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2:13" x14ac:dyDescent="0.1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2:13" x14ac:dyDescent="0.1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</sheetData>
  <mergeCells count="8">
    <mergeCell ref="E4:G4"/>
    <mergeCell ref="A4:A5"/>
    <mergeCell ref="A1:M1"/>
    <mergeCell ref="B4:B5"/>
    <mergeCell ref="C4:C5"/>
    <mergeCell ref="D4:D5"/>
    <mergeCell ref="M4:M5"/>
    <mergeCell ref="H4:L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88" firstPageNumber="19" orientation="portrait" r:id="rId1"/>
  <headerFooter alignWithMargins="0">
    <oddFooter>&amp;C&amp;P</oddFooter>
  </headerFooter>
  <ignoredErrors>
    <ignoredError sqref="E10:G10 E13:G13 E16:G16 E19:G19 E22:G22 E25:G25 E28:G28 E31:G31 E34:G34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9"/>
  <sheetViews>
    <sheetView view="pageBreakPreview" topLeftCell="A4" workbookViewId="0">
      <selection activeCell="C10" sqref="C10"/>
    </sheetView>
  </sheetViews>
  <sheetFormatPr defaultRowHeight="13.5" x14ac:dyDescent="0.15"/>
  <cols>
    <col min="1" max="1" width="0.6640625" style="6" customWidth="1"/>
    <col min="2" max="2" width="10.6640625" style="6" customWidth="1"/>
    <col min="3" max="3" width="13.5546875" style="6" customWidth="1"/>
    <col min="4" max="7" width="11.77734375" style="6" customWidth="1"/>
    <col min="8" max="8" width="13.88671875" style="6" customWidth="1"/>
    <col min="9" max="16384" width="8.88671875" style="6"/>
  </cols>
  <sheetData>
    <row r="1" spans="2:8" ht="50.25" customHeight="1" x14ac:dyDescent="0.15">
      <c r="B1" s="339" t="s">
        <v>113</v>
      </c>
      <c r="C1" s="339"/>
      <c r="D1" s="340"/>
      <c r="E1" s="340"/>
      <c r="F1" s="340"/>
      <c r="G1" s="340"/>
      <c r="H1" s="340"/>
    </row>
    <row r="2" spans="2:8" ht="12" customHeight="1" x14ac:dyDescent="0.15">
      <c r="B2" s="7"/>
      <c r="C2" s="7"/>
      <c r="D2" s="7"/>
      <c r="E2" s="7"/>
      <c r="F2" s="7"/>
      <c r="G2" s="7"/>
      <c r="H2" s="7"/>
    </row>
    <row r="3" spans="2:8" ht="23.25" customHeight="1" x14ac:dyDescent="0.25">
      <c r="B3" s="8" t="s">
        <v>6</v>
      </c>
      <c r="C3" s="8"/>
      <c r="D3" s="10"/>
      <c r="E3" s="10"/>
      <c r="F3" s="11"/>
      <c r="G3" s="11"/>
      <c r="H3" s="11"/>
    </row>
    <row r="4" spans="2:8" s="7" customFormat="1" ht="21.75" customHeight="1" thickBot="1" x14ac:dyDescent="0.2">
      <c r="B4" s="12"/>
      <c r="C4" s="12"/>
      <c r="F4" s="13"/>
      <c r="H4" s="15" t="s">
        <v>7</v>
      </c>
    </row>
    <row r="5" spans="2:8" ht="24" customHeight="1" x14ac:dyDescent="0.15">
      <c r="B5" s="389" t="s">
        <v>8</v>
      </c>
      <c r="C5" s="394" t="s">
        <v>105</v>
      </c>
      <c r="D5" s="391" t="s">
        <v>9</v>
      </c>
      <c r="E5" s="391"/>
      <c r="F5" s="391" t="s">
        <v>10</v>
      </c>
      <c r="G5" s="391"/>
      <c r="H5" s="392" t="s">
        <v>103</v>
      </c>
    </row>
    <row r="6" spans="2:8" ht="24" customHeight="1" x14ac:dyDescent="0.15">
      <c r="B6" s="390"/>
      <c r="C6" s="395"/>
      <c r="D6" s="67" t="s">
        <v>11</v>
      </c>
      <c r="E6" s="67" t="s">
        <v>12</v>
      </c>
      <c r="F6" s="67" t="s">
        <v>11</v>
      </c>
      <c r="G6" s="67" t="s">
        <v>12</v>
      </c>
      <c r="H6" s="393"/>
    </row>
    <row r="7" spans="2:8" ht="34.5" customHeight="1" x14ac:dyDescent="0.15">
      <c r="B7" s="16" t="s">
        <v>13</v>
      </c>
      <c r="C7" s="171">
        <f t="shared" ref="C7:H7" si="0">SUM(C8:C17)</f>
        <v>0</v>
      </c>
      <c r="D7" s="171">
        <f t="shared" si="0"/>
        <v>0</v>
      </c>
      <c r="E7" s="171">
        <f t="shared" si="0"/>
        <v>0</v>
      </c>
      <c r="F7" s="171">
        <f t="shared" si="0"/>
        <v>0</v>
      </c>
      <c r="G7" s="171">
        <f t="shared" si="0"/>
        <v>0</v>
      </c>
      <c r="H7" s="168">
        <f t="shared" si="0"/>
        <v>0</v>
      </c>
    </row>
    <row r="8" spans="2:8" ht="34.5" customHeight="1" x14ac:dyDescent="0.15">
      <c r="B8" s="17" t="s">
        <v>14</v>
      </c>
      <c r="C8" s="172"/>
      <c r="D8" s="173"/>
      <c r="E8" s="173"/>
      <c r="F8" s="173"/>
      <c r="G8" s="173"/>
      <c r="H8" s="169"/>
    </row>
    <row r="9" spans="2:8" ht="34.5" customHeight="1" x14ac:dyDescent="0.15">
      <c r="B9" s="17" t="s">
        <v>15</v>
      </c>
      <c r="C9" s="172"/>
      <c r="D9" s="173"/>
      <c r="E9" s="173"/>
      <c r="F9" s="174"/>
      <c r="G9" s="174"/>
      <c r="H9" s="169"/>
    </row>
    <row r="10" spans="2:8" ht="34.5" customHeight="1" x14ac:dyDescent="0.15">
      <c r="B10" s="17" t="s">
        <v>16</v>
      </c>
      <c r="C10" s="172"/>
      <c r="D10" s="173"/>
      <c r="E10" s="173"/>
      <c r="F10" s="173"/>
      <c r="G10" s="173"/>
      <c r="H10" s="169"/>
    </row>
    <row r="11" spans="2:8" ht="34.5" customHeight="1" x14ac:dyDescent="0.15">
      <c r="B11" s="17" t="s">
        <v>50</v>
      </c>
      <c r="C11" s="172"/>
      <c r="D11" s="173"/>
      <c r="E11" s="173"/>
      <c r="F11" s="173"/>
      <c r="G11" s="173"/>
      <c r="H11" s="169"/>
    </row>
    <row r="12" spans="2:8" ht="34.5" customHeight="1" x14ac:dyDescent="0.15">
      <c r="B12" s="17" t="s">
        <v>108</v>
      </c>
      <c r="C12" s="172"/>
      <c r="D12" s="173"/>
      <c r="E12" s="173"/>
      <c r="F12" s="173"/>
      <c r="G12" s="174"/>
      <c r="H12" s="169"/>
    </row>
    <row r="13" spans="2:8" ht="34.5" customHeight="1" x14ac:dyDescent="0.15">
      <c r="B13" s="17" t="s">
        <v>109</v>
      </c>
      <c r="C13" s="172"/>
      <c r="D13" s="173"/>
      <c r="E13" s="173"/>
      <c r="F13" s="173"/>
      <c r="G13" s="173"/>
      <c r="H13" s="169"/>
    </row>
    <row r="14" spans="2:8" ht="34.5" customHeight="1" x14ac:dyDescent="0.15">
      <c r="B14" s="17" t="s">
        <v>110</v>
      </c>
      <c r="C14" s="172"/>
      <c r="D14" s="173"/>
      <c r="E14" s="173"/>
      <c r="F14" s="173"/>
      <c r="G14" s="173"/>
      <c r="H14" s="169"/>
    </row>
    <row r="15" spans="2:8" ht="34.5" customHeight="1" x14ac:dyDescent="0.15">
      <c r="B15" s="17" t="s">
        <v>111</v>
      </c>
      <c r="C15" s="172"/>
      <c r="D15" s="173"/>
      <c r="E15" s="173"/>
      <c r="F15" s="173"/>
      <c r="G15" s="173"/>
      <c r="H15" s="169"/>
    </row>
    <row r="16" spans="2:8" ht="34.5" customHeight="1" x14ac:dyDescent="0.15">
      <c r="B16" s="17" t="s">
        <v>112</v>
      </c>
      <c r="C16" s="172"/>
      <c r="D16" s="173"/>
      <c r="E16" s="173"/>
      <c r="F16" s="173"/>
      <c r="G16" s="173"/>
      <c r="H16" s="169"/>
    </row>
    <row r="17" spans="2:8" ht="34.5" customHeight="1" thickBot="1" x14ac:dyDescent="0.2">
      <c r="B17" s="20" t="s">
        <v>89</v>
      </c>
      <c r="C17" s="175"/>
      <c r="D17" s="176"/>
      <c r="E17" s="176"/>
      <c r="F17" s="176"/>
      <c r="G17" s="176"/>
      <c r="H17" s="170"/>
    </row>
    <row r="18" spans="2:8" ht="30.75" customHeight="1" x14ac:dyDescent="0.15">
      <c r="B18" s="7"/>
      <c r="C18" s="7"/>
      <c r="D18" s="7"/>
      <c r="E18" s="7"/>
      <c r="F18" s="7"/>
      <c r="G18" s="7"/>
      <c r="H18" s="7"/>
    </row>
    <row r="19" spans="2:8" ht="20.25" x14ac:dyDescent="0.15">
      <c r="B19" s="21" t="s">
        <v>17</v>
      </c>
      <c r="C19" s="21"/>
      <c r="D19" s="8"/>
      <c r="E19" s="8"/>
      <c r="F19" s="8"/>
      <c r="G19" s="8"/>
      <c r="H19" s="22"/>
    </row>
    <row r="20" spans="2:8" ht="19.5" thickBot="1" x14ac:dyDescent="0.2">
      <c r="B20" s="12"/>
      <c r="C20" s="12"/>
      <c r="D20" s="7"/>
      <c r="E20" s="7"/>
      <c r="F20" s="7"/>
      <c r="G20" s="7"/>
      <c r="H20" s="15" t="s">
        <v>29</v>
      </c>
    </row>
    <row r="21" spans="2:8" ht="24.75" customHeight="1" x14ac:dyDescent="0.15">
      <c r="B21" s="341" t="s">
        <v>30</v>
      </c>
      <c r="C21" s="396" t="s">
        <v>104</v>
      </c>
      <c r="D21" s="345" t="s">
        <v>9</v>
      </c>
      <c r="E21" s="345"/>
      <c r="F21" s="345" t="s">
        <v>10</v>
      </c>
      <c r="G21" s="345"/>
      <c r="H21" s="325" t="s">
        <v>106</v>
      </c>
    </row>
    <row r="22" spans="2:8" ht="24.75" customHeight="1" x14ac:dyDescent="0.15">
      <c r="B22" s="342"/>
      <c r="C22" s="397"/>
      <c r="D22" s="68" t="s">
        <v>11</v>
      </c>
      <c r="E22" s="68" t="s">
        <v>12</v>
      </c>
      <c r="F22" s="68" t="s">
        <v>11</v>
      </c>
      <c r="G22" s="68" t="s">
        <v>12</v>
      </c>
      <c r="H22" s="326"/>
    </row>
    <row r="23" spans="2:8" ht="34.5" customHeight="1" x14ac:dyDescent="0.15">
      <c r="B23" s="16" t="s">
        <v>31</v>
      </c>
      <c r="C23" s="171">
        <f t="shared" ref="C23:H23" si="1">SUM(C24:C25)</f>
        <v>5000000</v>
      </c>
      <c r="D23" s="171">
        <f t="shared" si="1"/>
        <v>0</v>
      </c>
      <c r="E23" s="171">
        <f t="shared" si="1"/>
        <v>0</v>
      </c>
      <c r="F23" s="171">
        <f t="shared" si="1"/>
        <v>0</v>
      </c>
      <c r="G23" s="171">
        <f t="shared" si="1"/>
        <v>0</v>
      </c>
      <c r="H23" s="168">
        <f t="shared" si="1"/>
        <v>0</v>
      </c>
    </row>
    <row r="24" spans="2:8" ht="34.5" customHeight="1" x14ac:dyDescent="0.15">
      <c r="B24" s="167" t="s">
        <v>102</v>
      </c>
      <c r="C24" s="177">
        <v>5000000</v>
      </c>
      <c r="D24" s="173"/>
      <c r="E24" s="173"/>
      <c r="F24" s="173"/>
      <c r="G24" s="173"/>
      <c r="H24" s="169"/>
    </row>
    <row r="25" spans="2:8" ht="34.5" customHeight="1" thickBot="1" x14ac:dyDescent="0.2">
      <c r="B25" s="20"/>
      <c r="C25" s="175"/>
      <c r="D25" s="176"/>
      <c r="E25" s="176"/>
      <c r="F25" s="176"/>
      <c r="G25" s="176"/>
      <c r="H25" s="170"/>
    </row>
    <row r="26" spans="2:8" x14ac:dyDescent="0.15">
      <c r="B26" s="7"/>
      <c r="C26" s="7"/>
      <c r="D26" s="7"/>
      <c r="E26" s="7"/>
      <c r="F26" s="7"/>
      <c r="G26" s="7"/>
      <c r="H26" s="7"/>
    </row>
    <row r="27" spans="2:8" x14ac:dyDescent="0.15">
      <c r="B27" s="7"/>
      <c r="C27" s="7"/>
      <c r="D27" s="7"/>
      <c r="E27" s="7"/>
      <c r="F27" s="7"/>
      <c r="G27" s="7"/>
      <c r="H27" s="7"/>
    </row>
    <row r="28" spans="2:8" x14ac:dyDescent="0.15">
      <c r="B28" s="7"/>
      <c r="C28" s="7"/>
      <c r="D28" s="7"/>
      <c r="E28" s="7"/>
      <c r="F28" s="7"/>
      <c r="G28" s="7"/>
      <c r="H28" s="7"/>
    </row>
    <row r="29" spans="2:8" x14ac:dyDescent="0.15">
      <c r="B29" s="7"/>
      <c r="C29" s="7"/>
      <c r="D29" s="7"/>
      <c r="E29" s="7"/>
      <c r="F29" s="7"/>
      <c r="G29" s="7"/>
      <c r="H29" s="7"/>
    </row>
  </sheetData>
  <mergeCells count="11">
    <mergeCell ref="F21:G21"/>
    <mergeCell ref="H21:H22"/>
    <mergeCell ref="C21:C22"/>
    <mergeCell ref="B21:B22"/>
    <mergeCell ref="D21:E21"/>
    <mergeCell ref="B1:H1"/>
    <mergeCell ref="B5:B6"/>
    <mergeCell ref="D5:E5"/>
    <mergeCell ref="F5:G5"/>
    <mergeCell ref="H5:H6"/>
    <mergeCell ref="C5:C6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7" firstPageNumber="25" fitToHeight="0" orientation="portrait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3"/>
    <pageSetUpPr fitToPage="1"/>
  </sheetPr>
  <dimension ref="A1:H83"/>
  <sheetViews>
    <sheetView showGridLines="0" showZeros="0" view="pageBreakPreview" zoomScaleSheetLayoutView="100" workbookViewId="0">
      <selection activeCell="H8" sqref="H8"/>
    </sheetView>
  </sheetViews>
  <sheetFormatPr defaultRowHeight="13.5" x14ac:dyDescent="0.15"/>
  <cols>
    <col min="1" max="1" width="6.77734375" style="1" customWidth="1"/>
    <col min="2" max="2" width="21.77734375" style="1" customWidth="1"/>
    <col min="3" max="6" width="11.33203125" style="1" customWidth="1"/>
    <col min="7" max="7" width="17.88671875" style="1" customWidth="1"/>
    <col min="8" max="8" width="9.77734375" style="1" customWidth="1"/>
    <col min="9" max="9" width="5.88671875" style="1" customWidth="1"/>
    <col min="10" max="16384" width="8.88671875" style="1"/>
  </cols>
  <sheetData>
    <row r="1" spans="1:8" ht="44.25" customHeight="1" x14ac:dyDescent="0.15">
      <c r="A1" s="339" t="s">
        <v>107</v>
      </c>
      <c r="B1" s="339"/>
      <c r="C1" s="339"/>
      <c r="D1" s="339"/>
      <c r="E1" s="339"/>
      <c r="F1" s="339"/>
      <c r="G1" s="339"/>
    </row>
    <row r="2" spans="1:8" ht="20.25" customHeight="1" x14ac:dyDescent="0.25">
      <c r="A2" s="52" t="s">
        <v>53</v>
      </c>
      <c r="B2" s="33"/>
      <c r="C2" s="4"/>
      <c r="D2" s="4"/>
      <c r="E2" s="4"/>
      <c r="F2" s="4"/>
      <c r="G2" s="4"/>
    </row>
    <row r="3" spans="1:8" x14ac:dyDescent="0.15">
      <c r="G3" s="34" t="s">
        <v>29</v>
      </c>
    </row>
    <row r="4" spans="1:8" s="2" customFormat="1" ht="18" customHeight="1" x14ac:dyDescent="0.15">
      <c r="A4" s="398" t="s">
        <v>42</v>
      </c>
      <c r="B4" s="400" t="s">
        <v>41</v>
      </c>
      <c r="C4" s="402" t="s">
        <v>52</v>
      </c>
      <c r="D4" s="406" t="s">
        <v>19</v>
      </c>
      <c r="E4" s="407"/>
      <c r="F4" s="408"/>
      <c r="G4" s="404" t="s">
        <v>34</v>
      </c>
    </row>
    <row r="5" spans="1:8" s="2" customFormat="1" ht="18.75" customHeight="1" x14ac:dyDescent="0.15">
      <c r="A5" s="399"/>
      <c r="B5" s="401"/>
      <c r="C5" s="403"/>
      <c r="D5" s="58" t="s">
        <v>22</v>
      </c>
      <c r="E5" s="58" t="s">
        <v>21</v>
      </c>
      <c r="F5" s="58" t="s">
        <v>20</v>
      </c>
      <c r="G5" s="405"/>
    </row>
    <row r="6" spans="1:8" s="38" customFormat="1" ht="31.5" customHeight="1" x14ac:dyDescent="0.15">
      <c r="A6" s="60"/>
      <c r="B6" s="59" t="s">
        <v>22</v>
      </c>
      <c r="C6" s="37">
        <f>SUM(C7:C13)/2</f>
        <v>0</v>
      </c>
      <c r="D6" s="37">
        <f>SUM(F6-E6)</f>
        <v>0</v>
      </c>
      <c r="E6" s="37">
        <f>SUM(E7:E13)/2</f>
        <v>0</v>
      </c>
      <c r="F6" s="37">
        <f>SUM(F7:F13)/2</f>
        <v>0</v>
      </c>
      <c r="G6" s="57"/>
      <c r="H6" s="45"/>
    </row>
    <row r="7" spans="1:8" s="2" customFormat="1" ht="31.5" customHeight="1" x14ac:dyDescent="0.15">
      <c r="A7" s="63"/>
      <c r="B7" s="64"/>
      <c r="C7" s="69">
        <f>SUM(C8:C9)</f>
        <v>0</v>
      </c>
      <c r="D7" s="69">
        <f>F7-E7</f>
        <v>0</v>
      </c>
      <c r="E7" s="69">
        <f>SUM(E8:E9)</f>
        <v>0</v>
      </c>
      <c r="F7" s="69">
        <f>SUM(F8:F9)</f>
        <v>0</v>
      </c>
      <c r="G7" s="65"/>
      <c r="H7" s="5"/>
    </row>
    <row r="8" spans="1:8" s="2" customFormat="1" ht="31.5" customHeight="1" x14ac:dyDescent="0.15">
      <c r="A8" s="44"/>
      <c r="B8" s="41"/>
      <c r="C8" s="35">
        <v>0</v>
      </c>
      <c r="D8" s="37">
        <f t="shared" ref="D8:D13" si="0">F8-E8</f>
        <v>0</v>
      </c>
      <c r="E8" s="36"/>
      <c r="F8" s="35">
        <v>0</v>
      </c>
      <c r="G8" s="48"/>
      <c r="H8" s="5"/>
    </row>
    <row r="9" spans="1:8" s="2" customFormat="1" ht="31.5" customHeight="1" x14ac:dyDescent="0.15">
      <c r="A9" s="44"/>
      <c r="B9" s="41"/>
      <c r="C9" s="35">
        <v>0</v>
      </c>
      <c r="D9" s="37">
        <f t="shared" si="0"/>
        <v>0</v>
      </c>
      <c r="E9" s="36"/>
      <c r="F9" s="35">
        <v>0</v>
      </c>
      <c r="G9" s="48"/>
      <c r="H9" s="5"/>
    </row>
    <row r="10" spans="1:8" s="2" customFormat="1" ht="31.5" customHeight="1" x14ac:dyDescent="0.15">
      <c r="A10" s="63"/>
      <c r="B10" s="64"/>
      <c r="C10" s="69">
        <f>SUM(C11:C13)</f>
        <v>0</v>
      </c>
      <c r="D10" s="69">
        <f t="shared" si="0"/>
        <v>0</v>
      </c>
      <c r="E10" s="69">
        <f>SUM(E11:E13)</f>
        <v>0</v>
      </c>
      <c r="F10" s="69">
        <f>SUM(F11:F13)</f>
        <v>0</v>
      </c>
      <c r="G10" s="66"/>
      <c r="H10" s="5"/>
    </row>
    <row r="11" spans="1:8" s="2" customFormat="1" ht="31.5" customHeight="1" x14ac:dyDescent="0.15">
      <c r="A11" s="44"/>
      <c r="B11" s="41"/>
      <c r="C11" s="35">
        <v>0</v>
      </c>
      <c r="D11" s="37">
        <f t="shared" si="0"/>
        <v>0</v>
      </c>
      <c r="E11" s="35">
        <v>0</v>
      </c>
      <c r="F11" s="35"/>
      <c r="G11" s="48"/>
      <c r="H11" s="5"/>
    </row>
    <row r="12" spans="1:8" s="2" customFormat="1" ht="31.5" customHeight="1" x14ac:dyDescent="0.15">
      <c r="A12" s="44"/>
      <c r="B12" s="41"/>
      <c r="C12" s="35">
        <v>0</v>
      </c>
      <c r="D12" s="37">
        <f t="shared" si="0"/>
        <v>0</v>
      </c>
      <c r="E12" s="36"/>
      <c r="F12" s="35">
        <v>0</v>
      </c>
      <c r="G12" s="48"/>
      <c r="H12" s="5"/>
    </row>
    <row r="13" spans="1:8" s="2" customFormat="1" ht="31.5" customHeight="1" x14ac:dyDescent="0.15">
      <c r="A13" s="46"/>
      <c r="B13" s="49"/>
      <c r="C13" s="39">
        <v>0</v>
      </c>
      <c r="D13" s="178">
        <f t="shared" si="0"/>
        <v>0</v>
      </c>
      <c r="E13" s="40"/>
      <c r="F13" s="39">
        <v>0</v>
      </c>
      <c r="G13" s="50"/>
      <c r="H13" s="5"/>
    </row>
    <row r="14" spans="1:8" x14ac:dyDescent="0.15">
      <c r="A14" s="3"/>
      <c r="B14" s="2"/>
      <c r="C14" s="2"/>
      <c r="D14" s="2"/>
      <c r="E14" s="2"/>
      <c r="F14" s="2"/>
      <c r="G14" s="2"/>
    </row>
    <row r="15" spans="1:8" x14ac:dyDescent="0.15">
      <c r="A15" s="3"/>
      <c r="B15" s="2"/>
      <c r="C15" s="2"/>
      <c r="D15" s="2"/>
      <c r="E15" s="2"/>
      <c r="F15" s="2"/>
      <c r="G15" s="2"/>
    </row>
    <row r="16" spans="1:8" x14ac:dyDescent="0.15">
      <c r="A16" s="3"/>
      <c r="B16" s="2"/>
      <c r="C16" s="2"/>
      <c r="D16" s="2"/>
      <c r="E16" s="2"/>
      <c r="F16" s="2"/>
      <c r="G16" s="2"/>
    </row>
    <row r="17" spans="1:7" x14ac:dyDescent="0.15">
      <c r="A17" s="3"/>
      <c r="B17" s="2"/>
      <c r="C17" s="2"/>
      <c r="D17" s="2"/>
      <c r="E17" s="2"/>
      <c r="F17" s="2"/>
      <c r="G17" s="2"/>
    </row>
    <row r="18" spans="1:7" x14ac:dyDescent="0.15">
      <c r="A18" s="3"/>
      <c r="B18" s="2"/>
      <c r="C18" s="2"/>
      <c r="D18" s="2"/>
      <c r="E18" s="2"/>
      <c r="F18" s="2"/>
      <c r="G18" s="2"/>
    </row>
    <row r="19" spans="1:7" x14ac:dyDescent="0.15">
      <c r="A19" s="3"/>
      <c r="B19" s="2"/>
      <c r="C19" s="2"/>
      <c r="D19" s="2"/>
      <c r="E19" s="2"/>
      <c r="F19" s="2"/>
      <c r="G19" s="2"/>
    </row>
    <row r="20" spans="1:7" x14ac:dyDescent="0.15">
      <c r="A20" s="3"/>
      <c r="B20" s="2"/>
      <c r="C20" s="2"/>
      <c r="D20" s="2"/>
      <c r="E20" s="2"/>
      <c r="F20" s="2"/>
      <c r="G20" s="2"/>
    </row>
    <row r="21" spans="1:7" x14ac:dyDescent="0.15">
      <c r="A21" s="3"/>
      <c r="B21" s="2"/>
      <c r="C21" s="2"/>
      <c r="D21" s="2"/>
      <c r="E21" s="2"/>
      <c r="F21" s="2"/>
      <c r="G21" s="2"/>
    </row>
    <row r="22" spans="1:7" x14ac:dyDescent="0.15">
      <c r="A22" s="3"/>
      <c r="B22" s="2"/>
      <c r="C22" s="2"/>
      <c r="D22" s="2"/>
      <c r="E22" s="2"/>
      <c r="F22" s="2"/>
      <c r="G22" s="2"/>
    </row>
    <row r="23" spans="1:7" x14ac:dyDescent="0.15">
      <c r="A23" s="3"/>
      <c r="B23" s="2"/>
      <c r="C23" s="2"/>
      <c r="D23" s="2"/>
      <c r="E23" s="2"/>
      <c r="F23" s="2"/>
      <c r="G23" s="2"/>
    </row>
    <row r="24" spans="1:7" x14ac:dyDescent="0.15">
      <c r="A24" s="3"/>
      <c r="B24" s="2"/>
      <c r="C24" s="2"/>
      <c r="D24" s="2"/>
      <c r="E24" s="2"/>
      <c r="F24" s="2"/>
      <c r="G24" s="2"/>
    </row>
    <row r="25" spans="1:7" x14ac:dyDescent="0.15">
      <c r="A25" s="3"/>
      <c r="B25" s="2"/>
      <c r="C25" s="2"/>
      <c r="D25" s="2"/>
      <c r="E25" s="2"/>
      <c r="F25" s="2"/>
      <c r="G25" s="2"/>
    </row>
    <row r="26" spans="1:7" x14ac:dyDescent="0.15">
      <c r="A26" s="3"/>
      <c r="B26" s="2"/>
      <c r="C26" s="2"/>
      <c r="D26" s="2"/>
      <c r="E26" s="2"/>
      <c r="F26" s="2"/>
      <c r="G26" s="2"/>
    </row>
    <row r="27" spans="1:7" x14ac:dyDescent="0.15">
      <c r="A27" s="3"/>
      <c r="B27" s="2"/>
      <c r="C27" s="2"/>
      <c r="D27" s="2"/>
      <c r="E27" s="2"/>
      <c r="F27" s="2"/>
      <c r="G27" s="2"/>
    </row>
    <row r="28" spans="1:7" x14ac:dyDescent="0.15">
      <c r="A28" s="3"/>
      <c r="B28" s="2"/>
      <c r="C28" s="2"/>
      <c r="D28" s="2"/>
      <c r="E28" s="2"/>
      <c r="F28" s="2"/>
      <c r="G28" s="2"/>
    </row>
    <row r="29" spans="1:7" x14ac:dyDescent="0.15">
      <c r="A29" s="3"/>
      <c r="B29" s="2"/>
      <c r="C29" s="2"/>
      <c r="D29" s="2"/>
      <c r="E29" s="2"/>
      <c r="F29" s="2"/>
      <c r="G29" s="2"/>
    </row>
    <row r="30" spans="1:7" x14ac:dyDescent="0.15">
      <c r="A30" s="3"/>
      <c r="B30" s="2"/>
      <c r="C30" s="2"/>
      <c r="D30" s="2"/>
      <c r="E30" s="2"/>
      <c r="F30" s="2"/>
      <c r="G30" s="2"/>
    </row>
    <row r="31" spans="1:7" x14ac:dyDescent="0.15">
      <c r="A31" s="3"/>
      <c r="B31" s="2"/>
      <c r="C31" s="2"/>
      <c r="D31" s="2"/>
      <c r="E31" s="2"/>
      <c r="F31" s="2"/>
      <c r="G31" s="2"/>
    </row>
    <row r="32" spans="1:7" x14ac:dyDescent="0.15">
      <c r="A32" s="3"/>
      <c r="B32" s="2"/>
      <c r="C32" s="2"/>
      <c r="D32" s="2"/>
      <c r="E32" s="2"/>
      <c r="F32" s="2"/>
      <c r="G32" s="2"/>
    </row>
    <row r="33" spans="1:7" x14ac:dyDescent="0.15">
      <c r="A33" s="3"/>
      <c r="B33" s="2"/>
      <c r="C33" s="2"/>
      <c r="D33" s="2"/>
      <c r="E33" s="2"/>
      <c r="F33" s="2"/>
      <c r="G33" s="2"/>
    </row>
    <row r="34" spans="1:7" x14ac:dyDescent="0.15">
      <c r="A34" s="3"/>
      <c r="B34" s="2"/>
      <c r="C34" s="2"/>
      <c r="D34" s="2"/>
      <c r="E34" s="2"/>
      <c r="F34" s="2"/>
      <c r="G34" s="2"/>
    </row>
    <row r="35" spans="1:7" x14ac:dyDescent="0.15">
      <c r="A35" s="3"/>
      <c r="B35" s="2"/>
      <c r="C35" s="2"/>
      <c r="D35" s="2"/>
      <c r="E35" s="2"/>
      <c r="F35" s="2"/>
      <c r="G35" s="2"/>
    </row>
    <row r="36" spans="1:7" x14ac:dyDescent="0.15">
      <c r="A36" s="3"/>
      <c r="B36" s="2"/>
      <c r="C36" s="2"/>
      <c r="D36" s="2"/>
      <c r="E36" s="2"/>
      <c r="F36" s="2"/>
      <c r="G36" s="2"/>
    </row>
    <row r="37" spans="1:7" x14ac:dyDescent="0.15">
      <c r="A37" s="3"/>
      <c r="B37" s="2"/>
      <c r="C37" s="2"/>
      <c r="D37" s="2"/>
      <c r="E37" s="2"/>
      <c r="F37" s="2"/>
      <c r="G37" s="2"/>
    </row>
    <row r="38" spans="1:7" x14ac:dyDescent="0.15">
      <c r="A38" s="2"/>
      <c r="B38" s="2"/>
      <c r="C38" s="2"/>
      <c r="D38" s="2"/>
      <c r="E38" s="2"/>
      <c r="F38" s="2"/>
      <c r="G38" s="2"/>
    </row>
    <row r="39" spans="1:7" x14ac:dyDescent="0.15">
      <c r="A39" s="2"/>
      <c r="B39" s="2"/>
      <c r="C39" s="2"/>
      <c r="D39" s="2"/>
      <c r="E39" s="2"/>
      <c r="F39" s="2"/>
      <c r="G39" s="2"/>
    </row>
    <row r="40" spans="1:7" x14ac:dyDescent="0.15">
      <c r="A40" s="2"/>
      <c r="B40" s="2"/>
      <c r="C40" s="2"/>
      <c r="D40" s="2"/>
      <c r="E40" s="2"/>
      <c r="F40" s="2"/>
      <c r="G40" s="2"/>
    </row>
    <row r="41" spans="1:7" x14ac:dyDescent="0.15">
      <c r="A41" s="2"/>
      <c r="B41" s="2"/>
      <c r="C41" s="2"/>
      <c r="D41" s="2"/>
      <c r="E41" s="2"/>
      <c r="F41" s="2"/>
      <c r="G41" s="2"/>
    </row>
    <row r="42" spans="1:7" x14ac:dyDescent="0.15">
      <c r="A42" s="2"/>
      <c r="B42" s="2"/>
      <c r="C42" s="2"/>
      <c r="D42" s="2"/>
      <c r="E42" s="2"/>
      <c r="F42" s="2"/>
      <c r="G42" s="2"/>
    </row>
    <row r="43" spans="1:7" x14ac:dyDescent="0.15">
      <c r="A43" s="2"/>
      <c r="B43" s="2"/>
      <c r="C43" s="2"/>
      <c r="D43" s="2"/>
      <c r="E43" s="2"/>
      <c r="F43" s="2"/>
      <c r="G43" s="2"/>
    </row>
    <row r="44" spans="1:7" x14ac:dyDescent="0.15">
      <c r="A44" s="2"/>
      <c r="B44" s="2"/>
      <c r="C44" s="2"/>
      <c r="D44" s="2"/>
      <c r="E44" s="2"/>
      <c r="F44" s="2"/>
      <c r="G44" s="2"/>
    </row>
    <row r="45" spans="1:7" x14ac:dyDescent="0.15">
      <c r="A45" s="2"/>
      <c r="B45" s="2"/>
      <c r="C45" s="2"/>
      <c r="D45" s="2"/>
      <c r="E45" s="2"/>
      <c r="F45" s="2"/>
      <c r="G45" s="2"/>
    </row>
    <row r="46" spans="1:7" x14ac:dyDescent="0.15">
      <c r="A46" s="2"/>
      <c r="B46" s="2"/>
      <c r="C46" s="2"/>
      <c r="D46" s="2"/>
      <c r="E46" s="2"/>
      <c r="F46" s="2"/>
      <c r="G46" s="2"/>
    </row>
    <row r="47" spans="1:7" x14ac:dyDescent="0.15">
      <c r="A47" s="2"/>
      <c r="B47" s="2"/>
      <c r="C47" s="2"/>
      <c r="D47" s="2"/>
      <c r="E47" s="2"/>
      <c r="F47" s="2"/>
      <c r="G47" s="2"/>
    </row>
    <row r="48" spans="1:7" x14ac:dyDescent="0.15">
      <c r="A48" s="2"/>
      <c r="B48" s="2"/>
      <c r="C48" s="2"/>
      <c r="D48" s="2"/>
      <c r="E48" s="2"/>
      <c r="F48" s="2"/>
      <c r="G48" s="2"/>
    </row>
    <row r="49" spans="1:7" x14ac:dyDescent="0.15">
      <c r="A49" s="2"/>
      <c r="B49" s="2"/>
      <c r="C49" s="2"/>
      <c r="D49" s="2"/>
      <c r="E49" s="2"/>
      <c r="F49" s="2"/>
      <c r="G49" s="2"/>
    </row>
    <row r="50" spans="1:7" x14ac:dyDescent="0.15">
      <c r="A50" s="2"/>
      <c r="B50" s="2"/>
      <c r="C50" s="2"/>
      <c r="D50" s="2"/>
      <c r="E50" s="2"/>
      <c r="F50" s="2"/>
      <c r="G50" s="2"/>
    </row>
    <row r="51" spans="1:7" x14ac:dyDescent="0.15">
      <c r="A51" s="2"/>
      <c r="B51" s="2"/>
      <c r="C51" s="2"/>
      <c r="D51" s="2"/>
      <c r="E51" s="2"/>
      <c r="F51" s="2"/>
      <c r="G51" s="2"/>
    </row>
    <row r="52" spans="1:7" x14ac:dyDescent="0.15">
      <c r="A52" s="2"/>
      <c r="B52" s="2"/>
      <c r="C52" s="2"/>
      <c r="D52" s="2"/>
      <c r="E52" s="2"/>
      <c r="F52" s="2"/>
      <c r="G52" s="2"/>
    </row>
    <row r="53" spans="1:7" x14ac:dyDescent="0.15">
      <c r="A53" s="2"/>
      <c r="B53" s="2"/>
      <c r="C53" s="2"/>
      <c r="D53" s="2"/>
      <c r="E53" s="2"/>
      <c r="F53" s="2"/>
      <c r="G53" s="2"/>
    </row>
    <row r="54" spans="1:7" x14ac:dyDescent="0.15">
      <c r="A54" s="2"/>
      <c r="B54" s="2"/>
      <c r="C54" s="2"/>
      <c r="D54" s="2"/>
      <c r="E54" s="2"/>
      <c r="F54" s="2"/>
      <c r="G54" s="2"/>
    </row>
    <row r="55" spans="1:7" x14ac:dyDescent="0.15">
      <c r="A55" s="2"/>
      <c r="B55" s="2"/>
      <c r="C55" s="2"/>
      <c r="D55" s="2"/>
      <c r="E55" s="2"/>
      <c r="F55" s="2"/>
      <c r="G55" s="2"/>
    </row>
    <row r="56" spans="1:7" x14ac:dyDescent="0.15">
      <c r="A56" s="2"/>
      <c r="B56" s="2"/>
      <c r="C56" s="2"/>
      <c r="D56" s="2"/>
      <c r="E56" s="2"/>
      <c r="F56" s="2"/>
      <c r="G56" s="2"/>
    </row>
    <row r="57" spans="1:7" x14ac:dyDescent="0.15">
      <c r="A57" s="2"/>
      <c r="B57" s="2"/>
      <c r="C57" s="2"/>
      <c r="D57" s="2"/>
      <c r="E57" s="2"/>
      <c r="F57" s="2"/>
      <c r="G57" s="2"/>
    </row>
    <row r="58" spans="1:7" x14ac:dyDescent="0.15">
      <c r="A58" s="2"/>
      <c r="B58" s="2"/>
      <c r="C58" s="2"/>
      <c r="D58" s="2"/>
      <c r="E58" s="2"/>
      <c r="F58" s="2"/>
      <c r="G58" s="2"/>
    </row>
    <row r="59" spans="1:7" x14ac:dyDescent="0.15">
      <c r="A59" s="2"/>
      <c r="B59" s="2"/>
      <c r="C59" s="2"/>
      <c r="D59" s="2"/>
      <c r="E59" s="2"/>
      <c r="F59" s="2"/>
      <c r="G59" s="2"/>
    </row>
    <row r="60" spans="1:7" x14ac:dyDescent="0.15">
      <c r="A60" s="2"/>
      <c r="B60" s="2"/>
      <c r="C60" s="2"/>
      <c r="D60" s="2"/>
      <c r="E60" s="2"/>
      <c r="F60" s="2"/>
      <c r="G60" s="2"/>
    </row>
    <row r="61" spans="1:7" x14ac:dyDescent="0.15">
      <c r="A61" s="2"/>
      <c r="B61" s="2"/>
      <c r="C61" s="2"/>
      <c r="D61" s="2"/>
      <c r="E61" s="2"/>
      <c r="F61" s="2"/>
      <c r="G61" s="2"/>
    </row>
    <row r="62" spans="1:7" x14ac:dyDescent="0.15">
      <c r="A62" s="2"/>
      <c r="B62" s="2"/>
      <c r="C62" s="2"/>
      <c r="D62" s="2"/>
      <c r="E62" s="2"/>
      <c r="F62" s="2"/>
      <c r="G62" s="2"/>
    </row>
    <row r="63" spans="1:7" x14ac:dyDescent="0.15">
      <c r="A63" s="2"/>
      <c r="B63" s="2"/>
      <c r="C63" s="2"/>
      <c r="D63" s="2"/>
      <c r="E63" s="2"/>
      <c r="F63" s="2"/>
      <c r="G63" s="2"/>
    </row>
    <row r="64" spans="1:7" x14ac:dyDescent="0.15">
      <c r="A64" s="2"/>
      <c r="B64" s="2"/>
      <c r="C64" s="2"/>
      <c r="D64" s="2"/>
      <c r="E64" s="2"/>
      <c r="F64" s="2"/>
      <c r="G64" s="2"/>
    </row>
    <row r="65" spans="1:7" x14ac:dyDescent="0.15">
      <c r="A65" s="2"/>
      <c r="B65" s="2"/>
      <c r="C65" s="2"/>
      <c r="D65" s="2"/>
      <c r="E65" s="2"/>
      <c r="F65" s="2"/>
      <c r="G65" s="2"/>
    </row>
    <row r="66" spans="1:7" x14ac:dyDescent="0.15">
      <c r="A66" s="2"/>
      <c r="B66" s="2"/>
      <c r="C66" s="2"/>
      <c r="D66" s="2"/>
      <c r="E66" s="2"/>
      <c r="F66" s="2"/>
      <c r="G66" s="2"/>
    </row>
    <row r="67" spans="1:7" x14ac:dyDescent="0.15">
      <c r="A67" s="2"/>
      <c r="B67" s="2"/>
      <c r="C67" s="2"/>
      <c r="D67" s="2"/>
      <c r="E67" s="2"/>
      <c r="F67" s="2"/>
      <c r="G67" s="2"/>
    </row>
    <row r="68" spans="1:7" x14ac:dyDescent="0.15">
      <c r="A68" s="2"/>
      <c r="B68" s="2"/>
      <c r="C68" s="2"/>
      <c r="D68" s="2"/>
      <c r="E68" s="2"/>
      <c r="F68" s="2"/>
      <c r="G68" s="2"/>
    </row>
    <row r="69" spans="1:7" x14ac:dyDescent="0.15">
      <c r="A69" s="2"/>
      <c r="B69" s="2"/>
      <c r="C69" s="2"/>
      <c r="D69" s="2"/>
      <c r="E69" s="2"/>
      <c r="F69" s="2"/>
      <c r="G69" s="2"/>
    </row>
    <row r="70" spans="1:7" x14ac:dyDescent="0.15">
      <c r="A70" s="2"/>
      <c r="B70" s="2"/>
      <c r="C70" s="2"/>
      <c r="D70" s="2"/>
      <c r="E70" s="2"/>
      <c r="F70" s="2"/>
      <c r="G70" s="2"/>
    </row>
    <row r="71" spans="1:7" x14ac:dyDescent="0.15">
      <c r="A71" s="2"/>
      <c r="B71" s="2"/>
      <c r="C71" s="2"/>
      <c r="D71" s="2"/>
      <c r="E71" s="2"/>
      <c r="F71" s="2"/>
      <c r="G71" s="2"/>
    </row>
    <row r="72" spans="1:7" x14ac:dyDescent="0.15">
      <c r="A72" s="2"/>
      <c r="B72" s="2"/>
      <c r="C72" s="2"/>
      <c r="D72" s="2"/>
      <c r="E72" s="2"/>
      <c r="F72" s="2"/>
      <c r="G72" s="2"/>
    </row>
    <row r="73" spans="1:7" x14ac:dyDescent="0.15">
      <c r="A73" s="2"/>
      <c r="B73" s="2"/>
      <c r="C73" s="2"/>
      <c r="D73" s="2"/>
      <c r="E73" s="2"/>
      <c r="F73" s="2"/>
      <c r="G73" s="2"/>
    </row>
    <row r="74" spans="1:7" x14ac:dyDescent="0.15">
      <c r="A74" s="2"/>
      <c r="B74" s="2"/>
      <c r="C74" s="2"/>
      <c r="D74" s="2"/>
      <c r="E74" s="2"/>
      <c r="F74" s="2"/>
      <c r="G74" s="2"/>
    </row>
    <row r="75" spans="1:7" x14ac:dyDescent="0.15">
      <c r="A75" s="2"/>
      <c r="B75" s="2"/>
      <c r="C75" s="2"/>
      <c r="D75" s="2"/>
      <c r="E75" s="2"/>
      <c r="F75" s="2"/>
      <c r="G75" s="2"/>
    </row>
    <row r="76" spans="1:7" x14ac:dyDescent="0.15">
      <c r="A76" s="2"/>
      <c r="B76" s="2"/>
      <c r="C76" s="2"/>
      <c r="D76" s="2"/>
      <c r="E76" s="2"/>
      <c r="F76" s="2"/>
      <c r="G76" s="2"/>
    </row>
    <row r="77" spans="1:7" x14ac:dyDescent="0.15">
      <c r="A77" s="2"/>
      <c r="B77" s="2"/>
      <c r="C77" s="2"/>
      <c r="D77" s="2"/>
      <c r="E77" s="2"/>
      <c r="F77" s="2"/>
      <c r="G77" s="2"/>
    </row>
    <row r="78" spans="1:7" x14ac:dyDescent="0.15">
      <c r="A78" s="2"/>
      <c r="B78" s="2"/>
      <c r="C78" s="2"/>
      <c r="D78" s="2"/>
      <c r="E78" s="2"/>
      <c r="F78" s="2"/>
      <c r="G78" s="2"/>
    </row>
    <row r="79" spans="1:7" x14ac:dyDescent="0.15">
      <c r="A79" s="2"/>
      <c r="B79" s="2"/>
      <c r="C79" s="2"/>
      <c r="D79" s="2"/>
      <c r="E79" s="2"/>
      <c r="F79" s="2"/>
      <c r="G79" s="2"/>
    </row>
    <row r="80" spans="1:7" x14ac:dyDescent="0.15">
      <c r="A80" s="2"/>
      <c r="B80" s="2"/>
      <c r="C80" s="2"/>
      <c r="D80" s="2"/>
      <c r="E80" s="2"/>
      <c r="F80" s="2"/>
      <c r="G80" s="2"/>
    </row>
    <row r="81" spans="1:7" x14ac:dyDescent="0.15">
      <c r="A81" s="2"/>
      <c r="B81" s="2"/>
      <c r="C81" s="2"/>
      <c r="D81" s="2"/>
      <c r="E81" s="2"/>
      <c r="F81" s="2"/>
      <c r="G81" s="2"/>
    </row>
    <row r="82" spans="1:7" x14ac:dyDescent="0.15">
      <c r="A82" s="2"/>
      <c r="B82" s="2"/>
      <c r="C82" s="2"/>
      <c r="D82" s="2"/>
      <c r="E82" s="2"/>
      <c r="F82" s="2"/>
      <c r="G82" s="2"/>
    </row>
    <row r="83" spans="1:7" x14ac:dyDescent="0.15">
      <c r="A83" s="2"/>
      <c r="B83" s="2"/>
      <c r="C83" s="2"/>
      <c r="D83" s="2"/>
      <c r="E83" s="2"/>
      <c r="F83" s="2"/>
      <c r="G83" s="2"/>
    </row>
  </sheetData>
  <mergeCells count="6">
    <mergeCell ref="A4:A5"/>
    <mergeCell ref="A1:G1"/>
    <mergeCell ref="B4:B5"/>
    <mergeCell ref="C4:C5"/>
    <mergeCell ref="G4:G5"/>
    <mergeCell ref="D4:F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0" fitToHeight="0" orientation="portrait" r:id="rId1"/>
  <headerFooter alignWithMargins="0">
    <oddFooter>&amp;C&amp;P</oddFooter>
  </headerFooter>
  <ignoredErrors>
    <ignoredError sqref="D6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  <pageSetUpPr fitToPage="1"/>
  </sheetPr>
  <dimension ref="A1:L86"/>
  <sheetViews>
    <sheetView showGridLines="0" showZeros="0" view="pageBreakPreview" zoomScaleSheetLayoutView="100" workbookViewId="0">
      <selection activeCell="B9" sqref="B9"/>
    </sheetView>
  </sheetViews>
  <sheetFormatPr defaultRowHeight="13.5" x14ac:dyDescent="0.15"/>
  <cols>
    <col min="1" max="1" width="6.77734375" style="1" customWidth="1"/>
    <col min="2" max="2" width="21.77734375" style="1" customWidth="1"/>
    <col min="3" max="6" width="11.33203125" style="1" customWidth="1"/>
    <col min="7" max="7" width="17.88671875" style="1" customWidth="1"/>
    <col min="8" max="8" width="9.77734375" style="1" hidden="1" customWidth="1"/>
    <col min="9" max="9" width="1.33203125" style="1" hidden="1" customWidth="1"/>
    <col min="10" max="11" width="9" style="1" hidden="1" customWidth="1"/>
    <col min="12" max="12" width="20.88671875" style="1" hidden="1" customWidth="1"/>
    <col min="13" max="16384" width="8.88671875" style="1"/>
  </cols>
  <sheetData>
    <row r="1" spans="1:8" ht="44.25" customHeight="1" x14ac:dyDescent="0.15">
      <c r="A1" s="339" t="s">
        <v>107</v>
      </c>
      <c r="B1" s="339"/>
      <c r="C1" s="339"/>
      <c r="D1" s="339"/>
      <c r="E1" s="339"/>
      <c r="F1" s="339"/>
      <c r="G1" s="339"/>
    </row>
    <row r="2" spans="1:8" ht="20.25" customHeight="1" x14ac:dyDescent="0.25">
      <c r="A2" s="52" t="s">
        <v>47</v>
      </c>
      <c r="B2" s="33"/>
      <c r="C2" s="4"/>
      <c r="D2" s="4"/>
      <c r="E2" s="4"/>
      <c r="F2" s="4"/>
      <c r="G2" s="4"/>
    </row>
    <row r="3" spans="1:8" x14ac:dyDescent="0.15">
      <c r="G3" s="34" t="s">
        <v>29</v>
      </c>
    </row>
    <row r="4" spans="1:8" s="2" customFormat="1" ht="18" customHeight="1" x14ac:dyDescent="0.15">
      <c r="A4" s="409" t="s">
        <v>1</v>
      </c>
      <c r="B4" s="400" t="s">
        <v>55</v>
      </c>
      <c r="C4" s="402" t="s">
        <v>44</v>
      </c>
      <c r="D4" s="406" t="s">
        <v>2</v>
      </c>
      <c r="E4" s="407"/>
      <c r="F4" s="408"/>
      <c r="G4" s="404" t="s">
        <v>3</v>
      </c>
    </row>
    <row r="5" spans="1:8" s="2" customFormat="1" ht="18.75" customHeight="1" x14ac:dyDescent="0.15">
      <c r="A5" s="410"/>
      <c r="B5" s="401"/>
      <c r="C5" s="403"/>
      <c r="D5" s="58" t="s">
        <v>22</v>
      </c>
      <c r="E5" s="58" t="s">
        <v>4</v>
      </c>
      <c r="F5" s="58" t="s">
        <v>5</v>
      </c>
      <c r="G5" s="405"/>
    </row>
    <row r="6" spans="1:8" s="38" customFormat="1" ht="31.5" customHeight="1" x14ac:dyDescent="0.15">
      <c r="A6" s="60"/>
      <c r="B6" s="59"/>
      <c r="C6" s="37">
        <f>SUM(C7:C16)/2</f>
        <v>0</v>
      </c>
      <c r="D6" s="37">
        <f>SUM(F6-E6)</f>
        <v>0</v>
      </c>
      <c r="E6" s="37">
        <f>SUM(E7:E16)/2</f>
        <v>0</v>
      </c>
      <c r="F6" s="37">
        <f>SUM(F7:F16)/2</f>
        <v>0</v>
      </c>
      <c r="G6" s="57"/>
      <c r="H6" s="45"/>
    </row>
    <row r="7" spans="1:8" s="2" customFormat="1" ht="31.5" customHeight="1" x14ac:dyDescent="0.15">
      <c r="A7" s="63"/>
      <c r="B7" s="64"/>
      <c r="C7" s="69">
        <f>SUM(C8:C12)</f>
        <v>0</v>
      </c>
      <c r="D7" s="69">
        <f>F7-E7</f>
        <v>0</v>
      </c>
      <c r="E7" s="69">
        <f>SUM(E8:E12)</f>
        <v>0</v>
      </c>
      <c r="F7" s="69">
        <f>SUM(F8:F12)</f>
        <v>0</v>
      </c>
      <c r="G7" s="65"/>
      <c r="H7" s="5"/>
    </row>
    <row r="8" spans="1:8" s="2" customFormat="1" ht="31.5" customHeight="1" x14ac:dyDescent="0.15">
      <c r="A8" s="44"/>
      <c r="B8" s="41"/>
      <c r="C8" s="35"/>
      <c r="D8" s="37">
        <f t="shared" ref="D8:D16" si="0">F8-E8</f>
        <v>0</v>
      </c>
      <c r="E8" s="35"/>
      <c r="F8" s="35"/>
      <c r="G8" s="48"/>
      <c r="H8" s="5"/>
    </row>
    <row r="9" spans="1:8" s="2" customFormat="1" ht="31.5" customHeight="1" x14ac:dyDescent="0.15">
      <c r="A9" s="44"/>
      <c r="B9" s="41"/>
      <c r="C9" s="35"/>
      <c r="D9" s="37">
        <f t="shared" si="0"/>
        <v>0</v>
      </c>
      <c r="E9" s="36"/>
      <c r="F9" s="35"/>
      <c r="G9" s="48"/>
      <c r="H9" s="5"/>
    </row>
    <row r="10" spans="1:8" s="2" customFormat="1" ht="31.5" customHeight="1" x14ac:dyDescent="0.15">
      <c r="A10" s="44"/>
      <c r="B10" s="41"/>
      <c r="C10" s="35"/>
      <c r="D10" s="37">
        <f t="shared" si="0"/>
        <v>0</v>
      </c>
      <c r="E10" s="36"/>
      <c r="F10" s="35"/>
      <c r="G10" s="48"/>
      <c r="H10" s="5"/>
    </row>
    <row r="11" spans="1:8" s="2" customFormat="1" ht="31.5" customHeight="1" x14ac:dyDescent="0.15">
      <c r="A11" s="44"/>
      <c r="B11" s="41"/>
      <c r="C11" s="35">
        <v>0</v>
      </c>
      <c r="D11" s="37">
        <f t="shared" si="0"/>
        <v>0</v>
      </c>
      <c r="E11" s="36"/>
      <c r="F11" s="35">
        <v>0</v>
      </c>
      <c r="G11" s="48"/>
      <c r="H11" s="5"/>
    </row>
    <row r="12" spans="1:8" s="2" customFormat="1" ht="31.5" customHeight="1" x14ac:dyDescent="0.15">
      <c r="A12" s="44"/>
      <c r="B12" s="41"/>
      <c r="C12" s="35">
        <v>0</v>
      </c>
      <c r="D12" s="37">
        <f t="shared" si="0"/>
        <v>0</v>
      </c>
      <c r="E12" s="36"/>
      <c r="F12" s="35">
        <v>0</v>
      </c>
      <c r="G12" s="48"/>
      <c r="H12" s="5"/>
    </row>
    <row r="13" spans="1:8" s="2" customFormat="1" ht="31.5" customHeight="1" x14ac:dyDescent="0.15">
      <c r="A13" s="63"/>
      <c r="B13" s="64"/>
      <c r="C13" s="69">
        <f>SUM(C14:C16)</f>
        <v>0</v>
      </c>
      <c r="D13" s="69">
        <f t="shared" si="0"/>
        <v>0</v>
      </c>
      <c r="E13" s="69">
        <f>SUM(E14:E16)</f>
        <v>0</v>
      </c>
      <c r="F13" s="69">
        <f>SUM(F14:F16)</f>
        <v>0</v>
      </c>
      <c r="G13" s="65"/>
      <c r="H13" s="5"/>
    </row>
    <row r="14" spans="1:8" s="2" customFormat="1" ht="31.5" customHeight="1" x14ac:dyDescent="0.15">
      <c r="A14" s="44"/>
      <c r="B14" s="41"/>
      <c r="C14" s="35"/>
      <c r="D14" s="37">
        <f t="shared" si="0"/>
        <v>0</v>
      </c>
      <c r="E14" s="35"/>
      <c r="F14" s="35"/>
      <c r="G14" s="48"/>
      <c r="H14" s="5"/>
    </row>
    <row r="15" spans="1:8" s="2" customFormat="1" ht="31.5" customHeight="1" x14ac:dyDescent="0.15">
      <c r="A15" s="44"/>
      <c r="B15" s="41"/>
      <c r="C15" s="35"/>
      <c r="D15" s="37">
        <f t="shared" si="0"/>
        <v>0</v>
      </c>
      <c r="E15" s="36"/>
      <c r="F15" s="35"/>
      <c r="G15" s="48"/>
      <c r="H15" s="5"/>
    </row>
    <row r="16" spans="1:8" s="2" customFormat="1" ht="31.5" customHeight="1" x14ac:dyDescent="0.15">
      <c r="A16" s="46"/>
      <c r="B16" s="49"/>
      <c r="C16" s="39"/>
      <c r="D16" s="178">
        <f t="shared" si="0"/>
        <v>0</v>
      </c>
      <c r="E16" s="40"/>
      <c r="F16" s="39">
        <v>0</v>
      </c>
      <c r="G16" s="50"/>
      <c r="H16" s="5"/>
    </row>
    <row r="17" spans="1:7" x14ac:dyDescent="0.15">
      <c r="A17" s="3"/>
      <c r="B17" s="2"/>
      <c r="C17" s="2"/>
      <c r="D17" s="2"/>
      <c r="E17" s="2"/>
      <c r="F17" s="2"/>
      <c r="G17" s="2"/>
    </row>
    <row r="18" spans="1:7" x14ac:dyDescent="0.15">
      <c r="A18" s="3"/>
      <c r="B18" s="2"/>
      <c r="C18" s="2"/>
      <c r="D18" s="2"/>
      <c r="E18" s="2"/>
      <c r="F18" s="2"/>
      <c r="G18" s="2"/>
    </row>
    <row r="19" spans="1:7" x14ac:dyDescent="0.15">
      <c r="A19" s="3"/>
      <c r="B19" s="2"/>
      <c r="C19" s="2"/>
      <c r="D19" s="2"/>
      <c r="E19" s="2"/>
      <c r="F19" s="2"/>
      <c r="G19" s="2"/>
    </row>
    <row r="20" spans="1:7" x14ac:dyDescent="0.15">
      <c r="A20" s="3"/>
      <c r="B20" s="2"/>
      <c r="C20" s="2"/>
      <c r="D20" s="2"/>
      <c r="E20" s="2"/>
      <c r="F20" s="2"/>
      <c r="G20" s="2"/>
    </row>
    <row r="21" spans="1:7" x14ac:dyDescent="0.15">
      <c r="A21" s="3"/>
      <c r="B21" s="2"/>
      <c r="C21" s="2"/>
      <c r="D21" s="2"/>
      <c r="E21" s="2"/>
      <c r="F21" s="2"/>
      <c r="G21" s="2"/>
    </row>
    <row r="22" spans="1:7" x14ac:dyDescent="0.15">
      <c r="A22" s="3"/>
      <c r="B22" s="2"/>
      <c r="C22" s="2"/>
      <c r="D22" s="2"/>
      <c r="E22" s="2"/>
      <c r="F22" s="2"/>
      <c r="G22" s="2"/>
    </row>
    <row r="23" spans="1:7" x14ac:dyDescent="0.15">
      <c r="A23" s="3"/>
      <c r="B23" s="2"/>
      <c r="C23" s="2"/>
      <c r="D23" s="2"/>
      <c r="E23" s="2"/>
      <c r="F23" s="2"/>
      <c r="G23" s="2"/>
    </row>
    <row r="24" spans="1:7" x14ac:dyDescent="0.15">
      <c r="A24" s="3"/>
      <c r="B24" s="2"/>
      <c r="C24" s="2"/>
      <c r="D24" s="2"/>
      <c r="E24" s="2"/>
      <c r="F24" s="2"/>
      <c r="G24" s="2"/>
    </row>
    <row r="25" spans="1:7" x14ac:dyDescent="0.15">
      <c r="A25" s="3"/>
      <c r="B25" s="2"/>
      <c r="C25" s="2"/>
      <c r="D25" s="2"/>
      <c r="E25" s="2"/>
      <c r="F25" s="2"/>
      <c r="G25" s="2"/>
    </row>
    <row r="26" spans="1:7" x14ac:dyDescent="0.15">
      <c r="A26" s="3"/>
      <c r="B26" s="2"/>
      <c r="C26" s="2"/>
      <c r="D26" s="2"/>
      <c r="E26" s="2"/>
      <c r="F26" s="2"/>
      <c r="G26" s="2"/>
    </row>
    <row r="27" spans="1:7" x14ac:dyDescent="0.15">
      <c r="A27" s="3"/>
      <c r="B27" s="2"/>
      <c r="C27" s="2"/>
      <c r="D27" s="2"/>
      <c r="E27" s="2"/>
      <c r="F27" s="2"/>
      <c r="G27" s="2"/>
    </row>
    <row r="28" spans="1:7" x14ac:dyDescent="0.15">
      <c r="A28" s="3"/>
      <c r="B28" s="2"/>
      <c r="C28" s="2"/>
      <c r="D28" s="2"/>
      <c r="E28" s="2"/>
      <c r="F28" s="2"/>
      <c r="G28" s="2"/>
    </row>
    <row r="29" spans="1:7" x14ac:dyDescent="0.15">
      <c r="A29" s="3"/>
      <c r="B29" s="2"/>
      <c r="C29" s="2"/>
      <c r="D29" s="2"/>
      <c r="E29" s="2"/>
      <c r="F29" s="2"/>
      <c r="G29" s="2"/>
    </row>
    <row r="30" spans="1:7" x14ac:dyDescent="0.15">
      <c r="A30" s="3"/>
      <c r="B30" s="2"/>
      <c r="C30" s="2"/>
      <c r="D30" s="2"/>
      <c r="E30" s="2"/>
      <c r="F30" s="2"/>
      <c r="G30" s="2"/>
    </row>
    <row r="31" spans="1:7" x14ac:dyDescent="0.15">
      <c r="A31" s="3"/>
      <c r="B31" s="2"/>
      <c r="C31" s="2"/>
      <c r="D31" s="2"/>
      <c r="E31" s="2"/>
      <c r="F31" s="2"/>
      <c r="G31" s="2"/>
    </row>
    <row r="32" spans="1:7" x14ac:dyDescent="0.15">
      <c r="A32" s="3"/>
      <c r="B32" s="2"/>
      <c r="C32" s="2"/>
      <c r="D32" s="2"/>
      <c r="E32" s="2"/>
      <c r="F32" s="2"/>
      <c r="G32" s="2"/>
    </row>
    <row r="33" spans="1:7" x14ac:dyDescent="0.15">
      <c r="A33" s="3"/>
      <c r="B33" s="2"/>
      <c r="C33" s="2"/>
      <c r="D33" s="2"/>
      <c r="E33" s="2"/>
      <c r="F33" s="2"/>
      <c r="G33" s="2"/>
    </row>
    <row r="34" spans="1:7" x14ac:dyDescent="0.15">
      <c r="A34" s="3"/>
      <c r="B34" s="2"/>
      <c r="C34" s="2"/>
      <c r="D34" s="2"/>
      <c r="E34" s="2"/>
      <c r="F34" s="2"/>
      <c r="G34" s="2"/>
    </row>
    <row r="35" spans="1:7" x14ac:dyDescent="0.15">
      <c r="A35" s="3"/>
      <c r="B35" s="2"/>
      <c r="C35" s="2"/>
      <c r="D35" s="2"/>
      <c r="E35" s="2"/>
      <c r="F35" s="2"/>
      <c r="G35" s="2"/>
    </row>
    <row r="36" spans="1:7" x14ac:dyDescent="0.15">
      <c r="A36" s="3"/>
      <c r="B36" s="2"/>
      <c r="C36" s="2"/>
      <c r="D36" s="2"/>
      <c r="E36" s="2"/>
      <c r="F36" s="2"/>
      <c r="G36" s="2"/>
    </row>
    <row r="37" spans="1:7" x14ac:dyDescent="0.15">
      <c r="A37" s="3"/>
      <c r="B37" s="2"/>
      <c r="C37" s="2"/>
      <c r="D37" s="2"/>
      <c r="E37" s="2"/>
      <c r="F37" s="2"/>
      <c r="G37" s="2"/>
    </row>
    <row r="38" spans="1:7" x14ac:dyDescent="0.15">
      <c r="A38" s="3"/>
      <c r="B38" s="2"/>
      <c r="C38" s="2"/>
      <c r="D38" s="2"/>
      <c r="E38" s="2"/>
      <c r="F38" s="2"/>
      <c r="G38" s="2"/>
    </row>
    <row r="39" spans="1:7" x14ac:dyDescent="0.15">
      <c r="A39" s="3"/>
      <c r="B39" s="2"/>
      <c r="C39" s="2"/>
      <c r="D39" s="2"/>
      <c r="E39" s="2"/>
      <c r="F39" s="2"/>
      <c r="G39" s="2"/>
    </row>
    <row r="40" spans="1:7" x14ac:dyDescent="0.15">
      <c r="A40" s="3"/>
      <c r="B40" s="2"/>
      <c r="C40" s="2"/>
      <c r="D40" s="2"/>
      <c r="E40" s="2"/>
      <c r="F40" s="2"/>
      <c r="G40" s="2"/>
    </row>
    <row r="41" spans="1:7" x14ac:dyDescent="0.15">
      <c r="A41" s="2"/>
      <c r="B41" s="2"/>
      <c r="C41" s="2"/>
      <c r="D41" s="2"/>
      <c r="E41" s="2"/>
      <c r="F41" s="2"/>
      <c r="G41" s="2"/>
    </row>
    <row r="42" spans="1:7" x14ac:dyDescent="0.15">
      <c r="A42" s="2"/>
      <c r="B42" s="2"/>
      <c r="C42" s="2"/>
      <c r="D42" s="2"/>
      <c r="E42" s="2"/>
      <c r="F42" s="2"/>
      <c r="G42" s="2"/>
    </row>
    <row r="43" spans="1:7" x14ac:dyDescent="0.15">
      <c r="A43" s="2"/>
      <c r="B43" s="2"/>
      <c r="C43" s="2"/>
      <c r="D43" s="2"/>
      <c r="E43" s="2"/>
      <c r="F43" s="2"/>
      <c r="G43" s="2"/>
    </row>
    <row r="44" spans="1:7" x14ac:dyDescent="0.15">
      <c r="A44" s="2"/>
      <c r="B44" s="2"/>
      <c r="C44" s="2"/>
      <c r="D44" s="2"/>
      <c r="E44" s="2"/>
      <c r="F44" s="2"/>
      <c r="G44" s="2"/>
    </row>
    <row r="45" spans="1:7" x14ac:dyDescent="0.15">
      <c r="A45" s="2"/>
      <c r="B45" s="2"/>
      <c r="C45" s="2"/>
      <c r="D45" s="2"/>
      <c r="E45" s="2"/>
      <c r="F45" s="2"/>
      <c r="G45" s="2"/>
    </row>
    <row r="46" spans="1:7" x14ac:dyDescent="0.15">
      <c r="A46" s="2"/>
      <c r="B46" s="2"/>
      <c r="C46" s="2"/>
      <c r="D46" s="2"/>
      <c r="E46" s="2"/>
      <c r="F46" s="2"/>
      <c r="G46" s="2"/>
    </row>
    <row r="47" spans="1:7" x14ac:dyDescent="0.15">
      <c r="A47" s="2"/>
      <c r="B47" s="2"/>
      <c r="C47" s="2"/>
      <c r="D47" s="2"/>
      <c r="E47" s="2"/>
      <c r="F47" s="2"/>
      <c r="G47" s="2"/>
    </row>
    <row r="48" spans="1:7" x14ac:dyDescent="0.15">
      <c r="A48" s="2"/>
      <c r="B48" s="2"/>
      <c r="C48" s="2"/>
      <c r="D48" s="2"/>
      <c r="E48" s="2"/>
      <c r="F48" s="2"/>
      <c r="G48" s="2"/>
    </row>
    <row r="49" spans="1:7" x14ac:dyDescent="0.15">
      <c r="A49" s="2"/>
      <c r="B49" s="2"/>
      <c r="C49" s="2"/>
      <c r="D49" s="2"/>
      <c r="E49" s="2"/>
      <c r="F49" s="2"/>
      <c r="G49" s="2"/>
    </row>
    <row r="50" spans="1:7" x14ac:dyDescent="0.15">
      <c r="A50" s="2"/>
      <c r="B50" s="2"/>
      <c r="C50" s="2"/>
      <c r="D50" s="2"/>
      <c r="E50" s="2"/>
      <c r="F50" s="2"/>
      <c r="G50" s="2"/>
    </row>
    <row r="51" spans="1:7" x14ac:dyDescent="0.15">
      <c r="A51" s="2"/>
      <c r="B51" s="2"/>
      <c r="C51" s="2"/>
      <c r="D51" s="2"/>
      <c r="E51" s="2"/>
      <c r="F51" s="2"/>
      <c r="G51" s="2"/>
    </row>
    <row r="52" spans="1:7" x14ac:dyDescent="0.15">
      <c r="A52" s="2"/>
      <c r="B52" s="2"/>
      <c r="C52" s="2"/>
      <c r="D52" s="2"/>
      <c r="E52" s="2"/>
      <c r="F52" s="2"/>
      <c r="G52" s="2"/>
    </row>
    <row r="53" spans="1:7" x14ac:dyDescent="0.15">
      <c r="A53" s="2"/>
      <c r="B53" s="2"/>
      <c r="C53" s="2"/>
      <c r="D53" s="2"/>
      <c r="E53" s="2"/>
      <c r="F53" s="2"/>
      <c r="G53" s="2"/>
    </row>
    <row r="54" spans="1:7" x14ac:dyDescent="0.15">
      <c r="A54" s="2"/>
      <c r="B54" s="2"/>
      <c r="C54" s="2"/>
      <c r="D54" s="2"/>
      <c r="E54" s="2"/>
      <c r="F54" s="2"/>
      <c r="G54" s="2"/>
    </row>
    <row r="55" spans="1:7" x14ac:dyDescent="0.15">
      <c r="A55" s="2"/>
      <c r="B55" s="2"/>
      <c r="C55" s="2"/>
      <c r="D55" s="2"/>
      <c r="E55" s="2"/>
      <c r="F55" s="2"/>
      <c r="G55" s="2"/>
    </row>
    <row r="56" spans="1:7" x14ac:dyDescent="0.15">
      <c r="A56" s="2"/>
      <c r="B56" s="2"/>
      <c r="C56" s="2"/>
      <c r="D56" s="2"/>
      <c r="E56" s="2"/>
      <c r="F56" s="2"/>
      <c r="G56" s="2"/>
    </row>
    <row r="57" spans="1:7" x14ac:dyDescent="0.15">
      <c r="A57" s="2"/>
      <c r="B57" s="2"/>
      <c r="C57" s="2"/>
      <c r="D57" s="2"/>
      <c r="E57" s="2"/>
      <c r="F57" s="2"/>
      <c r="G57" s="2"/>
    </row>
    <row r="58" spans="1:7" x14ac:dyDescent="0.15">
      <c r="A58" s="2"/>
      <c r="B58" s="2"/>
      <c r="C58" s="2"/>
      <c r="D58" s="2"/>
      <c r="E58" s="2"/>
      <c r="F58" s="2"/>
      <c r="G58" s="2"/>
    </row>
    <row r="59" spans="1:7" x14ac:dyDescent="0.15">
      <c r="A59" s="2"/>
      <c r="B59" s="2"/>
      <c r="C59" s="2"/>
      <c r="D59" s="2"/>
      <c r="E59" s="2"/>
      <c r="F59" s="2"/>
      <c r="G59" s="2"/>
    </row>
    <row r="60" spans="1:7" x14ac:dyDescent="0.15">
      <c r="A60" s="2"/>
      <c r="B60" s="2"/>
      <c r="C60" s="2"/>
      <c r="D60" s="2"/>
      <c r="E60" s="2"/>
      <c r="F60" s="2"/>
      <c r="G60" s="2"/>
    </row>
    <row r="61" spans="1:7" x14ac:dyDescent="0.15">
      <c r="A61" s="2"/>
      <c r="B61" s="2"/>
      <c r="C61" s="2"/>
      <c r="D61" s="2"/>
      <c r="E61" s="2"/>
      <c r="F61" s="2"/>
      <c r="G61" s="2"/>
    </row>
    <row r="62" spans="1:7" x14ac:dyDescent="0.15">
      <c r="A62" s="2"/>
      <c r="B62" s="2"/>
      <c r="C62" s="2"/>
      <c r="D62" s="2"/>
      <c r="E62" s="2"/>
      <c r="F62" s="2"/>
      <c r="G62" s="2"/>
    </row>
    <row r="63" spans="1:7" x14ac:dyDescent="0.15">
      <c r="A63" s="2"/>
      <c r="B63" s="2"/>
      <c r="C63" s="2"/>
      <c r="D63" s="2"/>
      <c r="E63" s="2"/>
      <c r="F63" s="2"/>
      <c r="G63" s="2"/>
    </row>
    <row r="64" spans="1:7" x14ac:dyDescent="0.15">
      <c r="A64" s="2"/>
      <c r="B64" s="2"/>
      <c r="C64" s="2"/>
      <c r="D64" s="2"/>
      <c r="E64" s="2"/>
      <c r="F64" s="2"/>
      <c r="G64" s="2"/>
    </row>
    <row r="65" spans="1:7" x14ac:dyDescent="0.15">
      <c r="A65" s="2"/>
      <c r="B65" s="2"/>
      <c r="C65" s="2"/>
      <c r="D65" s="2"/>
      <c r="E65" s="2"/>
      <c r="F65" s="2"/>
      <c r="G65" s="2"/>
    </row>
    <row r="66" spans="1:7" x14ac:dyDescent="0.15">
      <c r="A66" s="2"/>
      <c r="B66" s="2"/>
      <c r="C66" s="2"/>
      <c r="D66" s="2"/>
      <c r="E66" s="2"/>
      <c r="F66" s="2"/>
      <c r="G66" s="2"/>
    </row>
    <row r="67" spans="1:7" x14ac:dyDescent="0.15">
      <c r="A67" s="2"/>
      <c r="B67" s="2"/>
      <c r="C67" s="2"/>
      <c r="D67" s="2"/>
      <c r="E67" s="2"/>
      <c r="F67" s="2"/>
      <c r="G67" s="2"/>
    </row>
    <row r="68" spans="1:7" x14ac:dyDescent="0.15">
      <c r="A68" s="2"/>
      <c r="B68" s="2"/>
      <c r="C68" s="2"/>
      <c r="D68" s="2"/>
      <c r="E68" s="2"/>
      <c r="F68" s="2"/>
      <c r="G68" s="2"/>
    </row>
    <row r="69" spans="1:7" x14ac:dyDescent="0.15">
      <c r="A69" s="2"/>
      <c r="B69" s="2"/>
      <c r="C69" s="2"/>
      <c r="D69" s="2"/>
      <c r="E69" s="2"/>
      <c r="F69" s="2"/>
      <c r="G69" s="2"/>
    </row>
    <row r="70" spans="1:7" x14ac:dyDescent="0.15">
      <c r="A70" s="2"/>
      <c r="B70" s="2"/>
      <c r="C70" s="2"/>
      <c r="D70" s="2"/>
      <c r="E70" s="2"/>
      <c r="F70" s="2"/>
      <c r="G70" s="2"/>
    </row>
    <row r="71" spans="1:7" x14ac:dyDescent="0.15">
      <c r="A71" s="2"/>
      <c r="B71" s="2"/>
      <c r="C71" s="2"/>
      <c r="D71" s="2"/>
      <c r="E71" s="2"/>
      <c r="F71" s="2"/>
      <c r="G71" s="2"/>
    </row>
    <row r="72" spans="1:7" x14ac:dyDescent="0.15">
      <c r="A72" s="2"/>
      <c r="B72" s="2"/>
      <c r="C72" s="2"/>
      <c r="D72" s="2"/>
      <c r="E72" s="2"/>
      <c r="F72" s="2"/>
      <c r="G72" s="2"/>
    </row>
    <row r="73" spans="1:7" x14ac:dyDescent="0.15">
      <c r="A73" s="2"/>
      <c r="B73" s="2"/>
      <c r="C73" s="2"/>
      <c r="D73" s="2"/>
      <c r="E73" s="2"/>
      <c r="F73" s="2"/>
      <c r="G73" s="2"/>
    </row>
    <row r="74" spans="1:7" x14ac:dyDescent="0.15">
      <c r="A74" s="2"/>
      <c r="B74" s="2"/>
      <c r="C74" s="2"/>
      <c r="D74" s="2"/>
      <c r="E74" s="2"/>
      <c r="F74" s="2"/>
      <c r="G74" s="2"/>
    </row>
    <row r="75" spans="1:7" x14ac:dyDescent="0.15">
      <c r="A75" s="2"/>
      <c r="B75" s="2"/>
      <c r="C75" s="2"/>
      <c r="D75" s="2"/>
      <c r="E75" s="2"/>
      <c r="F75" s="2"/>
      <c r="G75" s="2"/>
    </row>
    <row r="76" spans="1:7" x14ac:dyDescent="0.15">
      <c r="A76" s="2"/>
      <c r="B76" s="2"/>
      <c r="C76" s="2"/>
      <c r="D76" s="2"/>
      <c r="E76" s="2"/>
      <c r="F76" s="2"/>
      <c r="G76" s="2"/>
    </row>
    <row r="77" spans="1:7" x14ac:dyDescent="0.15">
      <c r="A77" s="2"/>
      <c r="B77" s="2"/>
      <c r="C77" s="2"/>
      <c r="D77" s="2"/>
      <c r="E77" s="2"/>
      <c r="F77" s="2"/>
      <c r="G77" s="2"/>
    </row>
    <row r="78" spans="1:7" x14ac:dyDescent="0.15">
      <c r="A78" s="2"/>
      <c r="B78" s="2"/>
      <c r="C78" s="2"/>
      <c r="D78" s="2"/>
      <c r="E78" s="2"/>
      <c r="F78" s="2"/>
      <c r="G78" s="2"/>
    </row>
    <row r="79" spans="1:7" x14ac:dyDescent="0.15">
      <c r="A79" s="2"/>
      <c r="B79" s="2"/>
      <c r="C79" s="2"/>
      <c r="D79" s="2"/>
      <c r="E79" s="2"/>
      <c r="F79" s="2"/>
      <c r="G79" s="2"/>
    </row>
    <row r="80" spans="1:7" x14ac:dyDescent="0.15">
      <c r="A80" s="2"/>
      <c r="B80" s="2"/>
      <c r="C80" s="2"/>
      <c r="D80" s="2"/>
      <c r="E80" s="2"/>
      <c r="F80" s="2"/>
      <c r="G80" s="2"/>
    </row>
    <row r="81" spans="1:7" x14ac:dyDescent="0.15">
      <c r="A81" s="2"/>
      <c r="B81" s="2"/>
      <c r="C81" s="2"/>
      <c r="D81" s="2"/>
      <c r="E81" s="2"/>
      <c r="F81" s="2"/>
      <c r="G81" s="2"/>
    </row>
    <row r="82" spans="1:7" x14ac:dyDescent="0.15">
      <c r="A82" s="2"/>
      <c r="B82" s="2"/>
      <c r="C82" s="2"/>
      <c r="D82" s="2"/>
      <c r="E82" s="2"/>
      <c r="F82" s="2"/>
      <c r="G82" s="2"/>
    </row>
    <row r="83" spans="1:7" x14ac:dyDescent="0.15">
      <c r="A83" s="2"/>
      <c r="B83" s="2"/>
      <c r="C83" s="2"/>
      <c r="D83" s="2"/>
      <c r="E83" s="2"/>
      <c r="F83" s="2"/>
      <c r="G83" s="2"/>
    </row>
    <row r="84" spans="1:7" x14ac:dyDescent="0.15">
      <c r="A84" s="2"/>
      <c r="B84" s="2"/>
      <c r="C84" s="2"/>
      <c r="D84" s="2"/>
      <c r="E84" s="2"/>
      <c r="F84" s="2"/>
      <c r="G84" s="2"/>
    </row>
    <row r="85" spans="1:7" x14ac:dyDescent="0.15">
      <c r="A85" s="2"/>
      <c r="B85" s="2"/>
      <c r="C85" s="2"/>
      <c r="D85" s="2"/>
      <c r="E85" s="2"/>
      <c r="F85" s="2"/>
      <c r="G85" s="2"/>
    </row>
    <row r="86" spans="1:7" x14ac:dyDescent="0.15">
      <c r="A86" s="2"/>
      <c r="B86" s="2"/>
      <c r="C86" s="2"/>
      <c r="D86" s="2"/>
      <c r="E86" s="2"/>
      <c r="F86" s="2"/>
      <c r="G86" s="2"/>
    </row>
  </sheetData>
  <mergeCells count="6">
    <mergeCell ref="A1:G1"/>
    <mergeCell ref="A4:A5"/>
    <mergeCell ref="B4:B5"/>
    <mergeCell ref="C4:C5"/>
    <mergeCell ref="G4:G5"/>
    <mergeCell ref="D4:F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0" firstPageNumber="26" fitToHeight="0" orientation="portrait" r:id="rId1"/>
  <headerFooter alignWithMargins="0">
    <oddFooter>&amp;C&amp;P</oddFooter>
  </headerFooter>
  <ignoredErrors>
    <ignoredError sqref="D6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12</vt:i4>
      </vt:variant>
    </vt:vector>
  </HeadingPairs>
  <TitlesOfParts>
    <vt:vector size="21" baseType="lpstr">
      <vt:lpstr>총괄표</vt:lpstr>
      <vt:lpstr>세입_일반</vt:lpstr>
      <vt:lpstr>세출_일반</vt:lpstr>
      <vt:lpstr>세입_특별</vt:lpstr>
      <vt:lpstr>세출_특별</vt:lpstr>
      <vt:lpstr>총괄표_기금</vt:lpstr>
      <vt:lpstr>세입_기금</vt:lpstr>
      <vt:lpstr>세출_기금</vt:lpstr>
      <vt:lpstr>Sheet1</vt:lpstr>
      <vt:lpstr>세입_일반!Print_Area</vt:lpstr>
      <vt:lpstr>세입_특별!Print_Area</vt:lpstr>
      <vt:lpstr>세출_일반!Print_Area</vt:lpstr>
      <vt:lpstr>세출_특별!Print_Area</vt:lpstr>
      <vt:lpstr>총괄표!Print_Area</vt:lpstr>
      <vt:lpstr>총괄표_기금!Print_Area</vt:lpstr>
      <vt:lpstr>세입_기금!Print_Titles</vt:lpstr>
      <vt:lpstr>세입_일반!Print_Titles</vt:lpstr>
      <vt:lpstr>세입_특별!Print_Titles</vt:lpstr>
      <vt:lpstr>세출_기금!Print_Titles</vt:lpstr>
      <vt:lpstr>세출_일반!Print_Titles</vt:lpstr>
      <vt:lpstr>세출_특별!Print_Titles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budget</cp:lastModifiedBy>
  <cp:lastPrinted>2011-12-14T00:42:44Z</cp:lastPrinted>
  <dcterms:created xsi:type="dcterms:W3CDTF">2003-12-03T15:25:45Z</dcterms:created>
  <dcterms:modified xsi:type="dcterms:W3CDTF">2011-12-14T08:01:52Z</dcterms:modified>
</cp:coreProperties>
</file>