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" yWindow="135" windowWidth="11355" windowHeight="11520" tabRatio="764" activeTab="2"/>
  </bookViews>
  <sheets>
    <sheet name="총괄표" sheetId="12" r:id="rId1"/>
    <sheet name="세입_일반" sheetId="23" r:id="rId2"/>
    <sheet name="세출_일반" sheetId="24" r:id="rId3"/>
    <sheet name="세입_특별" sheetId="25" state="hidden" r:id="rId4"/>
    <sheet name="세출_특별" sheetId="26" state="hidden" r:id="rId5"/>
    <sheet name="총괄표_기금" sheetId="29" state="hidden" r:id="rId6"/>
    <sheet name="세입_기금" sheetId="30" state="hidden" r:id="rId7"/>
    <sheet name="세출_기금" sheetId="27" state="hidden" r:id="rId8"/>
  </sheets>
  <definedNames>
    <definedName name="_xlnm._FilterDatabase" localSheetId="6" hidden="1">세입_기금!$B$5:$I$5</definedName>
    <definedName name="_xlnm._FilterDatabase" localSheetId="1" hidden="1">세입_일반!$C$5:$J$67</definedName>
    <definedName name="_xlnm._FilterDatabase" localSheetId="3" hidden="1">세입_특별!$C$5:$N$9</definedName>
    <definedName name="_xlnm._FilterDatabase" localSheetId="7" hidden="1">세출_기금!$B$5:$I$5</definedName>
    <definedName name="_xlnm._FilterDatabase" localSheetId="2" hidden="1">세출_일반!$A$5:$M$465</definedName>
    <definedName name="_xlnm._FilterDatabase" localSheetId="4" hidden="1">세출_특별!$C$5:$O$5</definedName>
    <definedName name="_xlnm.Print_Area" localSheetId="1">세입_일반!$A$1:$I$67</definedName>
    <definedName name="_xlnm.Print_Area" localSheetId="3">세입_특별!$A$1:$M$36</definedName>
    <definedName name="_xlnm.Print_Area" localSheetId="2">세출_일반!$A$1:$I$465</definedName>
    <definedName name="_xlnm.Print_Area" localSheetId="4">세출_특별!$A$1:$M$36</definedName>
    <definedName name="_xlnm.Print_Area" localSheetId="0">총괄표!$B$1:$H$25</definedName>
    <definedName name="_xlnm.Print_Area" localSheetId="5">총괄표_기금!$B$1:$H$25</definedName>
    <definedName name="_xlnm.Print_Titles" localSheetId="6">세입_기금!$3:$5</definedName>
    <definedName name="_xlnm.Print_Titles" localSheetId="1">세입_일반!$3:$5</definedName>
    <definedName name="_xlnm.Print_Titles" localSheetId="3">세입_특별!$3:$5</definedName>
    <definedName name="_xlnm.Print_Titles" localSheetId="7">세출_기금!$3:$5</definedName>
    <definedName name="_xlnm.Print_Titles" localSheetId="2">세출_일반!$3:$5</definedName>
    <definedName name="_xlnm.Print_Titles" localSheetId="4">세출_특별!$3:$5</definedName>
  </definedNames>
  <calcPr calcId="144525"/>
</workbook>
</file>

<file path=xl/calcChain.xml><?xml version="1.0" encoding="utf-8"?>
<calcChain xmlns="http://schemas.openxmlformats.org/spreadsheetml/2006/main">
  <c r="F249" i="24" l="1"/>
  <c r="J249" i="24" s="1"/>
  <c r="L249" i="24" s="1"/>
  <c r="E249" i="24" l="1"/>
  <c r="F48" i="24"/>
  <c r="J48" i="24" s="1"/>
  <c r="L48" i="24" s="1"/>
  <c r="E48" i="24" l="1"/>
  <c r="F54" i="23"/>
  <c r="E54" i="23" s="1"/>
  <c r="F361" i="24" l="1"/>
  <c r="J361" i="24" s="1"/>
  <c r="L361" i="24" s="1"/>
  <c r="E361" i="24" l="1"/>
  <c r="F464" i="24"/>
  <c r="E464" i="24" s="1"/>
  <c r="F462" i="24"/>
  <c r="J462" i="24" s="1"/>
  <c r="L462" i="24" s="1"/>
  <c r="E462" i="24" l="1"/>
  <c r="J464" i="24"/>
  <c r="L464" i="24" s="1"/>
  <c r="F310" i="24" l="1"/>
  <c r="J310" i="24" s="1"/>
  <c r="L310" i="24" s="1"/>
  <c r="F309" i="24"/>
  <c r="J309" i="24" s="1"/>
  <c r="L309" i="24" s="1"/>
  <c r="F308" i="24"/>
  <c r="J308" i="24" s="1"/>
  <c r="L308" i="24" s="1"/>
  <c r="F306" i="24"/>
  <c r="J306" i="24" s="1"/>
  <c r="L306" i="24" s="1"/>
  <c r="F305" i="24"/>
  <c r="J305" i="24" s="1"/>
  <c r="L305" i="24" s="1"/>
  <c r="F307" i="24"/>
  <c r="J307" i="24" s="1"/>
  <c r="L307" i="24" s="1"/>
  <c r="F46" i="24"/>
  <c r="J46" i="24" s="1"/>
  <c r="L46" i="24" s="1"/>
  <c r="F45" i="24"/>
  <c r="J45" i="24" s="1"/>
  <c r="L45" i="24" s="1"/>
  <c r="F311" i="24"/>
  <c r="J311" i="24" s="1"/>
  <c r="L311" i="24" s="1"/>
  <c r="F279" i="24"/>
  <c r="J279" i="24" s="1"/>
  <c r="L279" i="24" s="1"/>
  <c r="F238" i="24"/>
  <c r="J238" i="24" s="1"/>
  <c r="L238" i="24" s="1"/>
  <c r="F237" i="24"/>
  <c r="J237" i="24" s="1"/>
  <c r="L237" i="24" s="1"/>
  <c r="F236" i="24"/>
  <c r="J236" i="24" s="1"/>
  <c r="L236" i="24" s="1"/>
  <c r="F239" i="24"/>
  <c r="J239" i="24" s="1"/>
  <c r="L239" i="24" s="1"/>
  <c r="F235" i="24"/>
  <c r="J235" i="24" s="1"/>
  <c r="L235" i="24" s="1"/>
  <c r="F240" i="24"/>
  <c r="J240" i="24" s="1"/>
  <c r="L240" i="24" s="1"/>
  <c r="F231" i="24"/>
  <c r="J231" i="24" s="1"/>
  <c r="L231" i="24" s="1"/>
  <c r="F185" i="24"/>
  <c r="J185" i="24" s="1"/>
  <c r="L185" i="24" s="1"/>
  <c r="F145" i="24"/>
  <c r="J145" i="24" s="1"/>
  <c r="L145" i="24" s="1"/>
  <c r="F144" i="24"/>
  <c r="J144" i="24" s="1"/>
  <c r="L144" i="24" s="1"/>
  <c r="F92" i="24"/>
  <c r="J92" i="24" s="1"/>
  <c r="L92" i="24" s="1"/>
  <c r="F91" i="24"/>
  <c r="E91" i="24" s="1"/>
  <c r="F278" i="24"/>
  <c r="J278" i="24" s="1"/>
  <c r="L278" i="24" s="1"/>
  <c r="E311" i="24" l="1"/>
  <c r="E310" i="24"/>
  <c r="E305" i="24"/>
  <c r="E309" i="24"/>
  <c r="E308" i="24"/>
  <c r="E306" i="24"/>
  <c r="E307" i="24"/>
  <c r="E46" i="24"/>
  <c r="E45" i="24"/>
  <c r="E237" i="24"/>
  <c r="E279" i="24"/>
  <c r="E240" i="24"/>
  <c r="E236" i="24"/>
  <c r="E238" i="24"/>
  <c r="E235" i="24"/>
  <c r="E239" i="24"/>
  <c r="E231" i="24"/>
  <c r="E185" i="24"/>
  <c r="E278" i="24"/>
  <c r="E144" i="24"/>
  <c r="E145" i="24"/>
  <c r="E92" i="24"/>
  <c r="J91" i="24"/>
  <c r="L91" i="24" s="1"/>
  <c r="F182" i="24"/>
  <c r="E182" i="24" s="1"/>
  <c r="F184" i="24"/>
  <c r="J184" i="24" s="1"/>
  <c r="L184" i="24" s="1"/>
  <c r="F183" i="24"/>
  <c r="J183" i="24" s="1"/>
  <c r="L183" i="24" s="1"/>
  <c r="F463" i="24"/>
  <c r="J463" i="24" s="1"/>
  <c r="L463" i="24" s="1"/>
  <c r="F362" i="24"/>
  <c r="E362" i="24" s="1"/>
  <c r="F53" i="23"/>
  <c r="E53" i="23" s="1"/>
  <c r="F52" i="23"/>
  <c r="E52" i="23" s="1"/>
  <c r="E183" i="24" l="1"/>
  <c r="E463" i="24"/>
  <c r="J182" i="24"/>
  <c r="L182" i="24" s="1"/>
  <c r="E184" i="24"/>
  <c r="J362" i="24"/>
  <c r="L362" i="24" s="1"/>
  <c r="F360" i="24"/>
  <c r="J360" i="24" s="1"/>
  <c r="L360" i="24" s="1"/>
  <c r="E360" i="24" l="1"/>
  <c r="F366" i="24"/>
  <c r="E366" i="24" s="1"/>
  <c r="F367" i="24"/>
  <c r="E367" i="24" s="1"/>
  <c r="F368" i="24"/>
  <c r="E368" i="24" s="1"/>
  <c r="F369" i="24"/>
  <c r="E369" i="24" s="1"/>
  <c r="F370" i="24"/>
  <c r="E370" i="24" s="1"/>
  <c r="F371" i="24"/>
  <c r="E371" i="24" s="1"/>
  <c r="F372" i="24"/>
  <c r="E372" i="24" s="1"/>
  <c r="F373" i="24"/>
  <c r="E373" i="24" s="1"/>
  <c r="F374" i="24"/>
  <c r="E374" i="24" s="1"/>
  <c r="F375" i="24"/>
  <c r="E375" i="24" s="1"/>
  <c r="F376" i="24"/>
  <c r="E376" i="24" s="1"/>
  <c r="F377" i="24"/>
  <c r="E377" i="24" s="1"/>
  <c r="F378" i="24"/>
  <c r="E378" i="24" s="1"/>
  <c r="F379" i="24"/>
  <c r="E379" i="24" s="1"/>
  <c r="F380" i="24"/>
  <c r="E380" i="24" s="1"/>
  <c r="F381" i="24"/>
  <c r="E381" i="24" s="1"/>
  <c r="F382" i="24"/>
  <c r="E382" i="24" s="1"/>
  <c r="F383" i="24"/>
  <c r="E383" i="24" s="1"/>
  <c r="F384" i="24"/>
  <c r="E384" i="24" s="1"/>
  <c r="F385" i="24"/>
  <c r="E385" i="24" s="1"/>
  <c r="F386" i="24"/>
  <c r="E386" i="24" s="1"/>
  <c r="F387" i="24"/>
  <c r="E387" i="24" s="1"/>
  <c r="F388" i="24"/>
  <c r="E388" i="24" s="1"/>
  <c r="F389" i="24"/>
  <c r="E389" i="24" s="1"/>
  <c r="F390" i="24"/>
  <c r="E390" i="24" s="1"/>
  <c r="F391" i="24"/>
  <c r="E391" i="24" s="1"/>
  <c r="F392" i="24"/>
  <c r="E392" i="24" s="1"/>
  <c r="F393" i="24"/>
  <c r="E393" i="24" s="1"/>
  <c r="F394" i="24"/>
  <c r="E394" i="24" s="1"/>
  <c r="F395" i="24"/>
  <c r="E395" i="24" s="1"/>
  <c r="F396" i="24"/>
  <c r="E396" i="24" s="1"/>
  <c r="F397" i="24"/>
  <c r="E397" i="24" s="1"/>
  <c r="F398" i="24"/>
  <c r="E398" i="24" s="1"/>
  <c r="F399" i="24"/>
  <c r="E399" i="24" s="1"/>
  <c r="F400" i="24"/>
  <c r="E400" i="24" s="1"/>
  <c r="F401" i="24"/>
  <c r="E401" i="24" s="1"/>
  <c r="F402" i="24"/>
  <c r="E402" i="24" s="1"/>
  <c r="F403" i="24"/>
  <c r="E403" i="24" s="1"/>
  <c r="F404" i="24"/>
  <c r="E404" i="24" s="1"/>
  <c r="F405" i="24"/>
  <c r="E405" i="24" s="1"/>
  <c r="F406" i="24"/>
  <c r="E406" i="24" s="1"/>
  <c r="F407" i="24"/>
  <c r="E407" i="24" s="1"/>
  <c r="F408" i="24"/>
  <c r="E408" i="24" s="1"/>
  <c r="F409" i="24"/>
  <c r="E409" i="24" s="1"/>
  <c r="F410" i="24"/>
  <c r="E410" i="24" s="1"/>
  <c r="F411" i="24"/>
  <c r="E411" i="24" s="1"/>
  <c r="F412" i="24"/>
  <c r="E412" i="24" s="1"/>
  <c r="F413" i="24"/>
  <c r="E413" i="24" s="1"/>
  <c r="F414" i="24"/>
  <c r="E414" i="24" s="1"/>
  <c r="F415" i="24"/>
  <c r="E415" i="24" s="1"/>
  <c r="F416" i="24"/>
  <c r="E416" i="24" s="1"/>
  <c r="F417" i="24"/>
  <c r="E417" i="24" s="1"/>
  <c r="F418" i="24"/>
  <c r="E418" i="24" s="1"/>
  <c r="F419" i="24"/>
  <c r="E419" i="24" s="1"/>
  <c r="F420" i="24"/>
  <c r="E420" i="24" s="1"/>
  <c r="F421" i="24"/>
  <c r="E421" i="24" s="1"/>
  <c r="F422" i="24"/>
  <c r="E422" i="24" s="1"/>
  <c r="F423" i="24"/>
  <c r="E423" i="24" s="1"/>
  <c r="F424" i="24"/>
  <c r="E424" i="24" s="1"/>
  <c r="F425" i="24"/>
  <c r="E425" i="24" s="1"/>
  <c r="F426" i="24"/>
  <c r="E426" i="24" s="1"/>
  <c r="F427" i="24"/>
  <c r="E427" i="24" s="1"/>
  <c r="F428" i="24"/>
  <c r="E428" i="24" s="1"/>
  <c r="F429" i="24"/>
  <c r="E429" i="24" s="1"/>
  <c r="F430" i="24"/>
  <c r="E430" i="24" s="1"/>
  <c r="F431" i="24"/>
  <c r="E431" i="24" s="1"/>
  <c r="F432" i="24"/>
  <c r="E432" i="24" s="1"/>
  <c r="F433" i="24"/>
  <c r="E433" i="24" s="1"/>
  <c r="F434" i="24"/>
  <c r="E434" i="24" s="1"/>
  <c r="F435" i="24"/>
  <c r="E435" i="24" s="1"/>
  <c r="F436" i="24"/>
  <c r="E436" i="24" s="1"/>
  <c r="F437" i="24"/>
  <c r="E437" i="24" s="1"/>
  <c r="F438" i="24"/>
  <c r="E438" i="24" s="1"/>
  <c r="F439" i="24"/>
  <c r="E439" i="24" s="1"/>
  <c r="F440" i="24"/>
  <c r="E440" i="24" s="1"/>
  <c r="F441" i="24"/>
  <c r="E441" i="24" s="1"/>
  <c r="F442" i="24"/>
  <c r="E442" i="24" s="1"/>
  <c r="F443" i="24"/>
  <c r="E443" i="24" s="1"/>
  <c r="F444" i="24"/>
  <c r="E444" i="24" s="1"/>
  <c r="F445" i="24"/>
  <c r="E445" i="24" s="1"/>
  <c r="F446" i="24"/>
  <c r="E446" i="24" s="1"/>
  <c r="F447" i="24"/>
  <c r="E447" i="24" s="1"/>
  <c r="F448" i="24"/>
  <c r="E448" i="24" s="1"/>
  <c r="F449" i="24"/>
  <c r="E449" i="24" s="1"/>
  <c r="F450" i="24"/>
  <c r="E450" i="24" s="1"/>
  <c r="F451" i="24"/>
  <c r="E451" i="24" s="1"/>
  <c r="F452" i="24"/>
  <c r="E452" i="24" s="1"/>
  <c r="F453" i="24"/>
  <c r="E453" i="24" s="1"/>
  <c r="F454" i="24"/>
  <c r="E454" i="24" s="1"/>
  <c r="F455" i="24"/>
  <c r="E455" i="24" s="1"/>
  <c r="F456" i="24"/>
  <c r="E456" i="24" s="1"/>
  <c r="F457" i="24"/>
  <c r="E457" i="24" s="1"/>
  <c r="F458" i="24"/>
  <c r="E458" i="24" s="1"/>
  <c r="F459" i="24"/>
  <c r="E459" i="24" s="1"/>
  <c r="F460" i="24"/>
  <c r="E460" i="24" s="1"/>
  <c r="F461" i="24"/>
  <c r="E461" i="24" s="1"/>
  <c r="F465" i="24"/>
  <c r="E465" i="24" s="1"/>
  <c r="G364" i="24"/>
  <c r="H364" i="24"/>
  <c r="F314" i="24"/>
  <c r="E314" i="24" s="1"/>
  <c r="F315" i="24"/>
  <c r="F316" i="24"/>
  <c r="E316" i="24" s="1"/>
  <c r="F317" i="24"/>
  <c r="E317" i="24" s="1"/>
  <c r="F318" i="24"/>
  <c r="E318" i="24" s="1"/>
  <c r="F319" i="24"/>
  <c r="E319" i="24" s="1"/>
  <c r="F320" i="24"/>
  <c r="E320" i="24" s="1"/>
  <c r="F321" i="24"/>
  <c r="E321" i="24" s="1"/>
  <c r="F322" i="24"/>
  <c r="E322" i="24" s="1"/>
  <c r="F323" i="24"/>
  <c r="E323" i="24" s="1"/>
  <c r="F324" i="24"/>
  <c r="E324" i="24" s="1"/>
  <c r="F325" i="24"/>
  <c r="E325" i="24" s="1"/>
  <c r="F326" i="24"/>
  <c r="E326" i="24" s="1"/>
  <c r="F327" i="24"/>
  <c r="E327" i="24" s="1"/>
  <c r="F328" i="24"/>
  <c r="E328" i="24" s="1"/>
  <c r="F329" i="24"/>
  <c r="E329" i="24" s="1"/>
  <c r="F330" i="24"/>
  <c r="E330" i="24" s="1"/>
  <c r="F331" i="24"/>
  <c r="E331" i="24" s="1"/>
  <c r="F332" i="24"/>
  <c r="E332" i="24" s="1"/>
  <c r="F333" i="24"/>
  <c r="E333" i="24" s="1"/>
  <c r="F334" i="24"/>
  <c r="E334" i="24" s="1"/>
  <c r="F335" i="24"/>
  <c r="E335" i="24" s="1"/>
  <c r="F336" i="24"/>
  <c r="E336" i="24" s="1"/>
  <c r="F337" i="24"/>
  <c r="E337" i="24" s="1"/>
  <c r="F338" i="24"/>
  <c r="E338" i="24" s="1"/>
  <c r="F339" i="24"/>
  <c r="E339" i="24" s="1"/>
  <c r="F340" i="24"/>
  <c r="E340" i="24" s="1"/>
  <c r="F341" i="24"/>
  <c r="E341" i="24" s="1"/>
  <c r="F342" i="24"/>
  <c r="E342" i="24" s="1"/>
  <c r="F343" i="24"/>
  <c r="E343" i="24" s="1"/>
  <c r="F344" i="24"/>
  <c r="E344" i="24" s="1"/>
  <c r="F345" i="24"/>
  <c r="E345" i="24" s="1"/>
  <c r="F346" i="24"/>
  <c r="E346" i="24" s="1"/>
  <c r="F347" i="24"/>
  <c r="E347" i="24" s="1"/>
  <c r="F348" i="24"/>
  <c r="E348" i="24" s="1"/>
  <c r="F349" i="24"/>
  <c r="E349" i="24" s="1"/>
  <c r="F350" i="24"/>
  <c r="E350" i="24" s="1"/>
  <c r="F351" i="24"/>
  <c r="E351" i="24" s="1"/>
  <c r="F352" i="24"/>
  <c r="E352" i="24" s="1"/>
  <c r="F353" i="24"/>
  <c r="E353" i="24" s="1"/>
  <c r="F354" i="24"/>
  <c r="E354" i="24" s="1"/>
  <c r="F355" i="24"/>
  <c r="E355" i="24" s="1"/>
  <c r="F356" i="24"/>
  <c r="E356" i="24" s="1"/>
  <c r="F357" i="24"/>
  <c r="E357" i="24" s="1"/>
  <c r="F358" i="24"/>
  <c r="E358" i="24" s="1"/>
  <c r="F359" i="24"/>
  <c r="E359" i="24" s="1"/>
  <c r="F363" i="24"/>
  <c r="E363" i="24" s="1"/>
  <c r="G312" i="24"/>
  <c r="H312" i="24"/>
  <c r="F283" i="24"/>
  <c r="E283" i="24" s="1"/>
  <c r="F284" i="24"/>
  <c r="E284" i="24" s="1"/>
  <c r="F285" i="24"/>
  <c r="E285" i="24" s="1"/>
  <c r="F286" i="24"/>
  <c r="E286" i="24" s="1"/>
  <c r="F287" i="24"/>
  <c r="E287" i="24" s="1"/>
  <c r="F288" i="24"/>
  <c r="E288" i="24" s="1"/>
  <c r="F289" i="24"/>
  <c r="E289" i="24" s="1"/>
  <c r="F290" i="24"/>
  <c r="E290" i="24" s="1"/>
  <c r="F291" i="24"/>
  <c r="E291" i="24" s="1"/>
  <c r="F292" i="24"/>
  <c r="E292" i="24" s="1"/>
  <c r="F293" i="24"/>
  <c r="E293" i="24" s="1"/>
  <c r="F294" i="24"/>
  <c r="E294" i="24" s="1"/>
  <c r="F295" i="24"/>
  <c r="E295" i="24" s="1"/>
  <c r="F296" i="24"/>
  <c r="E296" i="24" s="1"/>
  <c r="F297" i="24"/>
  <c r="E297" i="24" s="1"/>
  <c r="F298" i="24"/>
  <c r="E298" i="24" s="1"/>
  <c r="F299" i="24"/>
  <c r="E299" i="24" s="1"/>
  <c r="F300" i="24"/>
  <c r="E300" i="24" s="1"/>
  <c r="F301" i="24"/>
  <c r="E301" i="24" s="1"/>
  <c r="F302" i="24"/>
  <c r="E302" i="24" s="1"/>
  <c r="F303" i="24"/>
  <c r="E303" i="24" s="1"/>
  <c r="F304" i="24"/>
  <c r="E304" i="24" s="1"/>
  <c r="G281" i="24"/>
  <c r="H281" i="24"/>
  <c r="F241" i="24"/>
  <c r="E241" i="24" s="1"/>
  <c r="F242" i="24"/>
  <c r="E242" i="24" s="1"/>
  <c r="F243" i="24"/>
  <c r="E243" i="24" s="1"/>
  <c r="F244" i="24"/>
  <c r="E244" i="24" s="1"/>
  <c r="F245" i="24"/>
  <c r="E245" i="24" s="1"/>
  <c r="F246" i="24"/>
  <c r="E246" i="24" s="1"/>
  <c r="F247" i="24"/>
  <c r="E247" i="24" s="1"/>
  <c r="F248" i="24"/>
  <c r="E248" i="24" s="1"/>
  <c r="F250" i="24"/>
  <c r="E250" i="24" s="1"/>
  <c r="F251" i="24"/>
  <c r="E251" i="24" s="1"/>
  <c r="F252" i="24"/>
  <c r="E252" i="24" s="1"/>
  <c r="F253" i="24"/>
  <c r="E253" i="24" s="1"/>
  <c r="F254" i="24"/>
  <c r="E254" i="24" s="1"/>
  <c r="F255" i="24"/>
  <c r="E255" i="24" s="1"/>
  <c r="F256" i="24"/>
  <c r="E256" i="24" s="1"/>
  <c r="F257" i="24"/>
  <c r="E257" i="24" s="1"/>
  <c r="F258" i="24"/>
  <c r="J258" i="24" s="1"/>
  <c r="L258" i="24" s="1"/>
  <c r="F259" i="24"/>
  <c r="E259" i="24" s="1"/>
  <c r="F260" i="24"/>
  <c r="E260" i="24" s="1"/>
  <c r="F261" i="24"/>
  <c r="E261" i="24" s="1"/>
  <c r="F262" i="24"/>
  <c r="E262" i="24" s="1"/>
  <c r="F263" i="24"/>
  <c r="E263" i="24" s="1"/>
  <c r="F264" i="24"/>
  <c r="E264" i="24" s="1"/>
  <c r="F265" i="24"/>
  <c r="E265" i="24" s="1"/>
  <c r="F266" i="24"/>
  <c r="E266" i="24" s="1"/>
  <c r="F267" i="24"/>
  <c r="E267" i="24" s="1"/>
  <c r="F268" i="24"/>
  <c r="E268" i="24" s="1"/>
  <c r="F269" i="24"/>
  <c r="E269" i="24" s="1"/>
  <c r="F270" i="24"/>
  <c r="E270" i="24" s="1"/>
  <c r="F271" i="24"/>
  <c r="E271" i="24" s="1"/>
  <c r="F272" i="24"/>
  <c r="E272" i="24" s="1"/>
  <c r="F273" i="24"/>
  <c r="E273" i="24" s="1"/>
  <c r="F274" i="24"/>
  <c r="E274" i="24" s="1"/>
  <c r="F275" i="24"/>
  <c r="E275" i="24" s="1"/>
  <c r="F276" i="24"/>
  <c r="E276" i="24" s="1"/>
  <c r="F277" i="24"/>
  <c r="E277" i="24" s="1"/>
  <c r="F280" i="24"/>
  <c r="E280" i="24" s="1"/>
  <c r="G233" i="24"/>
  <c r="H233" i="24"/>
  <c r="F189" i="24"/>
  <c r="E189" i="24" s="1"/>
  <c r="F190" i="24"/>
  <c r="E190" i="24" s="1"/>
  <c r="F191" i="24"/>
  <c r="E191" i="24" s="1"/>
  <c r="F192" i="24"/>
  <c r="E192" i="24" s="1"/>
  <c r="F193" i="24"/>
  <c r="E193" i="24" s="1"/>
  <c r="F194" i="24"/>
  <c r="E194" i="24" s="1"/>
  <c r="F195" i="24"/>
  <c r="E195" i="24" s="1"/>
  <c r="F196" i="24"/>
  <c r="E196" i="24" s="1"/>
  <c r="F197" i="24"/>
  <c r="E197" i="24" s="1"/>
  <c r="F198" i="24"/>
  <c r="E198" i="24" s="1"/>
  <c r="F199" i="24"/>
  <c r="E199" i="24" s="1"/>
  <c r="F200" i="24"/>
  <c r="E200" i="24" s="1"/>
  <c r="F201" i="24"/>
  <c r="E201" i="24" s="1"/>
  <c r="F202" i="24"/>
  <c r="E202" i="24" s="1"/>
  <c r="F203" i="24"/>
  <c r="E203" i="24" s="1"/>
  <c r="F204" i="24"/>
  <c r="E204" i="24" s="1"/>
  <c r="F205" i="24"/>
  <c r="E205" i="24" s="1"/>
  <c r="F206" i="24"/>
  <c r="E206" i="24" s="1"/>
  <c r="F207" i="24"/>
  <c r="E207" i="24" s="1"/>
  <c r="F208" i="24"/>
  <c r="E208" i="24" s="1"/>
  <c r="F209" i="24"/>
  <c r="E209" i="24" s="1"/>
  <c r="F210" i="24"/>
  <c r="E210" i="24" s="1"/>
  <c r="F211" i="24"/>
  <c r="E211" i="24" s="1"/>
  <c r="F212" i="24"/>
  <c r="E212" i="24" s="1"/>
  <c r="F213" i="24"/>
  <c r="E213" i="24" s="1"/>
  <c r="F214" i="24"/>
  <c r="E214" i="24" s="1"/>
  <c r="F215" i="24"/>
  <c r="E215" i="24" s="1"/>
  <c r="F216" i="24"/>
  <c r="E216" i="24" s="1"/>
  <c r="F217" i="24"/>
  <c r="E217" i="24" s="1"/>
  <c r="F218" i="24"/>
  <c r="E218" i="24" s="1"/>
  <c r="F219" i="24"/>
  <c r="E219" i="24" s="1"/>
  <c r="F220" i="24"/>
  <c r="E220" i="24" s="1"/>
  <c r="F221" i="24"/>
  <c r="E221" i="24" s="1"/>
  <c r="F222" i="24"/>
  <c r="E222" i="24" s="1"/>
  <c r="F223" i="24"/>
  <c r="E223" i="24" s="1"/>
  <c r="F224" i="24"/>
  <c r="E224" i="24" s="1"/>
  <c r="F225" i="24"/>
  <c r="E225" i="24" s="1"/>
  <c r="F226" i="24"/>
  <c r="E226" i="24" s="1"/>
  <c r="F227" i="24"/>
  <c r="E227" i="24" s="1"/>
  <c r="F228" i="24"/>
  <c r="E228" i="24" s="1"/>
  <c r="F229" i="24"/>
  <c r="E229" i="24" s="1"/>
  <c r="F230" i="24"/>
  <c r="E230" i="24" s="1"/>
  <c r="F232" i="24"/>
  <c r="G187" i="24"/>
  <c r="H187" i="24"/>
  <c r="F149" i="24"/>
  <c r="E149" i="24" s="1"/>
  <c r="F150" i="24"/>
  <c r="F151" i="24"/>
  <c r="E151" i="24" s="1"/>
  <c r="F152" i="24"/>
  <c r="E152" i="24" s="1"/>
  <c r="F153" i="24"/>
  <c r="E153" i="24" s="1"/>
  <c r="F154" i="24"/>
  <c r="E154" i="24" s="1"/>
  <c r="F155" i="24"/>
  <c r="E155" i="24" s="1"/>
  <c r="F156" i="24"/>
  <c r="E156" i="24" s="1"/>
  <c r="F157" i="24"/>
  <c r="E157" i="24" s="1"/>
  <c r="F158" i="24"/>
  <c r="E158" i="24" s="1"/>
  <c r="F159" i="24"/>
  <c r="E159" i="24" s="1"/>
  <c r="F160" i="24"/>
  <c r="E160" i="24" s="1"/>
  <c r="F161" i="24"/>
  <c r="E161" i="24" s="1"/>
  <c r="F162" i="24"/>
  <c r="E162" i="24" s="1"/>
  <c r="F163" i="24"/>
  <c r="E163" i="24" s="1"/>
  <c r="F164" i="24"/>
  <c r="E164" i="24" s="1"/>
  <c r="F165" i="24"/>
  <c r="E165" i="24" s="1"/>
  <c r="F166" i="24"/>
  <c r="J166" i="24" s="1"/>
  <c r="L166" i="24" s="1"/>
  <c r="F167" i="24"/>
  <c r="E167" i="24" s="1"/>
  <c r="F168" i="24"/>
  <c r="J168" i="24" s="1"/>
  <c r="L168" i="24" s="1"/>
  <c r="F169" i="24"/>
  <c r="E169" i="24" s="1"/>
  <c r="F170" i="24"/>
  <c r="E170" i="24" s="1"/>
  <c r="F171" i="24"/>
  <c r="E171" i="24" s="1"/>
  <c r="F172" i="24"/>
  <c r="E172" i="24" s="1"/>
  <c r="F173" i="24"/>
  <c r="E173" i="24" s="1"/>
  <c r="F174" i="24"/>
  <c r="E174" i="24" s="1"/>
  <c r="F175" i="24"/>
  <c r="E175" i="24" s="1"/>
  <c r="F176" i="24"/>
  <c r="E176" i="24" s="1"/>
  <c r="F177" i="24"/>
  <c r="E177" i="24" s="1"/>
  <c r="F178" i="24"/>
  <c r="E178" i="24" s="1"/>
  <c r="F179" i="24"/>
  <c r="E179" i="24" s="1"/>
  <c r="F180" i="24"/>
  <c r="E180" i="24" s="1"/>
  <c r="F181" i="24"/>
  <c r="E181" i="24" s="1"/>
  <c r="F186" i="24"/>
  <c r="E186" i="24" s="1"/>
  <c r="G147" i="24"/>
  <c r="H147" i="24"/>
  <c r="F96" i="24"/>
  <c r="E96" i="24" s="1"/>
  <c r="F97" i="24"/>
  <c r="E97" i="24" s="1"/>
  <c r="F98" i="24"/>
  <c r="E98" i="24" s="1"/>
  <c r="F99" i="24"/>
  <c r="E99" i="24" s="1"/>
  <c r="F100" i="24"/>
  <c r="E100" i="24" s="1"/>
  <c r="F101" i="24"/>
  <c r="E101" i="24" s="1"/>
  <c r="F102" i="24"/>
  <c r="E102" i="24" s="1"/>
  <c r="F103" i="24"/>
  <c r="E103" i="24" s="1"/>
  <c r="F104" i="24"/>
  <c r="E104" i="24" s="1"/>
  <c r="F105" i="24"/>
  <c r="E105" i="24" s="1"/>
  <c r="F106" i="24"/>
  <c r="E106" i="24" s="1"/>
  <c r="F107" i="24"/>
  <c r="E107" i="24" s="1"/>
  <c r="F108" i="24"/>
  <c r="E108" i="24" s="1"/>
  <c r="F109" i="24"/>
  <c r="E109" i="24" s="1"/>
  <c r="F110" i="24"/>
  <c r="E110" i="24" s="1"/>
  <c r="F111" i="24"/>
  <c r="E111" i="24" s="1"/>
  <c r="F112" i="24"/>
  <c r="E112" i="24" s="1"/>
  <c r="F113" i="24"/>
  <c r="E113" i="24" s="1"/>
  <c r="F114" i="24"/>
  <c r="E114" i="24" s="1"/>
  <c r="F115" i="24"/>
  <c r="E115" i="24" s="1"/>
  <c r="F116" i="24"/>
  <c r="E116" i="24" s="1"/>
  <c r="F117" i="24"/>
  <c r="E117" i="24" s="1"/>
  <c r="F118" i="24"/>
  <c r="E118" i="24" s="1"/>
  <c r="F119" i="24"/>
  <c r="E119" i="24" s="1"/>
  <c r="F120" i="24"/>
  <c r="E120" i="24" s="1"/>
  <c r="F121" i="24"/>
  <c r="E121" i="24" s="1"/>
  <c r="F122" i="24"/>
  <c r="E122" i="24" s="1"/>
  <c r="F123" i="24"/>
  <c r="E123" i="24" s="1"/>
  <c r="F124" i="24"/>
  <c r="E124" i="24" s="1"/>
  <c r="F125" i="24"/>
  <c r="E125" i="24" s="1"/>
  <c r="F126" i="24"/>
  <c r="E126" i="24" s="1"/>
  <c r="F127" i="24"/>
  <c r="E127" i="24" s="1"/>
  <c r="F128" i="24"/>
  <c r="E128" i="24" s="1"/>
  <c r="F129" i="24"/>
  <c r="E129" i="24" s="1"/>
  <c r="F130" i="24"/>
  <c r="E130" i="24" s="1"/>
  <c r="F131" i="24"/>
  <c r="E131" i="24" s="1"/>
  <c r="F132" i="24"/>
  <c r="E132" i="24" s="1"/>
  <c r="F133" i="24"/>
  <c r="E133" i="24" s="1"/>
  <c r="F134" i="24"/>
  <c r="E134" i="24" s="1"/>
  <c r="F135" i="24"/>
  <c r="E135" i="24" s="1"/>
  <c r="F136" i="24"/>
  <c r="E136" i="24" s="1"/>
  <c r="F137" i="24"/>
  <c r="E137" i="24" s="1"/>
  <c r="F138" i="24"/>
  <c r="E138" i="24" s="1"/>
  <c r="F139" i="24"/>
  <c r="E139" i="24" s="1"/>
  <c r="F140" i="24"/>
  <c r="E140" i="24" s="1"/>
  <c r="F141" i="24"/>
  <c r="E141" i="24" s="1"/>
  <c r="F142" i="24"/>
  <c r="E142" i="24" s="1"/>
  <c r="F143" i="24"/>
  <c r="E143" i="24" s="1"/>
  <c r="F146" i="24"/>
  <c r="E146" i="24" s="1"/>
  <c r="G94" i="24"/>
  <c r="H94" i="24"/>
  <c r="F52" i="24"/>
  <c r="E52" i="24" s="1"/>
  <c r="F53" i="24"/>
  <c r="E53" i="24" s="1"/>
  <c r="F54" i="24"/>
  <c r="E54" i="24" s="1"/>
  <c r="F55" i="24"/>
  <c r="E55" i="24" s="1"/>
  <c r="F56" i="24"/>
  <c r="E56" i="24" s="1"/>
  <c r="F57" i="24"/>
  <c r="E57" i="24" s="1"/>
  <c r="F58" i="24"/>
  <c r="E58" i="24" s="1"/>
  <c r="F59" i="24"/>
  <c r="E59" i="24" s="1"/>
  <c r="F60" i="24"/>
  <c r="E60" i="24" s="1"/>
  <c r="F61" i="24"/>
  <c r="E61" i="24" s="1"/>
  <c r="F62" i="24"/>
  <c r="E62" i="24" s="1"/>
  <c r="F63" i="24"/>
  <c r="E63" i="24" s="1"/>
  <c r="F64" i="24"/>
  <c r="E64" i="24" s="1"/>
  <c r="F65" i="24"/>
  <c r="E65" i="24" s="1"/>
  <c r="F66" i="24"/>
  <c r="E66" i="24" s="1"/>
  <c r="F67" i="24"/>
  <c r="E67" i="24" s="1"/>
  <c r="F68" i="24"/>
  <c r="E68" i="24" s="1"/>
  <c r="F69" i="24"/>
  <c r="E69" i="24" s="1"/>
  <c r="F70" i="24"/>
  <c r="E70" i="24" s="1"/>
  <c r="F71" i="24"/>
  <c r="E71" i="24" s="1"/>
  <c r="F72" i="24"/>
  <c r="E72" i="24" s="1"/>
  <c r="F73" i="24"/>
  <c r="E73" i="24" s="1"/>
  <c r="F74" i="24"/>
  <c r="E74" i="24" s="1"/>
  <c r="F75" i="24"/>
  <c r="E75" i="24" s="1"/>
  <c r="F76" i="24"/>
  <c r="E76" i="24" s="1"/>
  <c r="F77" i="24"/>
  <c r="E77" i="24" s="1"/>
  <c r="F78" i="24"/>
  <c r="E78" i="24" s="1"/>
  <c r="F79" i="24"/>
  <c r="E79" i="24" s="1"/>
  <c r="F80" i="24"/>
  <c r="E80" i="24" s="1"/>
  <c r="F81" i="24"/>
  <c r="E81" i="24" s="1"/>
  <c r="F82" i="24"/>
  <c r="E82" i="24" s="1"/>
  <c r="F83" i="24"/>
  <c r="E83" i="24" s="1"/>
  <c r="F84" i="24"/>
  <c r="E84" i="24" s="1"/>
  <c r="F85" i="24"/>
  <c r="E85" i="24" s="1"/>
  <c r="F86" i="24"/>
  <c r="E86" i="24" s="1"/>
  <c r="F87" i="24"/>
  <c r="E87" i="24" s="1"/>
  <c r="F88" i="24"/>
  <c r="E88" i="24" s="1"/>
  <c r="F89" i="24"/>
  <c r="E89" i="24" s="1"/>
  <c r="F90" i="24"/>
  <c r="E90" i="24" s="1"/>
  <c r="F93" i="24"/>
  <c r="E93" i="24" s="1"/>
  <c r="G50" i="24"/>
  <c r="H50" i="24"/>
  <c r="F25" i="24"/>
  <c r="E25" i="24" s="1"/>
  <c r="F26" i="24"/>
  <c r="F27" i="24"/>
  <c r="E27" i="24" s="1"/>
  <c r="F28" i="24"/>
  <c r="E28" i="24" s="1"/>
  <c r="F29" i="24"/>
  <c r="E29" i="24" s="1"/>
  <c r="F30" i="24"/>
  <c r="E30" i="24" s="1"/>
  <c r="F31" i="24"/>
  <c r="E31" i="24" s="1"/>
  <c r="F32" i="24"/>
  <c r="E32" i="24" s="1"/>
  <c r="F33" i="24"/>
  <c r="E33" i="24" s="1"/>
  <c r="F34" i="24"/>
  <c r="E34" i="24" s="1"/>
  <c r="F35" i="24"/>
  <c r="E35" i="24" s="1"/>
  <c r="F36" i="24"/>
  <c r="E36" i="24" s="1"/>
  <c r="F37" i="24"/>
  <c r="E37" i="24" s="1"/>
  <c r="F38" i="24"/>
  <c r="E38" i="24" s="1"/>
  <c r="F39" i="24"/>
  <c r="E39" i="24" s="1"/>
  <c r="F40" i="24"/>
  <c r="E40" i="24" s="1"/>
  <c r="F41" i="24"/>
  <c r="E41" i="24" s="1"/>
  <c r="F42" i="24"/>
  <c r="E42" i="24" s="1"/>
  <c r="F43" i="24"/>
  <c r="E43" i="24" s="1"/>
  <c r="F44" i="24"/>
  <c r="E44" i="24" s="1"/>
  <c r="F47" i="24"/>
  <c r="E47" i="24" s="1"/>
  <c r="F49" i="24"/>
  <c r="E49" i="24" s="1"/>
  <c r="G23" i="24"/>
  <c r="H23" i="24"/>
  <c r="G9" i="24"/>
  <c r="H9" i="24"/>
  <c r="F11" i="24"/>
  <c r="E11" i="24" s="1"/>
  <c r="F12" i="24"/>
  <c r="E12" i="24" s="1"/>
  <c r="F13" i="24"/>
  <c r="E13" i="24" s="1"/>
  <c r="F14" i="24"/>
  <c r="E14" i="24" s="1"/>
  <c r="F15" i="24"/>
  <c r="E15" i="24" s="1"/>
  <c r="F16" i="24"/>
  <c r="E16" i="24" s="1"/>
  <c r="F17" i="24"/>
  <c r="E17" i="24" s="1"/>
  <c r="F18" i="24"/>
  <c r="E18" i="24" s="1"/>
  <c r="F19" i="24"/>
  <c r="E19" i="24" s="1"/>
  <c r="F20" i="24"/>
  <c r="E20" i="24" s="1"/>
  <c r="F21" i="24"/>
  <c r="E21" i="24" s="1"/>
  <c r="F22" i="24"/>
  <c r="E22" i="24" s="1"/>
  <c r="D364" i="24"/>
  <c r="K364" i="24"/>
  <c r="E258" i="24" l="1"/>
  <c r="E232" i="24"/>
  <c r="J232" i="24"/>
  <c r="L232" i="24" s="1"/>
  <c r="J465" i="24"/>
  <c r="L465" i="24" s="1"/>
  <c r="E315" i="24"/>
  <c r="J257" i="24"/>
  <c r="L257" i="24" s="1"/>
  <c r="J230" i="24"/>
  <c r="L230" i="24" s="1"/>
  <c r="J172" i="24"/>
  <c r="L172" i="24" s="1"/>
  <c r="E168" i="24"/>
  <c r="E166" i="24"/>
  <c r="E150" i="24"/>
  <c r="E26" i="24"/>
  <c r="J272" i="24"/>
  <c r="L272" i="24" s="1"/>
  <c r="J170" i="24"/>
  <c r="L170" i="24" s="1"/>
  <c r="J206" i="24"/>
  <c r="L206" i="24" s="1"/>
  <c r="J326" i="24"/>
  <c r="L326" i="24" s="1"/>
  <c r="J290" i="24"/>
  <c r="L290" i="24" s="1"/>
  <c r="J119" i="24"/>
  <c r="L119" i="24" s="1"/>
  <c r="J325" i="24"/>
  <c r="L325" i="24" s="1"/>
  <c r="J120" i="24"/>
  <c r="L120" i="24" s="1"/>
  <c r="J209" i="24"/>
  <c r="L209" i="24" s="1"/>
  <c r="J203" i="24"/>
  <c r="L203" i="24" s="1"/>
  <c r="J169" i="24"/>
  <c r="L169" i="24" s="1"/>
  <c r="J289" i="24"/>
  <c r="L289" i="24" s="1"/>
  <c r="J52" i="24"/>
  <c r="L52" i="24" s="1"/>
  <c r="J171" i="24"/>
  <c r="L171" i="24" s="1"/>
  <c r="J167" i="24"/>
  <c r="L167" i="24" s="1"/>
  <c r="J204" i="24"/>
  <c r="L204" i="24" s="1"/>
  <c r="J227" i="24"/>
  <c r="L227" i="24" s="1"/>
  <c r="J228" i="24"/>
  <c r="L228" i="24" s="1"/>
  <c r="J229" i="24"/>
  <c r="L229" i="24" s="1"/>
  <c r="J28" i="24" l="1"/>
  <c r="L28" i="24" s="1"/>
  <c r="J29" i="24"/>
  <c r="L29" i="24" s="1"/>
  <c r="E17" i="26"/>
  <c r="E18" i="26"/>
  <c r="E17" i="25"/>
  <c r="E18" i="25"/>
  <c r="J460" i="24"/>
  <c r="L460" i="24" s="1"/>
  <c r="J459" i="24"/>
  <c r="L459" i="24" s="1"/>
  <c r="J458" i="24"/>
  <c r="L458" i="24" s="1"/>
  <c r="J457" i="24"/>
  <c r="L457" i="24" s="1"/>
  <c r="J456" i="24"/>
  <c r="L456" i="24" s="1"/>
  <c r="J455" i="24"/>
  <c r="L455" i="24" s="1"/>
  <c r="J454" i="24"/>
  <c r="L454" i="24" s="1"/>
  <c r="J453" i="24"/>
  <c r="L453" i="24" s="1"/>
  <c r="J452" i="24"/>
  <c r="L452" i="24" s="1"/>
  <c r="J451" i="24"/>
  <c r="L451" i="24" s="1"/>
  <c r="J450" i="24"/>
  <c r="L450" i="24" s="1"/>
  <c r="J449" i="24"/>
  <c r="L449" i="24" s="1"/>
  <c r="J448" i="24"/>
  <c r="L448" i="24" s="1"/>
  <c r="J447" i="24"/>
  <c r="L447" i="24" s="1"/>
  <c r="J446" i="24"/>
  <c r="L446" i="24" s="1"/>
  <c r="J445" i="24"/>
  <c r="L445" i="24" s="1"/>
  <c r="J444" i="24"/>
  <c r="L444" i="24" s="1"/>
  <c r="J443" i="24"/>
  <c r="L443" i="24" s="1"/>
  <c r="J442" i="24"/>
  <c r="L442" i="24" s="1"/>
  <c r="J441" i="24"/>
  <c r="L441" i="24" s="1"/>
  <c r="J440" i="24"/>
  <c r="L440" i="24" s="1"/>
  <c r="J439" i="24"/>
  <c r="L439" i="24" s="1"/>
  <c r="J438" i="24"/>
  <c r="L438" i="24" s="1"/>
  <c r="J437" i="24"/>
  <c r="L437" i="24" s="1"/>
  <c r="J436" i="24"/>
  <c r="L436" i="24" s="1"/>
  <c r="J435" i="24"/>
  <c r="L435" i="24" s="1"/>
  <c r="J434" i="24"/>
  <c r="L434" i="24" s="1"/>
  <c r="J433" i="24"/>
  <c r="L433" i="24" s="1"/>
  <c r="J432" i="24"/>
  <c r="L432" i="24" s="1"/>
  <c r="J431" i="24"/>
  <c r="L431" i="24" s="1"/>
  <c r="J430" i="24"/>
  <c r="L430" i="24" s="1"/>
  <c r="J429" i="24"/>
  <c r="L429" i="24" s="1"/>
  <c r="J428" i="24"/>
  <c r="L428" i="24" s="1"/>
  <c r="J427" i="24"/>
  <c r="L427" i="24" s="1"/>
  <c r="J426" i="24"/>
  <c r="L426" i="24" s="1"/>
  <c r="J425" i="24"/>
  <c r="L425" i="24" s="1"/>
  <c r="J424" i="24"/>
  <c r="L424" i="24" s="1"/>
  <c r="J423" i="24"/>
  <c r="L423" i="24" s="1"/>
  <c r="J422" i="24"/>
  <c r="L422" i="24" s="1"/>
  <c r="J419" i="24"/>
  <c r="L419" i="24" s="1"/>
  <c r="J418" i="24"/>
  <c r="L418" i="24" s="1"/>
  <c r="J417" i="24"/>
  <c r="L417" i="24" s="1"/>
  <c r="J416" i="24"/>
  <c r="L416" i="24" s="1"/>
  <c r="J415" i="24"/>
  <c r="L415" i="24" s="1"/>
  <c r="J414" i="24"/>
  <c r="L414" i="24" s="1"/>
  <c r="J413" i="24"/>
  <c r="L413" i="24" s="1"/>
  <c r="J412" i="24"/>
  <c r="L412" i="24" s="1"/>
  <c r="J411" i="24"/>
  <c r="L411" i="24" s="1"/>
  <c r="J410" i="24"/>
  <c r="L410" i="24" s="1"/>
  <c r="J409" i="24"/>
  <c r="L409" i="24" s="1"/>
  <c r="J408" i="24"/>
  <c r="L408" i="24" s="1"/>
  <c r="J407" i="24"/>
  <c r="L407" i="24" s="1"/>
  <c r="J406" i="24"/>
  <c r="L406" i="24" s="1"/>
  <c r="J405" i="24"/>
  <c r="L405" i="24" s="1"/>
  <c r="J404" i="24"/>
  <c r="L404" i="24" s="1"/>
  <c r="J403" i="24"/>
  <c r="L403" i="24" s="1"/>
  <c r="J402" i="24"/>
  <c r="L402" i="24" s="1"/>
  <c r="J401" i="24"/>
  <c r="L401" i="24" s="1"/>
  <c r="J400" i="24"/>
  <c r="L400" i="24" s="1"/>
  <c r="J399" i="24"/>
  <c r="L399" i="24" s="1"/>
  <c r="J398" i="24"/>
  <c r="L398" i="24" s="1"/>
  <c r="J397" i="24"/>
  <c r="L397" i="24" s="1"/>
  <c r="J396" i="24"/>
  <c r="L396" i="24" s="1"/>
  <c r="J395" i="24"/>
  <c r="L395" i="24" s="1"/>
  <c r="J394" i="24"/>
  <c r="L394" i="24" s="1"/>
  <c r="J393" i="24"/>
  <c r="L393" i="24" s="1"/>
  <c r="J392" i="24"/>
  <c r="L392" i="24" s="1"/>
  <c r="J391" i="24"/>
  <c r="L391" i="24" s="1"/>
  <c r="J390" i="24"/>
  <c r="L390" i="24" s="1"/>
  <c r="J389" i="24"/>
  <c r="L389" i="24" s="1"/>
  <c r="J388" i="24"/>
  <c r="L388" i="24" s="1"/>
  <c r="J387" i="24"/>
  <c r="L387" i="24" s="1"/>
  <c r="J386" i="24"/>
  <c r="L386" i="24" s="1"/>
  <c r="J385" i="24"/>
  <c r="L385" i="24" s="1"/>
  <c r="J384" i="24"/>
  <c r="L384" i="24" s="1"/>
  <c r="J383" i="24"/>
  <c r="L383" i="24" s="1"/>
  <c r="J382" i="24"/>
  <c r="L382" i="24" s="1"/>
  <c r="J381" i="24"/>
  <c r="L381" i="24" s="1"/>
  <c r="J380" i="24"/>
  <c r="L380" i="24" s="1"/>
  <c r="J379" i="24"/>
  <c r="L379" i="24" s="1"/>
  <c r="J378" i="24"/>
  <c r="L378" i="24" s="1"/>
  <c r="J377" i="24"/>
  <c r="L377" i="24" s="1"/>
  <c r="J376" i="24"/>
  <c r="L376" i="24" s="1"/>
  <c r="J375" i="24"/>
  <c r="L375" i="24" s="1"/>
  <c r="J374" i="24"/>
  <c r="L374" i="24" s="1"/>
  <c r="J373" i="24"/>
  <c r="L373" i="24" s="1"/>
  <c r="J372" i="24"/>
  <c r="L372" i="24" s="1"/>
  <c r="J371" i="24"/>
  <c r="L371" i="24" s="1"/>
  <c r="J370" i="24"/>
  <c r="L370" i="24" s="1"/>
  <c r="J369" i="24"/>
  <c r="L369" i="24" s="1"/>
  <c r="J368" i="24"/>
  <c r="L368" i="24" s="1"/>
  <c r="J367" i="24"/>
  <c r="L367" i="24" s="1"/>
  <c r="J366" i="24"/>
  <c r="L366" i="24" s="1"/>
  <c r="J421" i="24"/>
  <c r="L421" i="24" s="1"/>
  <c r="J420" i="24"/>
  <c r="L420" i="24" s="1"/>
  <c r="J359" i="24"/>
  <c r="L359" i="24" s="1"/>
  <c r="J358" i="24"/>
  <c r="L358" i="24" s="1"/>
  <c r="J357" i="24"/>
  <c r="L357" i="24" s="1"/>
  <c r="J356" i="24"/>
  <c r="L356" i="24" s="1"/>
  <c r="J355" i="24"/>
  <c r="L355" i="24" s="1"/>
  <c r="J354" i="24"/>
  <c r="L354" i="24" s="1"/>
  <c r="J353" i="24"/>
  <c r="L353" i="24" s="1"/>
  <c r="J352" i="24"/>
  <c r="L352" i="24" s="1"/>
  <c r="J363" i="24"/>
  <c r="L363" i="24" s="1"/>
  <c r="J335" i="24"/>
  <c r="L335" i="24" s="1"/>
  <c r="J334" i="24"/>
  <c r="L334" i="24" s="1"/>
  <c r="J333" i="24"/>
  <c r="L333" i="24" s="1"/>
  <c r="J332" i="24"/>
  <c r="L332" i="24" s="1"/>
  <c r="J331" i="24"/>
  <c r="L331" i="24" s="1"/>
  <c r="J330" i="24"/>
  <c r="L330" i="24" s="1"/>
  <c r="J329" i="24"/>
  <c r="L329" i="24" s="1"/>
  <c r="J328" i="24"/>
  <c r="L328" i="24" s="1"/>
  <c r="J327" i="24"/>
  <c r="L327" i="24" s="1"/>
  <c r="J324" i="24"/>
  <c r="L324" i="24" s="1"/>
  <c r="J323" i="24"/>
  <c r="L323" i="24" s="1"/>
  <c r="J322" i="24"/>
  <c r="L322" i="24" s="1"/>
  <c r="J321" i="24"/>
  <c r="L321" i="24" s="1"/>
  <c r="J320" i="24"/>
  <c r="L320" i="24" s="1"/>
  <c r="J319" i="24"/>
  <c r="L319" i="24" s="1"/>
  <c r="J318" i="24"/>
  <c r="L318" i="24" s="1"/>
  <c r="J317" i="24"/>
  <c r="L317" i="24" s="1"/>
  <c r="J316" i="24"/>
  <c r="L316" i="24" s="1"/>
  <c r="J315" i="24"/>
  <c r="L315" i="24" s="1"/>
  <c r="J314" i="24"/>
  <c r="L314" i="24" s="1"/>
  <c r="J345" i="24"/>
  <c r="L345" i="24" s="1"/>
  <c r="J344" i="24"/>
  <c r="L344" i="24" s="1"/>
  <c r="J343" i="24"/>
  <c r="L343" i="24" s="1"/>
  <c r="J342" i="24"/>
  <c r="L342" i="24" s="1"/>
  <c r="J341" i="24"/>
  <c r="L341" i="24" s="1"/>
  <c r="J340" i="24"/>
  <c r="L340" i="24" s="1"/>
  <c r="J339" i="24"/>
  <c r="L339" i="24" s="1"/>
  <c r="J338" i="24"/>
  <c r="L338" i="24" s="1"/>
  <c r="J337" i="24"/>
  <c r="L337" i="24" s="1"/>
  <c r="J336" i="24"/>
  <c r="L336" i="24" s="1"/>
  <c r="J349" i="24"/>
  <c r="L349" i="24" s="1"/>
  <c r="J348" i="24"/>
  <c r="L348" i="24" s="1"/>
  <c r="J347" i="24"/>
  <c r="L347" i="24" s="1"/>
  <c r="J346" i="24"/>
  <c r="L346" i="24" s="1"/>
  <c r="F50" i="23"/>
  <c r="E50" i="23" s="1"/>
  <c r="F49" i="23"/>
  <c r="E49" i="23" s="1"/>
  <c r="F48" i="23"/>
  <c r="E48" i="23" s="1"/>
  <c r="F47" i="23"/>
  <c r="E47" i="23" s="1"/>
  <c r="F46" i="23"/>
  <c r="E46" i="23" s="1"/>
  <c r="F45" i="23"/>
  <c r="E45" i="23" s="1"/>
  <c r="F51" i="23"/>
  <c r="E51" i="23" s="1"/>
  <c r="J302" i="24"/>
  <c r="L302" i="24" s="1"/>
  <c r="J301" i="24"/>
  <c r="L301" i="24" s="1"/>
  <c r="J300" i="24"/>
  <c r="L300" i="24" s="1"/>
  <c r="D312" i="24"/>
  <c r="J293" i="24"/>
  <c r="L293" i="24" s="1"/>
  <c r="J292" i="24"/>
  <c r="L292" i="24" s="1"/>
  <c r="J291" i="24"/>
  <c r="L291" i="24" s="1"/>
  <c r="J288" i="24"/>
  <c r="L288" i="24" s="1"/>
  <c r="J287" i="24"/>
  <c r="L287" i="24" s="1"/>
  <c r="J286" i="24"/>
  <c r="L286" i="24" s="1"/>
  <c r="J285" i="24"/>
  <c r="L285" i="24" s="1"/>
  <c r="J284" i="24"/>
  <c r="L284" i="24" s="1"/>
  <c r="J283" i="24"/>
  <c r="L283" i="24" s="1"/>
  <c r="J198" i="24"/>
  <c r="L198" i="24" s="1"/>
  <c r="J197" i="24"/>
  <c r="L197" i="24" s="1"/>
  <c r="J196" i="24"/>
  <c r="L196" i="24" s="1"/>
  <c r="J195" i="24"/>
  <c r="L195" i="24" s="1"/>
  <c r="J194" i="24"/>
  <c r="L194" i="24" s="1"/>
  <c r="J193" i="24"/>
  <c r="L193" i="24" s="1"/>
  <c r="J192" i="24"/>
  <c r="L192" i="24" s="1"/>
  <c r="J191" i="24"/>
  <c r="L191" i="24" s="1"/>
  <c r="J190" i="24"/>
  <c r="L190" i="24" s="1"/>
  <c r="J189" i="24"/>
  <c r="L189" i="24" s="1"/>
  <c r="J212" i="24"/>
  <c r="L212" i="24" s="1"/>
  <c r="J211" i="24"/>
  <c r="L211" i="24" s="1"/>
  <c r="J210" i="24"/>
  <c r="L210" i="24" s="1"/>
  <c r="J208" i="24"/>
  <c r="L208" i="24" s="1"/>
  <c r="J207" i="24"/>
  <c r="L207" i="24" s="1"/>
  <c r="J205" i="24"/>
  <c r="L205" i="24" s="1"/>
  <c r="J202" i="24"/>
  <c r="L202" i="24" s="1"/>
  <c r="J201" i="24"/>
  <c r="L201" i="24" s="1"/>
  <c r="J200" i="24"/>
  <c r="L200" i="24" s="1"/>
  <c r="J199" i="24"/>
  <c r="L199" i="24" s="1"/>
  <c r="J220" i="24"/>
  <c r="L220" i="24" s="1"/>
  <c r="J219" i="24"/>
  <c r="L219" i="24" s="1"/>
  <c r="J218" i="24"/>
  <c r="L218" i="24" s="1"/>
  <c r="J217" i="24"/>
  <c r="L217" i="24" s="1"/>
  <c r="J216" i="24"/>
  <c r="L216" i="24" s="1"/>
  <c r="J215" i="24"/>
  <c r="L215" i="24" s="1"/>
  <c r="J214" i="24"/>
  <c r="L214" i="24" s="1"/>
  <c r="J213" i="24"/>
  <c r="L213" i="24" s="1"/>
  <c r="J186" i="24"/>
  <c r="L186" i="24" s="1"/>
  <c r="J181" i="24"/>
  <c r="L181" i="24" s="1"/>
  <c r="J180" i="24"/>
  <c r="L180" i="24" s="1"/>
  <c r="J179" i="24"/>
  <c r="L179" i="24" s="1"/>
  <c r="J178" i="24"/>
  <c r="L178" i="24" s="1"/>
  <c r="J177" i="24"/>
  <c r="L177" i="24" s="1"/>
  <c r="J176" i="24"/>
  <c r="L176" i="24" s="1"/>
  <c r="J175" i="24"/>
  <c r="L175" i="24" s="1"/>
  <c r="J174" i="24"/>
  <c r="L174" i="24" s="1"/>
  <c r="J173" i="24"/>
  <c r="L173" i="24" s="1"/>
  <c r="J165" i="24"/>
  <c r="L165" i="24" s="1"/>
  <c r="J164" i="24"/>
  <c r="L164" i="24" s="1"/>
  <c r="J163" i="24"/>
  <c r="L163" i="24" s="1"/>
  <c r="J162" i="24"/>
  <c r="L162" i="24" s="1"/>
  <c r="J161" i="24"/>
  <c r="L161" i="24" s="1"/>
  <c r="J160" i="24"/>
  <c r="L160" i="24" s="1"/>
  <c r="J159" i="24"/>
  <c r="L159" i="24" s="1"/>
  <c r="J158" i="24"/>
  <c r="L158" i="24" s="1"/>
  <c r="J157" i="24"/>
  <c r="L157" i="24" s="1"/>
  <c r="J156" i="24"/>
  <c r="L156" i="24" s="1"/>
  <c r="J155" i="24"/>
  <c r="L155" i="24" s="1"/>
  <c r="J154" i="24"/>
  <c r="L154" i="24" s="1"/>
  <c r="J153" i="24"/>
  <c r="L153" i="24" s="1"/>
  <c r="J152" i="24"/>
  <c r="L152" i="24" s="1"/>
  <c r="J151" i="24"/>
  <c r="L151" i="24" s="1"/>
  <c r="J150" i="24"/>
  <c r="L150" i="24" s="1"/>
  <c r="J149" i="24"/>
  <c r="L149" i="24" s="1"/>
  <c r="F25" i="23"/>
  <c r="E25" i="23" s="1"/>
  <c r="J146" i="24"/>
  <c r="L146" i="24" s="1"/>
  <c r="J143" i="24"/>
  <c r="L143" i="24" s="1"/>
  <c r="J142" i="24"/>
  <c r="L142" i="24" s="1"/>
  <c r="J141" i="24"/>
  <c r="L141" i="24" s="1"/>
  <c r="J140" i="24"/>
  <c r="L140" i="24" s="1"/>
  <c r="J139" i="24"/>
  <c r="L139" i="24" s="1"/>
  <c r="J138" i="24"/>
  <c r="L138" i="24" s="1"/>
  <c r="J137" i="24"/>
  <c r="L137" i="24" s="1"/>
  <c r="J136" i="24"/>
  <c r="L136" i="24" s="1"/>
  <c r="J135" i="24"/>
  <c r="L135" i="24" s="1"/>
  <c r="J134" i="24"/>
  <c r="L134" i="24" s="1"/>
  <c r="J133" i="24"/>
  <c r="L133" i="24" s="1"/>
  <c r="J132" i="24"/>
  <c r="L132" i="24" s="1"/>
  <c r="J131" i="24"/>
  <c r="L131" i="24" s="1"/>
  <c r="J130" i="24"/>
  <c r="L130" i="24" s="1"/>
  <c r="J103" i="24"/>
  <c r="L103" i="24" s="1"/>
  <c r="J102" i="24"/>
  <c r="L102" i="24" s="1"/>
  <c r="J101" i="24"/>
  <c r="L101" i="24" s="1"/>
  <c r="J100" i="24"/>
  <c r="L100" i="24" s="1"/>
  <c r="J99" i="24"/>
  <c r="L99" i="24" s="1"/>
  <c r="J98" i="24"/>
  <c r="L98" i="24" s="1"/>
  <c r="J97" i="24"/>
  <c r="L97" i="24" s="1"/>
  <c r="J96" i="24"/>
  <c r="L96" i="24" s="1"/>
  <c r="J121" i="24"/>
  <c r="L121" i="24" s="1"/>
  <c r="J118" i="24"/>
  <c r="L118" i="24" s="1"/>
  <c r="J117" i="24"/>
  <c r="L117" i="24" s="1"/>
  <c r="J116" i="24"/>
  <c r="L116" i="24" s="1"/>
  <c r="J115" i="24"/>
  <c r="L115" i="24" s="1"/>
  <c r="J114" i="24"/>
  <c r="L114" i="24" s="1"/>
  <c r="J113" i="24"/>
  <c r="L113" i="24" s="1"/>
  <c r="J112" i="24"/>
  <c r="L112" i="24" s="1"/>
  <c r="J111" i="24"/>
  <c r="L111" i="24" s="1"/>
  <c r="J110" i="24"/>
  <c r="L110" i="24" s="1"/>
  <c r="J109" i="24"/>
  <c r="L109" i="24" s="1"/>
  <c r="J108" i="24"/>
  <c r="L108" i="24" s="1"/>
  <c r="J107" i="24"/>
  <c r="L107" i="24" s="1"/>
  <c r="J106" i="24"/>
  <c r="L106" i="24" s="1"/>
  <c r="J105" i="24"/>
  <c r="L105" i="24" s="1"/>
  <c r="J104" i="24"/>
  <c r="L104" i="24" s="1"/>
  <c r="F19" i="23"/>
  <c r="E19" i="23" s="1"/>
  <c r="J129" i="24"/>
  <c r="L129" i="24" s="1"/>
  <c r="J128" i="24"/>
  <c r="L128" i="24" s="1"/>
  <c r="J127" i="24"/>
  <c r="L127" i="24" s="1"/>
  <c r="J126" i="24"/>
  <c r="L126" i="24" s="1"/>
  <c r="J125" i="24"/>
  <c r="L125" i="24" s="1"/>
  <c r="J124" i="24"/>
  <c r="L124" i="24" s="1"/>
  <c r="J123" i="24"/>
  <c r="L123" i="24" s="1"/>
  <c r="J122" i="24"/>
  <c r="L122" i="24" s="1"/>
  <c r="J60" i="24"/>
  <c r="L60" i="24" s="1"/>
  <c r="J59" i="24"/>
  <c r="L59" i="24" s="1"/>
  <c r="J58" i="24"/>
  <c r="L58" i="24" s="1"/>
  <c r="J57" i="24"/>
  <c r="L57" i="24" s="1"/>
  <c r="J56" i="24"/>
  <c r="L56" i="24" s="1"/>
  <c r="J55" i="24"/>
  <c r="L55" i="24" s="1"/>
  <c r="J54" i="24"/>
  <c r="L54" i="24" s="1"/>
  <c r="J53" i="24"/>
  <c r="L53" i="24" s="1"/>
  <c r="J78" i="24"/>
  <c r="L78" i="24" s="1"/>
  <c r="J77" i="24"/>
  <c r="L77" i="24" s="1"/>
  <c r="J76" i="24"/>
  <c r="L76" i="24" s="1"/>
  <c r="J75" i="24"/>
  <c r="L75" i="24" s="1"/>
  <c r="J74" i="24"/>
  <c r="L74" i="24" s="1"/>
  <c r="J73" i="24"/>
  <c r="L73" i="24" s="1"/>
  <c r="J72" i="24"/>
  <c r="L72" i="24" s="1"/>
  <c r="J71" i="24"/>
  <c r="L71" i="24" s="1"/>
  <c r="J70" i="24"/>
  <c r="L70" i="24" s="1"/>
  <c r="J69" i="24"/>
  <c r="L69" i="24" s="1"/>
  <c r="J68" i="24"/>
  <c r="L68" i="24" s="1"/>
  <c r="J67" i="24"/>
  <c r="L67" i="24" s="1"/>
  <c r="J65" i="24"/>
  <c r="L65" i="24" s="1"/>
  <c r="J64" i="24"/>
  <c r="L64" i="24" s="1"/>
  <c r="J63" i="24"/>
  <c r="L63" i="24" s="1"/>
  <c r="J62" i="24"/>
  <c r="L62" i="24" s="1"/>
  <c r="J61" i="24"/>
  <c r="L61" i="24" s="1"/>
  <c r="J87" i="24"/>
  <c r="L87" i="24" s="1"/>
  <c r="J86" i="24"/>
  <c r="L86" i="24" s="1"/>
  <c r="J85" i="24"/>
  <c r="L85" i="24" s="1"/>
  <c r="J84" i="24"/>
  <c r="L84" i="24" s="1"/>
  <c r="J81" i="24"/>
  <c r="L81" i="24" s="1"/>
  <c r="J80" i="24"/>
  <c r="L80" i="24" s="1"/>
  <c r="J79" i="24"/>
  <c r="L79" i="24" s="1"/>
  <c r="J36" i="24"/>
  <c r="L36" i="24" s="1"/>
  <c r="J35" i="24"/>
  <c r="L35" i="24" s="1"/>
  <c r="J34" i="24"/>
  <c r="L34" i="24" s="1"/>
  <c r="J33" i="24"/>
  <c r="L33" i="24" s="1"/>
  <c r="J32" i="24"/>
  <c r="L32" i="24" s="1"/>
  <c r="J31" i="24"/>
  <c r="L31" i="24" s="1"/>
  <c r="J30" i="24"/>
  <c r="L30" i="24" s="1"/>
  <c r="J27" i="24"/>
  <c r="L27" i="24" s="1"/>
  <c r="J26" i="24"/>
  <c r="L26" i="24" s="1"/>
  <c r="J25" i="24"/>
  <c r="L25" i="24" s="1"/>
  <c r="J41" i="24"/>
  <c r="L41" i="24" s="1"/>
  <c r="J40" i="24"/>
  <c r="L40" i="24" s="1"/>
  <c r="J39" i="24"/>
  <c r="L39" i="24" s="1"/>
  <c r="J38" i="24"/>
  <c r="L38" i="24" s="1"/>
  <c r="J37" i="24"/>
  <c r="L37" i="24" s="1"/>
  <c r="J18" i="24"/>
  <c r="L18" i="24" s="1"/>
  <c r="J19" i="24"/>
  <c r="L19" i="24" s="1"/>
  <c r="J15" i="24"/>
  <c r="L15" i="24" s="1"/>
  <c r="J14" i="24"/>
  <c r="L14" i="24" s="1"/>
  <c r="J13" i="24"/>
  <c r="L13" i="24" s="1"/>
  <c r="J12" i="24"/>
  <c r="L12" i="24" s="1"/>
  <c r="J17" i="24"/>
  <c r="L17" i="24" s="1"/>
  <c r="J16" i="24"/>
  <c r="L16" i="24" s="1"/>
  <c r="J20" i="24"/>
  <c r="L20" i="24" s="1"/>
  <c r="J83" i="24" l="1"/>
  <c r="L83" i="24" s="1"/>
  <c r="J82" i="24"/>
  <c r="L82" i="24" s="1"/>
  <c r="J66" i="24"/>
  <c r="L66" i="24" s="1"/>
  <c r="E16" i="26"/>
  <c r="E16" i="25"/>
  <c r="J275" i="24"/>
  <c r="L275" i="24" s="1"/>
  <c r="J276" i="24"/>
  <c r="L276" i="24" s="1"/>
  <c r="F24" i="23"/>
  <c r="E24" i="23" s="1"/>
  <c r="J298" i="24"/>
  <c r="L298" i="24" s="1"/>
  <c r="J299" i="24"/>
  <c r="L299" i="24" s="1"/>
  <c r="J303" i="24"/>
  <c r="L303" i="24" s="1"/>
  <c r="J241" i="24"/>
  <c r="L241" i="24" s="1"/>
  <c r="J304" i="24" l="1"/>
  <c r="L304" i="24" s="1"/>
  <c r="J280" i="24"/>
  <c r="L280" i="24" s="1"/>
  <c r="J11" i="24" l="1"/>
  <c r="L11" i="24" s="1"/>
  <c r="F365" i="24"/>
  <c r="F364" i="24" s="1"/>
  <c r="J350" i="24"/>
  <c r="L350" i="24" s="1"/>
  <c r="F282" i="24"/>
  <c r="J247" i="24"/>
  <c r="L247" i="24" s="1"/>
  <c r="J245" i="24"/>
  <c r="L245" i="24" s="1"/>
  <c r="J244" i="24"/>
  <c r="L244" i="24" s="1"/>
  <c r="J277" i="24"/>
  <c r="L277" i="24" s="1"/>
  <c r="F148" i="24"/>
  <c r="J88" i="24"/>
  <c r="L88" i="24" s="1"/>
  <c r="F51" i="24"/>
  <c r="J44" i="24"/>
  <c r="L44" i="24" s="1"/>
  <c r="J43" i="24"/>
  <c r="L43" i="24" s="1"/>
  <c r="F10" i="24"/>
  <c r="J282" i="24" l="1"/>
  <c r="L282" i="24" s="1"/>
  <c r="F281" i="24"/>
  <c r="J51" i="24"/>
  <c r="L51" i="24" s="1"/>
  <c r="F50" i="24"/>
  <c r="J10" i="24"/>
  <c r="L10" i="24" s="1"/>
  <c r="F9" i="24"/>
  <c r="J148" i="24"/>
  <c r="L148" i="24" s="1"/>
  <c r="F147" i="24"/>
  <c r="J365" i="24"/>
  <c r="L365" i="24" s="1"/>
  <c r="E365" i="24"/>
  <c r="E364" i="24" s="1"/>
  <c r="E282" i="24"/>
  <c r="E281" i="24" s="1"/>
  <c r="E148" i="24"/>
  <c r="E147" i="24" s="1"/>
  <c r="E51" i="24"/>
  <c r="E50" i="24" s="1"/>
  <c r="E10" i="24"/>
  <c r="E9" i="24" s="1"/>
  <c r="F64" i="23" l="1"/>
  <c r="E64" i="23" s="1"/>
  <c r="F63" i="23"/>
  <c r="E63" i="23" s="1"/>
  <c r="F62" i="23"/>
  <c r="E62" i="23" s="1"/>
  <c r="F61" i="23"/>
  <c r="E61" i="23" s="1"/>
  <c r="F60" i="23"/>
  <c r="E60" i="23" s="1"/>
  <c r="F59" i="23"/>
  <c r="E59" i="23" s="1"/>
  <c r="F58" i="23"/>
  <c r="E58" i="23" s="1"/>
  <c r="F42" i="23"/>
  <c r="E42" i="23" s="1"/>
  <c r="F38" i="23"/>
  <c r="E38" i="23" s="1"/>
  <c r="F39" i="23"/>
  <c r="E39" i="23" s="1"/>
  <c r="D40" i="23"/>
  <c r="G40" i="23"/>
  <c r="H40" i="23"/>
  <c r="F41" i="23"/>
  <c r="E41" i="23" s="1"/>
  <c r="F26" i="23"/>
  <c r="E26" i="23" s="1"/>
  <c r="F23" i="23"/>
  <c r="E23" i="23" s="1"/>
  <c r="F20" i="23"/>
  <c r="E20" i="23" s="1"/>
  <c r="F18" i="23"/>
  <c r="E18" i="23" s="1"/>
  <c r="J295" i="24" l="1"/>
  <c r="L295" i="24" s="1"/>
  <c r="J224" i="24"/>
  <c r="L224" i="24" s="1"/>
  <c r="F188" i="24"/>
  <c r="J223" i="24"/>
  <c r="L223" i="24" s="1"/>
  <c r="J222" i="24"/>
  <c r="L222" i="24" s="1"/>
  <c r="J188" i="24" l="1"/>
  <c r="L188" i="24" s="1"/>
  <c r="F187" i="24"/>
  <c r="E188" i="24"/>
  <c r="E187" i="24" s="1"/>
  <c r="J49" i="24"/>
  <c r="L49" i="24" s="1"/>
  <c r="F55" i="23"/>
  <c r="E55" i="23" s="1"/>
  <c r="G43" i="23" l="1"/>
  <c r="H43" i="23"/>
  <c r="D43" i="23"/>
  <c r="F16" i="23" l="1"/>
  <c r="E16" i="23" s="1"/>
  <c r="F56" i="23"/>
  <c r="E56" i="23" s="1"/>
  <c r="F44" i="23" l="1"/>
  <c r="E44" i="23" s="1"/>
  <c r="E40" i="23" l="1"/>
  <c r="F40" i="23"/>
  <c r="J47" i="24"/>
  <c r="L47" i="24" s="1"/>
  <c r="H13" i="23"/>
  <c r="K23" i="24"/>
  <c r="K50" i="24"/>
  <c r="K94" i="24"/>
  <c r="K147" i="24"/>
  <c r="K187" i="24"/>
  <c r="K233" i="24"/>
  <c r="K281" i="24"/>
  <c r="K312" i="24"/>
  <c r="K9" i="24"/>
  <c r="J254" i="24"/>
  <c r="L254" i="24" s="1"/>
  <c r="J253" i="24"/>
  <c r="L253" i="24" s="1"/>
  <c r="J252" i="24"/>
  <c r="L252" i="24" s="1"/>
  <c r="J251" i="24"/>
  <c r="L251" i="24" s="1"/>
  <c r="F234" i="24"/>
  <c r="D281" i="24"/>
  <c r="J297" i="24"/>
  <c r="L297" i="24" s="1"/>
  <c r="J296" i="24"/>
  <c r="L296" i="24" s="1"/>
  <c r="J260" i="24"/>
  <c r="L260" i="24" s="1"/>
  <c r="J259" i="24"/>
  <c r="L259" i="24" s="1"/>
  <c r="J256" i="24"/>
  <c r="L256" i="24" s="1"/>
  <c r="J255" i="24"/>
  <c r="L255" i="24" s="1"/>
  <c r="J243" i="24"/>
  <c r="L243" i="24" s="1"/>
  <c r="J274" i="24"/>
  <c r="L274" i="24" s="1"/>
  <c r="J273" i="24"/>
  <c r="L273" i="24" s="1"/>
  <c r="J271" i="24"/>
  <c r="L271" i="24" s="1"/>
  <c r="J270" i="24"/>
  <c r="L270" i="24" s="1"/>
  <c r="J269" i="24"/>
  <c r="L269" i="24" s="1"/>
  <c r="J268" i="24"/>
  <c r="L268" i="24" s="1"/>
  <c r="J267" i="24"/>
  <c r="L267" i="24" s="1"/>
  <c r="J266" i="24"/>
  <c r="L266" i="24" s="1"/>
  <c r="J265" i="24"/>
  <c r="L265" i="24" s="1"/>
  <c r="J264" i="24"/>
  <c r="L264" i="24" s="1"/>
  <c r="J246" i="24"/>
  <c r="L246" i="24" s="1"/>
  <c r="J263" i="24"/>
  <c r="L263" i="24" s="1"/>
  <c r="J262" i="24"/>
  <c r="L262" i="24" s="1"/>
  <c r="J261" i="24"/>
  <c r="L261" i="24" s="1"/>
  <c r="J250" i="24"/>
  <c r="L250" i="24" s="1"/>
  <c r="J248" i="24"/>
  <c r="L248" i="24" s="1"/>
  <c r="J225" i="24"/>
  <c r="L225" i="24" s="1"/>
  <c r="J226" i="24"/>
  <c r="L226" i="24" s="1"/>
  <c r="J93" i="24"/>
  <c r="L93" i="24" s="1"/>
  <c r="J90" i="24"/>
  <c r="L90" i="24" s="1"/>
  <c r="J89" i="24"/>
  <c r="L89" i="24" s="1"/>
  <c r="F65" i="23"/>
  <c r="E65" i="23" s="1"/>
  <c r="F37" i="23"/>
  <c r="E37" i="23" s="1"/>
  <c r="F36" i="23"/>
  <c r="E36" i="23" s="1"/>
  <c r="F35" i="23"/>
  <c r="E35" i="23" s="1"/>
  <c r="F34" i="23"/>
  <c r="E34" i="23" s="1"/>
  <c r="F30" i="23"/>
  <c r="E30" i="23" s="1"/>
  <c r="G57" i="23"/>
  <c r="H57" i="23"/>
  <c r="G32" i="23"/>
  <c r="H32" i="23"/>
  <c r="G28" i="23"/>
  <c r="D13" i="12" s="1"/>
  <c r="H28" i="23"/>
  <c r="E13" i="12" s="1"/>
  <c r="G22" i="23"/>
  <c r="H22" i="23"/>
  <c r="G17" i="23"/>
  <c r="D11" i="12" s="1"/>
  <c r="H17" i="23"/>
  <c r="E11" i="12" s="1"/>
  <c r="G13" i="23"/>
  <c r="G10" i="23"/>
  <c r="H10" i="23"/>
  <c r="G7" i="23"/>
  <c r="H7" i="23"/>
  <c r="E8" i="12" s="1"/>
  <c r="F9" i="23"/>
  <c r="E9" i="23" s="1"/>
  <c r="F11" i="23"/>
  <c r="E11" i="23" s="1"/>
  <c r="F12" i="23"/>
  <c r="E12" i="23" s="1"/>
  <c r="F14" i="23"/>
  <c r="E14" i="23" s="1"/>
  <c r="F15" i="23"/>
  <c r="E15" i="23" s="1"/>
  <c r="F21" i="23"/>
  <c r="E21" i="23" s="1"/>
  <c r="F27" i="23"/>
  <c r="E27" i="23" s="1"/>
  <c r="F29" i="23"/>
  <c r="E29" i="23" s="1"/>
  <c r="F31" i="23"/>
  <c r="E31" i="23" s="1"/>
  <c r="F33" i="23"/>
  <c r="E33" i="23" s="1"/>
  <c r="F66" i="23"/>
  <c r="E66" i="23" s="1"/>
  <c r="F67" i="23"/>
  <c r="E67" i="23" s="1"/>
  <c r="F13" i="12"/>
  <c r="G13" i="12"/>
  <c r="F11" i="12"/>
  <c r="G11" i="12"/>
  <c r="F8" i="12"/>
  <c r="G8" i="12"/>
  <c r="G7" i="24"/>
  <c r="H7" i="24"/>
  <c r="J22" i="24"/>
  <c r="L22" i="24" s="1"/>
  <c r="F24" i="24"/>
  <c r="F95" i="24"/>
  <c r="J221" i="24"/>
  <c r="L221" i="24" s="1"/>
  <c r="J242" i="24"/>
  <c r="L242" i="24" s="1"/>
  <c r="J294" i="24"/>
  <c r="L294" i="24" s="1"/>
  <c r="F313" i="24"/>
  <c r="J351" i="24"/>
  <c r="L351" i="24" s="1"/>
  <c r="F8" i="24"/>
  <c r="F7" i="24" s="1"/>
  <c r="J7" i="24" s="1"/>
  <c r="L7" i="24" s="1"/>
  <c r="H27" i="25"/>
  <c r="G27" i="25" s="1"/>
  <c r="H7" i="12"/>
  <c r="D7" i="24"/>
  <c r="D23" i="24"/>
  <c r="D9" i="24"/>
  <c r="D50" i="24"/>
  <c r="H18" i="26"/>
  <c r="H8" i="25"/>
  <c r="G8" i="25" s="1"/>
  <c r="H9" i="25"/>
  <c r="G9" i="25" s="1"/>
  <c r="H11" i="25"/>
  <c r="G11" i="25" s="1"/>
  <c r="H12" i="25"/>
  <c r="G12" i="25" s="1"/>
  <c r="H14" i="25"/>
  <c r="G14" i="25" s="1"/>
  <c r="H15" i="25"/>
  <c r="G15" i="25" s="1"/>
  <c r="H20" i="25"/>
  <c r="G20" i="25" s="1"/>
  <c r="H21" i="25"/>
  <c r="G21" i="25" s="1"/>
  <c r="H23" i="25"/>
  <c r="G23" i="25" s="1"/>
  <c r="H24" i="25"/>
  <c r="G24" i="25" s="1"/>
  <c r="H26" i="25"/>
  <c r="G26" i="25" s="1"/>
  <c r="H29" i="25"/>
  <c r="G29" i="25" s="1"/>
  <c r="H30" i="25"/>
  <c r="G30" i="25" s="1"/>
  <c r="H33" i="25"/>
  <c r="G33" i="25" s="1"/>
  <c r="G31" i="25" s="1"/>
  <c r="H35" i="25"/>
  <c r="G35" i="25" s="1"/>
  <c r="H36" i="25"/>
  <c r="G36" i="25" s="1"/>
  <c r="D7" i="25"/>
  <c r="D10" i="25"/>
  <c r="D13" i="25"/>
  <c r="D16" i="25"/>
  <c r="D19" i="25"/>
  <c r="D22" i="25"/>
  <c r="D25" i="25"/>
  <c r="D28" i="25"/>
  <c r="D31" i="25"/>
  <c r="D34" i="25"/>
  <c r="G16" i="26"/>
  <c r="H11" i="26"/>
  <c r="G11" i="26" s="1"/>
  <c r="H12" i="26"/>
  <c r="G12" i="26" s="1"/>
  <c r="H35" i="26"/>
  <c r="G35" i="26" s="1"/>
  <c r="H36" i="26"/>
  <c r="G36" i="26" s="1"/>
  <c r="H14" i="26"/>
  <c r="G14" i="26" s="1"/>
  <c r="H15" i="26"/>
  <c r="G15" i="26" s="1"/>
  <c r="H20" i="26"/>
  <c r="G20" i="26" s="1"/>
  <c r="H21" i="26"/>
  <c r="G21" i="26" s="1"/>
  <c r="H23" i="26"/>
  <c r="G23" i="26" s="1"/>
  <c r="H24" i="26"/>
  <c r="G24" i="26" s="1"/>
  <c r="H8" i="26"/>
  <c r="G8" i="26" s="1"/>
  <c r="H9" i="26"/>
  <c r="G9" i="26" s="1"/>
  <c r="H29" i="26"/>
  <c r="G29" i="26" s="1"/>
  <c r="H30" i="26"/>
  <c r="G30" i="26" s="1"/>
  <c r="G25" i="26"/>
  <c r="H17" i="26"/>
  <c r="F25" i="26"/>
  <c r="I7" i="26"/>
  <c r="I10" i="26"/>
  <c r="I13" i="26"/>
  <c r="I16" i="26"/>
  <c r="I19" i="26"/>
  <c r="I22" i="26"/>
  <c r="I25" i="26"/>
  <c r="I28" i="26"/>
  <c r="I31" i="26"/>
  <c r="I34" i="26"/>
  <c r="J7" i="26"/>
  <c r="J10" i="26"/>
  <c r="J13" i="26"/>
  <c r="J16" i="26"/>
  <c r="J19" i="26"/>
  <c r="J22" i="26"/>
  <c r="J25" i="26"/>
  <c r="J28" i="26"/>
  <c r="J31" i="26"/>
  <c r="J34" i="26"/>
  <c r="K7" i="26"/>
  <c r="K10" i="26"/>
  <c r="K13" i="26"/>
  <c r="K16" i="26"/>
  <c r="K19" i="26"/>
  <c r="K22" i="26"/>
  <c r="K25" i="26"/>
  <c r="K28" i="26"/>
  <c r="K31" i="26"/>
  <c r="K34" i="26"/>
  <c r="L7" i="26"/>
  <c r="L10" i="26"/>
  <c r="L13" i="26"/>
  <c r="L16" i="26"/>
  <c r="L19" i="26"/>
  <c r="L22" i="26"/>
  <c r="L25" i="26"/>
  <c r="L28" i="26"/>
  <c r="L31" i="26"/>
  <c r="L34" i="26"/>
  <c r="H25" i="26"/>
  <c r="F8" i="23"/>
  <c r="D187" i="24"/>
  <c r="D8" i="27"/>
  <c r="D9" i="27"/>
  <c r="D10" i="27"/>
  <c r="D11" i="27"/>
  <c r="D12" i="27"/>
  <c r="D14" i="27"/>
  <c r="D15" i="27"/>
  <c r="D16" i="27"/>
  <c r="D8" i="30"/>
  <c r="D9" i="30"/>
  <c r="D11" i="30"/>
  <c r="D12" i="30"/>
  <c r="D13" i="30"/>
  <c r="H7" i="29"/>
  <c r="H23" i="29"/>
  <c r="C23" i="29"/>
  <c r="C7" i="29"/>
  <c r="D147" i="24"/>
  <c r="D94" i="24"/>
  <c r="D233" i="24"/>
  <c r="D10" i="23"/>
  <c r="D28" i="23"/>
  <c r="D22" i="23"/>
  <c r="D57" i="23"/>
  <c r="D7" i="23"/>
  <c r="D13" i="23"/>
  <c r="D17" i="23"/>
  <c r="D32" i="23"/>
  <c r="D31" i="26"/>
  <c r="D16" i="26"/>
  <c r="D34" i="26"/>
  <c r="D28" i="26"/>
  <c r="D25" i="26"/>
  <c r="D22" i="26"/>
  <c r="D19" i="26"/>
  <c r="D13" i="26"/>
  <c r="D10" i="26"/>
  <c r="D7" i="26"/>
  <c r="I7" i="25"/>
  <c r="I10" i="25"/>
  <c r="I13" i="25"/>
  <c r="I16" i="25"/>
  <c r="I19" i="25"/>
  <c r="I22" i="25"/>
  <c r="I25" i="25"/>
  <c r="I28" i="25"/>
  <c r="I31" i="25"/>
  <c r="I34" i="25"/>
  <c r="L34" i="25"/>
  <c r="K34" i="25"/>
  <c r="J34" i="25"/>
  <c r="L31" i="25"/>
  <c r="K31" i="25"/>
  <c r="J31" i="25"/>
  <c r="L28" i="25"/>
  <c r="K28" i="25"/>
  <c r="J28" i="25"/>
  <c r="L25" i="25"/>
  <c r="K25" i="25"/>
  <c r="J25" i="25"/>
  <c r="L22" i="25"/>
  <c r="K22" i="25"/>
  <c r="J22" i="25"/>
  <c r="L19" i="25"/>
  <c r="K19" i="25"/>
  <c r="J19" i="25"/>
  <c r="L16" i="25"/>
  <c r="K16" i="25"/>
  <c r="J16" i="25"/>
  <c r="L13" i="25"/>
  <c r="K13" i="25"/>
  <c r="J13" i="25"/>
  <c r="L10" i="25"/>
  <c r="K10" i="25"/>
  <c r="J10" i="25"/>
  <c r="J7" i="25"/>
  <c r="K7" i="25"/>
  <c r="L7" i="25"/>
  <c r="H32" i="25"/>
  <c r="H16" i="25"/>
  <c r="F7" i="27"/>
  <c r="G7" i="29"/>
  <c r="F13" i="27"/>
  <c r="E7" i="27"/>
  <c r="E13" i="27"/>
  <c r="F7" i="29"/>
  <c r="F7" i="30"/>
  <c r="F10" i="30"/>
  <c r="E7" i="30"/>
  <c r="E10" i="30"/>
  <c r="E23" i="29"/>
  <c r="D23" i="29"/>
  <c r="D7" i="29"/>
  <c r="E7" i="29"/>
  <c r="C10" i="30"/>
  <c r="C7" i="30"/>
  <c r="C13" i="27"/>
  <c r="C7" i="27"/>
  <c r="F23" i="29"/>
  <c r="G23" i="29"/>
  <c r="F21" i="26"/>
  <c r="F19" i="26" s="1"/>
  <c r="F21" i="25"/>
  <c r="F16" i="26"/>
  <c r="J234" i="24" l="1"/>
  <c r="L234" i="24" s="1"/>
  <c r="F233" i="24"/>
  <c r="J233" i="24" s="1"/>
  <c r="L233" i="24" s="1"/>
  <c r="J313" i="24"/>
  <c r="L313" i="24" s="1"/>
  <c r="F312" i="24"/>
  <c r="J312" i="24" s="1"/>
  <c r="L312" i="24" s="1"/>
  <c r="E95" i="24"/>
  <c r="E94" i="24" s="1"/>
  <c r="F94" i="24"/>
  <c r="J94" i="24" s="1"/>
  <c r="L94" i="24" s="1"/>
  <c r="E24" i="24"/>
  <c r="E23" i="24" s="1"/>
  <c r="F23" i="24"/>
  <c r="J23" i="24" s="1"/>
  <c r="L23" i="24" s="1"/>
  <c r="G6" i="24"/>
  <c r="F24" i="12" s="1"/>
  <c r="D6" i="24"/>
  <c r="K6" i="24"/>
  <c r="H6" i="24"/>
  <c r="G24" i="12" s="1"/>
  <c r="C6" i="27"/>
  <c r="H16" i="26"/>
  <c r="F15" i="26"/>
  <c r="F29" i="26"/>
  <c r="F9" i="26"/>
  <c r="F7" i="26" s="1"/>
  <c r="G34" i="26"/>
  <c r="F36" i="26"/>
  <c r="E36" i="26" s="1"/>
  <c r="F6" i="30"/>
  <c r="H31" i="25"/>
  <c r="H34" i="25"/>
  <c r="F15" i="25"/>
  <c r="E15" i="25" s="1"/>
  <c r="H10" i="25"/>
  <c r="F33" i="25"/>
  <c r="E33" i="25" s="1"/>
  <c r="E31" i="25" s="1"/>
  <c r="F35" i="26"/>
  <c r="E35" i="26" s="1"/>
  <c r="D13" i="27"/>
  <c r="L6" i="26"/>
  <c r="G28" i="25"/>
  <c r="E10" i="12" s="1"/>
  <c r="E12" i="12"/>
  <c r="H22" i="25"/>
  <c r="J6" i="26"/>
  <c r="G10" i="26"/>
  <c r="G16" i="12" s="1"/>
  <c r="F14" i="12"/>
  <c r="F43" i="23"/>
  <c r="E43" i="23"/>
  <c r="E8" i="24"/>
  <c r="E7" i="24" s="1"/>
  <c r="F7" i="23"/>
  <c r="G6" i="23"/>
  <c r="D24" i="12" s="1"/>
  <c r="D8" i="12"/>
  <c r="E8" i="23"/>
  <c r="E7" i="23" s="1"/>
  <c r="H6" i="23"/>
  <c r="E24" i="12" s="1"/>
  <c r="G34" i="25"/>
  <c r="F23" i="26"/>
  <c r="E23" i="26" s="1"/>
  <c r="F35" i="25"/>
  <c r="E35" i="25" s="1"/>
  <c r="E313" i="24"/>
  <c r="E312" i="24" s="1"/>
  <c r="G17" i="12"/>
  <c r="F12" i="26"/>
  <c r="E12" i="26" s="1"/>
  <c r="H28" i="25"/>
  <c r="H19" i="25"/>
  <c r="H25" i="25"/>
  <c r="C6" i="30"/>
  <c r="E6" i="27"/>
  <c r="H7" i="25"/>
  <c r="H13" i="25"/>
  <c r="F24" i="26"/>
  <c r="E24" i="26" s="1"/>
  <c r="F17" i="12"/>
  <c r="E234" i="24"/>
  <c r="E233" i="24" s="1"/>
  <c r="J147" i="24"/>
  <c r="L147" i="24" s="1"/>
  <c r="J9" i="24"/>
  <c r="L9" i="24" s="1"/>
  <c r="J187" i="24"/>
  <c r="L187" i="24" s="1"/>
  <c r="J281" i="24"/>
  <c r="L281" i="24" s="1"/>
  <c r="J8" i="24"/>
  <c r="L8" i="24" s="1"/>
  <c r="J364" i="24"/>
  <c r="L364" i="24" s="1"/>
  <c r="J461" i="24"/>
  <c r="L461" i="24" s="1"/>
  <c r="J42" i="24"/>
  <c r="L42" i="24" s="1"/>
  <c r="J24" i="24"/>
  <c r="L24" i="24" s="1"/>
  <c r="J21" i="24"/>
  <c r="L21" i="24" s="1"/>
  <c r="J95" i="24"/>
  <c r="L95" i="24" s="1"/>
  <c r="E57" i="23"/>
  <c r="E22" i="23"/>
  <c r="E10" i="23"/>
  <c r="E17" i="23"/>
  <c r="E13" i="23"/>
  <c r="E28" i="23"/>
  <c r="F10" i="23"/>
  <c r="F13" i="23"/>
  <c r="F17" i="23"/>
  <c r="F22" i="23"/>
  <c r="F28" i="23"/>
  <c r="F32" i="23"/>
  <c r="E32" i="23"/>
  <c r="F57" i="23"/>
  <c r="H28" i="26"/>
  <c r="H22" i="26"/>
  <c r="H10" i="26"/>
  <c r="E9" i="26"/>
  <c r="E15" i="26"/>
  <c r="G7" i="26"/>
  <c r="G14" i="12" s="1"/>
  <c r="E8" i="26"/>
  <c r="G13" i="26"/>
  <c r="E34" i="26"/>
  <c r="H34" i="26"/>
  <c r="H19" i="26"/>
  <c r="H13" i="26"/>
  <c r="H7" i="26"/>
  <c r="F14" i="26"/>
  <c r="E14" i="26" s="1"/>
  <c r="F24" i="25"/>
  <c r="E24" i="25" s="1"/>
  <c r="F23" i="25"/>
  <c r="E23" i="25" s="1"/>
  <c r="F12" i="25"/>
  <c r="E12" i="25" s="1"/>
  <c r="F11" i="25"/>
  <c r="F9" i="25"/>
  <c r="K6" i="25"/>
  <c r="F30" i="26"/>
  <c r="F28" i="26" s="1"/>
  <c r="F10" i="12" s="1"/>
  <c r="I6" i="26"/>
  <c r="G9" i="12"/>
  <c r="F9" i="12"/>
  <c r="E25" i="26"/>
  <c r="E21" i="26"/>
  <c r="G28" i="26"/>
  <c r="G10" i="12" s="1"/>
  <c r="E29" i="26"/>
  <c r="G22" i="26"/>
  <c r="E20" i="26"/>
  <c r="G19" i="26"/>
  <c r="K6" i="26"/>
  <c r="F26" i="25"/>
  <c r="F27" i="25"/>
  <c r="E27" i="25" s="1"/>
  <c r="G16" i="25"/>
  <c r="E17" i="12" s="1"/>
  <c r="G13" i="25"/>
  <c r="F14" i="25"/>
  <c r="E14" i="25" s="1"/>
  <c r="E21" i="25"/>
  <c r="G19" i="25"/>
  <c r="G10" i="25"/>
  <c r="G25" i="25"/>
  <c r="E9" i="12" s="1"/>
  <c r="G22" i="25"/>
  <c r="E9" i="25"/>
  <c r="G7" i="25"/>
  <c r="E14" i="12" s="1"/>
  <c r="F16" i="25"/>
  <c r="D17" i="12" s="1"/>
  <c r="L6" i="25"/>
  <c r="J6" i="25"/>
  <c r="F29" i="25"/>
  <c r="E29" i="25" s="1"/>
  <c r="F20" i="25"/>
  <c r="I6" i="25"/>
  <c r="D6" i="25"/>
  <c r="D10" i="30"/>
  <c r="E6" i="30"/>
  <c r="D7" i="30"/>
  <c r="D6" i="23"/>
  <c r="F31" i="26"/>
  <c r="F12" i="12" s="1"/>
  <c r="H31" i="26"/>
  <c r="D7" i="27"/>
  <c r="D6" i="26"/>
  <c r="F6" i="27"/>
  <c r="D6" i="27" s="1"/>
  <c r="G31" i="26"/>
  <c r="G12" i="12" s="1"/>
  <c r="F31" i="25"/>
  <c r="D12" i="12" s="1"/>
  <c r="H13" i="12"/>
  <c r="F11" i="26"/>
  <c r="F36" i="25"/>
  <c r="F30" i="25"/>
  <c r="E30" i="25" s="1"/>
  <c r="J50" i="24" l="1"/>
  <c r="F6" i="24"/>
  <c r="J4" i="24" s="1"/>
  <c r="F34" i="26"/>
  <c r="D6" i="30"/>
  <c r="F10" i="25"/>
  <c r="E15" i="12"/>
  <c r="E11" i="25"/>
  <c r="E10" i="25" s="1"/>
  <c r="H11" i="12"/>
  <c r="H6" i="26"/>
  <c r="F13" i="26"/>
  <c r="H6" i="25"/>
  <c r="I6" i="12"/>
  <c r="H10" i="12"/>
  <c r="E22" i="25"/>
  <c r="F22" i="25"/>
  <c r="E13" i="26"/>
  <c r="E28" i="25"/>
  <c r="C23" i="12"/>
  <c r="E16" i="12"/>
  <c r="F34" i="25"/>
  <c r="E30" i="26"/>
  <c r="E28" i="26" s="1"/>
  <c r="F22" i="26"/>
  <c r="J6" i="12"/>
  <c r="H14" i="12"/>
  <c r="E6" i="23"/>
  <c r="F6" i="23"/>
  <c r="H9" i="12"/>
  <c r="E7" i="26"/>
  <c r="G6" i="25"/>
  <c r="E25" i="12" s="1"/>
  <c r="E23" i="12" s="1"/>
  <c r="E36" i="25"/>
  <c r="E34" i="25" s="1"/>
  <c r="F25" i="25"/>
  <c r="D9" i="12" s="1"/>
  <c r="G15" i="12"/>
  <c r="E22" i="26"/>
  <c r="E19" i="26"/>
  <c r="H17" i="12"/>
  <c r="E26" i="25"/>
  <c r="E25" i="25" s="1"/>
  <c r="F13" i="25"/>
  <c r="E13" i="25"/>
  <c r="E20" i="25"/>
  <c r="E19" i="25" s="1"/>
  <c r="F19" i="25"/>
  <c r="F7" i="25"/>
  <c r="D14" i="12" s="1"/>
  <c r="E8" i="25"/>
  <c r="E7" i="25" s="1"/>
  <c r="H12" i="12"/>
  <c r="E11" i="26"/>
  <c r="E10" i="26" s="1"/>
  <c r="F10" i="26"/>
  <c r="F28" i="25"/>
  <c r="E31" i="26"/>
  <c r="G6" i="26"/>
  <c r="E6" i="24" l="1"/>
  <c r="L50" i="24"/>
  <c r="L6" i="24" s="1"/>
  <c r="J6" i="24"/>
  <c r="I9" i="12"/>
  <c r="K4" i="24"/>
  <c r="L4" i="24" s="1"/>
  <c r="D16" i="12"/>
  <c r="E6" i="12"/>
  <c r="F15" i="12"/>
  <c r="H15" i="12" s="1"/>
  <c r="H24" i="12"/>
  <c r="C6" i="12"/>
  <c r="K6" i="12"/>
  <c r="I24" i="12"/>
  <c r="J9" i="12"/>
  <c r="D15" i="12"/>
  <c r="G6" i="12"/>
  <c r="E6" i="26"/>
  <c r="E6" i="25"/>
  <c r="G25" i="12"/>
  <c r="H8" i="12"/>
  <c r="D10" i="12"/>
  <c r="F6" i="25"/>
  <c r="F16" i="12"/>
  <c r="F6" i="26"/>
  <c r="F25" i="12" s="1"/>
  <c r="F23" i="12" s="1"/>
  <c r="J3" i="24" l="1"/>
  <c r="L3" i="24"/>
  <c r="L2" i="24" s="1"/>
  <c r="F6" i="12"/>
  <c r="J24" i="12"/>
  <c r="D6" i="12"/>
  <c r="N6" i="12"/>
  <c r="P6" i="12" s="1"/>
  <c r="H16" i="12"/>
  <c r="D25" i="12"/>
  <c r="M6" i="12"/>
  <c r="O6" i="12" s="1"/>
  <c r="G23" i="12"/>
  <c r="H25" i="12"/>
  <c r="H23" i="12" s="1"/>
  <c r="H6" i="12" l="1"/>
  <c r="N9" i="12" s="1"/>
  <c r="D23" i="12"/>
  <c r="I23" i="12" s="1"/>
  <c r="J23" i="12" s="1"/>
  <c r="I25" i="12"/>
  <c r="J25" i="12" s="1"/>
</calcChain>
</file>

<file path=xl/sharedStrings.xml><?xml version="1.0" encoding="utf-8"?>
<sst xmlns="http://schemas.openxmlformats.org/spreadsheetml/2006/main" count="1449" uniqueCount="784">
  <si>
    <t>□ 세입예산(특별회계)</t>
    <phoneticPr fontId="2" type="noConversion"/>
  </si>
  <si>
    <t>명세서
페이지</t>
    <phoneticPr fontId="2" type="noConversion"/>
  </si>
  <si>
    <t>조정액</t>
    <phoneticPr fontId="2" type="noConversion"/>
  </si>
  <si>
    <t>비    고</t>
    <phoneticPr fontId="2" type="noConversion"/>
  </si>
  <si>
    <t>감액</t>
    <phoneticPr fontId="2" type="noConversion"/>
  </si>
  <si>
    <t>증액</t>
    <phoneticPr fontId="2" type="noConversion"/>
  </si>
  <si>
    <t>□  총   괄</t>
    <phoneticPr fontId="2" type="noConversion"/>
  </si>
  <si>
    <t>(단위:천원)</t>
    <phoneticPr fontId="2" type="noConversion"/>
  </si>
  <si>
    <t>구 분</t>
    <phoneticPr fontId="2" type="noConversion"/>
  </si>
  <si>
    <t>세입예산(안)</t>
    <phoneticPr fontId="2" type="noConversion"/>
  </si>
  <si>
    <t>세출예산(안)</t>
    <phoneticPr fontId="2" type="noConversion"/>
  </si>
  <si>
    <t>감 액</t>
    <phoneticPr fontId="2" type="noConversion"/>
  </si>
  <si>
    <t>증 액</t>
    <phoneticPr fontId="2" type="noConversion"/>
  </si>
  <si>
    <t>합 계</t>
    <phoneticPr fontId="2" type="noConversion"/>
  </si>
  <si>
    <t>□ 회계별 예산총규모</t>
    <phoneticPr fontId="2" type="noConversion"/>
  </si>
  <si>
    <t>(단위:천원)</t>
    <phoneticPr fontId="2" type="noConversion"/>
  </si>
  <si>
    <t>조정액</t>
    <phoneticPr fontId="2" type="noConversion"/>
  </si>
  <si>
    <t>증액</t>
    <phoneticPr fontId="2" type="noConversion"/>
  </si>
  <si>
    <t>감액</t>
    <phoneticPr fontId="2" type="noConversion"/>
  </si>
  <si>
    <t>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</si>
  <si>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</si>
  <si>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</si>
  <si>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</si>
  <si>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예산수정(안)</t>
    <phoneticPr fontId="2" type="noConversion"/>
  </si>
  <si>
    <t>감 액</t>
    <phoneticPr fontId="2" type="noConversion"/>
  </si>
  <si>
    <t>□ 회계별 예산총규모</t>
    <phoneticPr fontId="2" type="noConversion"/>
  </si>
  <si>
    <t>(단위:천원)</t>
  </si>
  <si>
    <t>구 분</t>
  </si>
  <si>
    <t>합 계</t>
  </si>
  <si>
    <t>일반회계</t>
  </si>
  <si>
    <t>특별회계</t>
  </si>
  <si>
    <t>비    고</t>
    <phoneticPr fontId="2" type="noConversion"/>
  </si>
  <si>
    <t>감 액</t>
    <phoneticPr fontId="2" type="noConversion"/>
  </si>
  <si>
    <t>증 액</t>
    <phoneticPr fontId="2" type="noConversion"/>
  </si>
  <si>
    <t>증 액</t>
    <phoneticPr fontId="2" type="noConversion"/>
  </si>
  <si>
    <t>증 액</t>
    <phoneticPr fontId="2" type="noConversion"/>
  </si>
  <si>
    <t>□  총   괄</t>
    <phoneticPr fontId="2" type="noConversion"/>
  </si>
  <si>
    <t>□ 세입예산(일반회계)</t>
    <phoneticPr fontId="2" type="noConversion"/>
  </si>
  <si>
    <t>사  업  명</t>
    <phoneticPr fontId="2" type="noConversion"/>
  </si>
  <si>
    <t>명세서
페이지</t>
    <phoneticPr fontId="2" type="noConversion"/>
  </si>
  <si>
    <t>비     고</t>
    <phoneticPr fontId="2" type="noConversion"/>
  </si>
  <si>
    <t>예산안</t>
    <phoneticPr fontId="2" type="noConversion"/>
  </si>
  <si>
    <t>□ 세출예산(일반회계)</t>
    <phoneticPr fontId="2" type="noConversion"/>
  </si>
  <si>
    <t>□ 세출예산(특별회계)</t>
    <phoneticPr fontId="2" type="noConversion"/>
  </si>
  <si>
    <t>□ 세출예산(기금)</t>
    <phoneticPr fontId="2" type="noConversion"/>
  </si>
  <si>
    <t>도시환경위원회</t>
    <phoneticPr fontId="2" type="noConversion"/>
  </si>
  <si>
    <t>행정자치위원회</t>
    <phoneticPr fontId="2" type="noConversion"/>
  </si>
  <si>
    <t>의회운영위원회</t>
    <phoneticPr fontId="2" type="noConversion"/>
  </si>
  <si>
    <t>예산안</t>
    <phoneticPr fontId="2" type="noConversion"/>
  </si>
  <si>
    <t>□ 세입예산(기금)</t>
    <phoneticPr fontId="2" type="noConversion"/>
  </si>
  <si>
    <t>부서명</t>
    <phoneticPr fontId="2" type="noConversion"/>
  </si>
  <si>
    <t>부기명</t>
    <phoneticPr fontId="2" type="noConversion"/>
  </si>
  <si>
    <t>세출예산액
(집행부제출 안)</t>
    <phoneticPr fontId="2" type="noConversion"/>
  </si>
  <si>
    <t>예비비증감</t>
    <phoneticPr fontId="2" type="noConversion"/>
  </si>
  <si>
    <t>비    고</t>
    <phoneticPr fontId="2" type="noConversion"/>
  </si>
  <si>
    <t>세입</t>
    <phoneticPr fontId="2" type="noConversion"/>
  </si>
  <si>
    <t>세출</t>
    <phoneticPr fontId="2" type="noConversion"/>
  </si>
  <si>
    <t>비고</t>
    <phoneticPr fontId="2" type="noConversion"/>
  </si>
  <si>
    <t>(일반+특별+기금)</t>
    <phoneticPr fontId="2" type="noConversion"/>
  </si>
  <si>
    <t>재   원   현   황</t>
    <phoneticPr fontId="2" type="noConversion"/>
  </si>
  <si>
    <t>기획위원회</t>
    <phoneticPr fontId="2" type="noConversion"/>
  </si>
  <si>
    <t>경제투자위원회</t>
    <phoneticPr fontId="2" type="noConversion"/>
  </si>
  <si>
    <t>농림수산위원회</t>
    <phoneticPr fontId="2" type="noConversion"/>
  </si>
  <si>
    <t>건설교통위원회</t>
    <phoneticPr fontId="2" type="noConversion"/>
  </si>
  <si>
    <t>유료도로사업</t>
    <phoneticPr fontId="2" type="noConversion"/>
  </si>
  <si>
    <t>의료급여기금</t>
    <phoneticPr fontId="2" type="noConversion"/>
  </si>
  <si>
    <t>팔당호관리</t>
    <phoneticPr fontId="2" type="noConversion"/>
  </si>
  <si>
    <t>학교용지부담금</t>
    <phoneticPr fontId="2" type="noConversion"/>
  </si>
  <si>
    <t>광역교통시설</t>
    <phoneticPr fontId="2" type="noConversion"/>
  </si>
  <si>
    <t>지역개발기금</t>
    <phoneticPr fontId="2" type="noConversion"/>
  </si>
  <si>
    <t>임진강유역댐정비</t>
    <phoneticPr fontId="2" type="noConversion"/>
  </si>
  <si>
    <t>판교테크노밸리</t>
    <phoneticPr fontId="2" type="noConversion"/>
  </si>
  <si>
    <t>고양관광문화단지</t>
    <phoneticPr fontId="2" type="noConversion"/>
  </si>
  <si>
    <t>고덕국제화지구</t>
    <phoneticPr fontId="2" type="noConversion"/>
  </si>
  <si>
    <t>가족여성정책국</t>
    <phoneticPr fontId="2" type="noConversion"/>
  </si>
  <si>
    <t>예비비 증감이
- 예산이면 감액에
+ 예산이면 증액에 입력</t>
    <phoneticPr fontId="2" type="noConversion"/>
  </si>
  <si>
    <t>세입기준 수정예산(안)</t>
    <phoneticPr fontId="2" type="noConversion"/>
  </si>
  <si>
    <t>(세출기준-세입기준)</t>
    <phoneticPr fontId="2" type="noConversion"/>
  </si>
  <si>
    <t>(세출기준-세입기준)</t>
    <phoneticPr fontId="2" type="noConversion"/>
  </si>
  <si>
    <t>예비비</t>
    <phoneticPr fontId="2" type="noConversion"/>
  </si>
  <si>
    <t>일반회계 증감(총괄표)</t>
    <phoneticPr fontId="2" type="noConversion"/>
  </si>
  <si>
    <t>전체 증감</t>
    <phoneticPr fontId="2" type="noConversion"/>
  </si>
  <si>
    <t>일반회계 증감(시트)</t>
    <phoneticPr fontId="2" type="noConversion"/>
  </si>
  <si>
    <t>전체 증감(시트)</t>
    <phoneticPr fontId="2" type="noConversion"/>
  </si>
  <si>
    <t>예산담당관</t>
    <phoneticPr fontId="2" type="noConversion"/>
  </si>
  <si>
    <t>조정예산안</t>
    <phoneticPr fontId="2" type="noConversion"/>
  </si>
  <si>
    <t>실국명</t>
    <phoneticPr fontId="2" type="noConversion"/>
  </si>
  <si>
    <t>실국명</t>
    <phoneticPr fontId="2" type="noConversion"/>
  </si>
  <si>
    <t>사업명</t>
    <phoneticPr fontId="2" type="noConversion"/>
  </si>
  <si>
    <t>비  고</t>
    <phoneticPr fontId="2" type="noConversion"/>
  </si>
  <si>
    <t>의회운영위원회</t>
    <phoneticPr fontId="2" type="noConversion"/>
  </si>
  <si>
    <t>기획위원회</t>
    <phoneticPr fontId="2" type="noConversion"/>
  </si>
  <si>
    <t>경제투자위원회</t>
    <phoneticPr fontId="2" type="noConversion"/>
  </si>
  <si>
    <t>행정자치위원회</t>
    <phoneticPr fontId="2" type="noConversion"/>
  </si>
  <si>
    <t>농림수산위원회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</si>
  <si>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</si>
  <si>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</si>
  <si>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예산수정(안)</t>
    <phoneticPr fontId="2" type="noConversion"/>
  </si>
  <si>
    <t>집행부
제출(안)</t>
    <phoneticPr fontId="2" type="noConversion"/>
  </si>
  <si>
    <t>집행부
제출(안)</t>
    <phoneticPr fontId="2" type="noConversion"/>
  </si>
  <si>
    <t>예산수정(안)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</si>
  <si>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</si>
  <si>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</si>
  <si>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</si>
  <si>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</si>
  <si>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</si>
  <si>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</si>
  <si>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</si>
  <si>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</si>
  <si>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</si>
  <si>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</si>
  <si>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</si>
  <si>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</si>
  <si>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</si>
  <si>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</si>
  <si>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</si>
  <si>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</si>
  <si>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명세서
페이지</t>
    <phoneticPr fontId="2" type="noConversion"/>
  </si>
  <si>
    <t>사업명</t>
    <phoneticPr fontId="2" type="noConversion"/>
  </si>
  <si>
    <t>예산안</t>
    <phoneticPr fontId="2" type="noConversion"/>
  </si>
  <si>
    <t>조정액</t>
    <phoneticPr fontId="2" type="noConversion"/>
  </si>
  <si>
    <t>재   원   현   황</t>
    <phoneticPr fontId="2" type="noConversion"/>
  </si>
  <si>
    <t>비    고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</si>
  <si>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</si>
  <si>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</si>
  <si>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</si>
  <si>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</si>
  <si>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</si>
  <si>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</si>
  <si>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</si>
  <si>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</si>
  <si>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</si>
  <si>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</si>
  <si>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</si>
  <si>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</si>
  <si>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</si>
  <si>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</si>
  <si>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</si>
  <si>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</si>
  <si>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기타</t>
    <phoneticPr fontId="2" type="noConversion"/>
  </si>
  <si>
    <t>고덕국제화지구</t>
    <phoneticPr fontId="2" type="noConversion"/>
  </si>
  <si>
    <t>구   분</t>
    <phoneticPr fontId="2" type="noConversion"/>
  </si>
  <si>
    <t>합   계</t>
    <phoneticPr fontId="2" type="noConversion"/>
  </si>
  <si>
    <t>기    타</t>
    <phoneticPr fontId="2" type="noConversion"/>
  </si>
  <si>
    <t>여성가족평생교육위원회</t>
    <phoneticPr fontId="2" type="noConversion"/>
  </si>
  <si>
    <t>경제투자실</t>
    <phoneticPr fontId="2" type="noConversion"/>
  </si>
  <si>
    <t>국비</t>
    <phoneticPr fontId="2" type="noConversion"/>
  </si>
  <si>
    <t>계</t>
    <phoneticPr fontId="2" type="noConversion"/>
  </si>
  <si>
    <t>도비</t>
    <phoneticPr fontId="2" type="noConversion"/>
  </si>
  <si>
    <t>경제농정국</t>
    <phoneticPr fontId="2" type="noConversion"/>
  </si>
  <si>
    <t>운 영 위</t>
    <phoneticPr fontId="2" type="noConversion"/>
  </si>
  <si>
    <t>기 획 위</t>
    <phoneticPr fontId="2" type="noConversion"/>
  </si>
  <si>
    <t>경 제 위</t>
    <phoneticPr fontId="2" type="noConversion"/>
  </si>
  <si>
    <t>행 정 위</t>
    <phoneticPr fontId="2" type="noConversion"/>
  </si>
  <si>
    <t>문 광 위</t>
    <phoneticPr fontId="2" type="noConversion"/>
  </si>
  <si>
    <t>농 림 위</t>
    <phoneticPr fontId="2" type="noConversion"/>
  </si>
  <si>
    <t>복 지 위</t>
    <phoneticPr fontId="2" type="noConversion"/>
  </si>
  <si>
    <t>건 설 위</t>
    <phoneticPr fontId="2" type="noConversion"/>
  </si>
  <si>
    <t>도 시 위</t>
    <phoneticPr fontId="2" type="noConversion"/>
  </si>
  <si>
    <t>여가평위</t>
    <phoneticPr fontId="2" type="noConversion"/>
  </si>
  <si>
    <t>문화체육관광위원회</t>
    <phoneticPr fontId="2" type="noConversion"/>
  </si>
  <si>
    <t>농정국</t>
    <phoneticPr fontId="2" type="noConversion"/>
  </si>
  <si>
    <t>보건복지국</t>
    <phoneticPr fontId="2" type="noConversion"/>
  </si>
  <si>
    <t>농정국</t>
    <phoneticPr fontId="2" type="noConversion"/>
  </si>
  <si>
    <t>보건복지공보위원회</t>
    <phoneticPr fontId="2" type="noConversion"/>
  </si>
  <si>
    <t>신규</t>
  </si>
  <si>
    <t>문화체육관광국</t>
  </si>
  <si>
    <t>의회사무처</t>
    <phoneticPr fontId="2" type="noConversion"/>
  </si>
  <si>
    <t>경제투자실</t>
    <phoneticPr fontId="2" type="noConversion"/>
  </si>
  <si>
    <t>문화체육관광국</t>
    <phoneticPr fontId="2" type="noConversion"/>
  </si>
  <si>
    <t>보건환경연구원</t>
    <phoneticPr fontId="2" type="noConversion"/>
  </si>
  <si>
    <t>지방하천수해복구(2011.7.26~29)(국비/지원)</t>
  </si>
  <si>
    <t>도비 증액</t>
    <phoneticPr fontId="2" type="noConversion"/>
  </si>
  <si>
    <t>2012년도 경기도 기금운용계획 세입·세출 예산 수정안</t>
    <phoneticPr fontId="2" type="noConversion"/>
  </si>
  <si>
    <t>2012년도 경기도 일반 및 특별회계 세입·세출 예산 수정안</t>
    <phoneticPr fontId="2" type="noConversion"/>
  </si>
  <si>
    <t>2012년도 경기도 기금운용계획 수정안</t>
    <phoneticPr fontId="2" type="noConversion"/>
  </si>
  <si>
    <t>2012년도 경기도 기금운용계획 수정안</t>
    <phoneticPr fontId="2" type="noConversion"/>
  </si>
  <si>
    <t>2012년도 경기도 일반회계 세입 예산 수정안</t>
    <phoneticPr fontId="2" type="noConversion"/>
  </si>
  <si>
    <t>2012년도 경기도 일반회계 세출 예산 수정안</t>
    <phoneticPr fontId="2" type="noConversion"/>
  </si>
  <si>
    <t>2012년도 경기도 특별회계 세입 예산 수정안</t>
    <phoneticPr fontId="2" type="noConversion"/>
  </si>
  <si>
    <t>2012년도 경기도 특별회계 세출 예산 수정안</t>
    <phoneticPr fontId="2" type="noConversion"/>
  </si>
  <si>
    <t>신규</t>
    <phoneticPr fontId="2" type="noConversion"/>
  </si>
  <si>
    <t>기타직보수(청원경찰)</t>
  </si>
  <si>
    <t>무기계약근로자보수</t>
  </si>
  <si>
    <t>의회 정기간행물 제작</t>
  </si>
  <si>
    <t>의정현안 시책홍보</t>
  </si>
  <si>
    <t>업무용차량구입</t>
  </si>
  <si>
    <t>운전원 용역</t>
  </si>
  <si>
    <t>의정지원사무실 설치</t>
  </si>
  <si>
    <t>체육의 날 행사</t>
  </si>
  <si>
    <t>의회청사 옥상, 3층 4층 테라스 방수공사</t>
  </si>
  <si>
    <t>업무용차량임차</t>
  </si>
  <si>
    <t>간행물 발송대행 수수료</t>
  </si>
  <si>
    <t>대외협력 강화(자체/직접)
 - 국정감사관련경비</t>
  </si>
  <si>
    <t>자체감사 운영 및 중앙부처감사 지원(자체/직접)
 - 국제화여비</t>
  </si>
  <si>
    <t>도정발전 열린토론(자체/직접)
 - 주요 도정현안 토론회 등</t>
  </si>
  <si>
    <t>도정홍보(자체/직접)
 - 도정 시책홍보</t>
  </si>
  <si>
    <t>소송수행 지원(자체/직접)
 - 소송 수수료</t>
  </si>
  <si>
    <t>소송수행 지원(자체/직접)
 - 소송배상금(기관공통)</t>
  </si>
  <si>
    <t>주요사업 홍보 및 비전수립 워크숍(자체/직접)
 - 주요개발사업 자료집 및 홍보물 제작</t>
  </si>
  <si>
    <t>2012년 여수세계박람회 지자체관 전시참가(자체/직접)
 - 2012년 여수세계박람회 지자체관 전시참가</t>
  </si>
  <si>
    <t>수도권 경쟁력 및 자치역량 강화(자체/직접)
 - 수도권 발전전략 및 규제개선 안내책자 제작등</t>
  </si>
  <si>
    <t>수도권 경쟁력 및 자치역량 강화(자체/직접)
 - 수도권 발전전략 및 규제개선 안내문 등 발송</t>
  </si>
  <si>
    <t>지방자치 강화, 수도권 정책토론회 등 개최(자체/직접)
 - 지방자치 강화, 수도권 정책 토론회 등 개최</t>
  </si>
  <si>
    <t>사랑의 그린PC 보급(국비/직접)
 - 사랑의 그린PC 보급사업</t>
  </si>
  <si>
    <t>뷰티디자인엑스포 개최(자체/직접)
 - 2012 대한민국 뷰티디자인엑스포 개최</t>
  </si>
  <si>
    <t>경기북부관광 활성화(자체/직접)
 - DMZ포럼 운영</t>
  </si>
  <si>
    <t>경기북부관광 활성화(자체/직접)
 - DMZ 브랜드 국제적 위상 강화</t>
  </si>
  <si>
    <t>경기북부관광 활성화(자체/직접)
 - 경기북부 관광활성화 프로그램 운영</t>
  </si>
  <si>
    <t>경기북부관광 활성화(자체/직접)
 - 국제환경회의 유치</t>
  </si>
  <si>
    <t>평화누리길 개발(자체/직접)
 - 평화누리길 개발</t>
  </si>
  <si>
    <t>평화누리길 개발(자체/직접)
 - 사진전 및 걷기대회 운영</t>
  </si>
  <si>
    <t>대외협력담당관</t>
    <phoneticPr fontId="2" type="noConversion"/>
  </si>
  <si>
    <t>감사관</t>
    <phoneticPr fontId="2" type="noConversion"/>
  </si>
  <si>
    <t>기획조정실</t>
    <phoneticPr fontId="2" type="noConversion"/>
  </si>
  <si>
    <t>기획행정실</t>
    <phoneticPr fontId="2" type="noConversion"/>
  </si>
  <si>
    <t>경제투자실</t>
    <phoneticPr fontId="2" type="noConversion"/>
  </si>
  <si>
    <t>서민층 가스시설 개선사업</t>
  </si>
  <si>
    <t>소상공인 종합지원체계 구축</t>
  </si>
  <si>
    <t>전통시장 활성화지원
(자체/직접)
경기도 상인워크숍 지원</t>
  </si>
  <si>
    <t>G-창업프로젝트 추진(자체/직접)</t>
  </si>
  <si>
    <t>경기신용보증재단 출연금
(자체/직접)</t>
  </si>
  <si>
    <t>중소기업육성기금 출연금</t>
  </si>
  <si>
    <t>그린홈 100만호(그린빌리지)
보급사업 지원(자체/지원)</t>
  </si>
  <si>
    <t>서민층 가스시설 개선사업
(국비/지원)</t>
  </si>
  <si>
    <t>광교테크노밸리 통합운영
(자체/직접)</t>
  </si>
  <si>
    <t>경기바이오센터 사업지원
(자체/직접)</t>
  </si>
  <si>
    <t>차세대융합기술연구원
운영지원(자체/직접)</t>
  </si>
  <si>
    <t>로봇부품 사업화 지원사업
(자체/지원)</t>
  </si>
  <si>
    <t>전략산업 및 기업주도
기술개발사업(자체/직접)</t>
  </si>
  <si>
    <t>기술닥터사업(자체/직접)</t>
  </si>
  <si>
    <t>미니테크노파크 시범사업
지원(자체/직접)</t>
  </si>
  <si>
    <t>경기지역협력연구센터(GRRC)
지원(자체/직접)</t>
  </si>
  <si>
    <t>과학기술 정책연구</t>
  </si>
  <si>
    <t>산학관연계 맞춤형
인재양성(자체/직접)</t>
  </si>
  <si>
    <t>청년창업지원(자체/직접)
⇒ 청년프론티어창업지원
(자체/직접)</t>
  </si>
  <si>
    <t>경기도 사회적기업 육성
전략수립(자체/직접)
사회적기업 교육연구사업</t>
  </si>
  <si>
    <t>택시근로자 장학기금 지원
(적립금)</t>
  </si>
  <si>
    <t>도 및 전국기능경기대회 지원
(자체/직접)</t>
  </si>
  <si>
    <t>비정규직지원센터 운영지원
(자체/직접)</t>
  </si>
  <si>
    <t>경기청년뉴딜사업 운영(자체/직접)</t>
  </si>
  <si>
    <t>채용박람회 개최</t>
  </si>
  <si>
    <t>사회적기업 S-CEO 네트워크지원</t>
  </si>
  <si>
    <t>사회적기업 온라인 판로개척 지원</t>
  </si>
  <si>
    <t>국제교류·협력의 다원화
(자체/직접)</t>
  </si>
  <si>
    <t>해외마케팅(자체/직접)
해외전시회 개별참가 지원</t>
  </si>
  <si>
    <t>해외마케팅(자체/직접)
해외GBC 운영</t>
  </si>
  <si>
    <t>해외마케팅(자체/직접)
해외지사화 사업</t>
  </si>
  <si>
    <t>해외마케팅(자체/직접)
경기우수상품전시회</t>
  </si>
  <si>
    <t>해외마케팅(자체/직접)
여성기업 해외마케팅</t>
  </si>
  <si>
    <t>전자무역 활성화 지원
(자체/직접)(민간이전)
전자무역 프론티어기업 육성</t>
  </si>
  <si>
    <t>G-FAIR(자체/직접)</t>
  </si>
  <si>
    <t>한미친선 교류협력(자체/지원)</t>
  </si>
  <si>
    <t>경기산업기술교육센터
운영(자체/직접)</t>
  </si>
  <si>
    <t>경기대진테크노파크
운영·사업비 지원(자체/직접)</t>
  </si>
  <si>
    <t>소규모 기업환경 개선사업
(자체/지원)</t>
  </si>
  <si>
    <t>소방재난본부</t>
    <phoneticPr fontId="2" type="noConversion"/>
  </si>
  <si>
    <t>인재개발원</t>
    <phoneticPr fontId="2" type="noConversion"/>
  </si>
  <si>
    <t>병원전 의료지도체계 구축사업</t>
  </si>
  <si>
    <t>수입대체수입</t>
  </si>
  <si>
    <t>도지사기체육대회 참가선수단 여비</t>
  </si>
  <si>
    <t>국경일 경축행사</t>
  </si>
  <si>
    <t>경기포럼 운영</t>
  </si>
  <si>
    <t>공무원 교양지 구독</t>
  </si>
  <si>
    <t>(재)경기도민회장학회 장학금 지원</t>
  </si>
  <si>
    <t>법질서 확립 홍보</t>
  </si>
  <si>
    <t>찾아가는 도민안방 운영</t>
  </si>
  <si>
    <t>달려라 민원전철 365 운영</t>
  </si>
  <si>
    <t>2012 민족통일전국대회 지원</t>
  </si>
  <si>
    <t>경기도자원봉사센터 지원</t>
  </si>
  <si>
    <t>국외훈련 지원</t>
  </si>
  <si>
    <t>경기도바로알기퀴즈왕선발대회</t>
  </si>
  <si>
    <t>사망조위금</t>
  </si>
  <si>
    <t>민원실 리모델링</t>
  </si>
  <si>
    <t>연가보상비</t>
  </si>
  <si>
    <t>특별사법경찰 직무역량 강화</t>
  </si>
  <si>
    <t>부천 송내역 365-24 민원센터 설치 운영</t>
  </si>
  <si>
    <t>자율방범대 연찬회</t>
  </si>
  <si>
    <t>한방진료기 장비구입</t>
  </si>
  <si>
    <t>민원전철 위약금</t>
  </si>
  <si>
    <t>자치행정국</t>
    <phoneticPr fontId="2" type="noConversion"/>
  </si>
  <si>
    <t>직원 미취학자녀 보육료 지원</t>
  </si>
  <si>
    <t>정보통신시스템 통합유지보수</t>
  </si>
  <si>
    <t>성남소방서 개인안전장비 보관함</t>
  </si>
  <si>
    <t>소방서
공통</t>
  </si>
  <si>
    <t>소방의날 행사</t>
  </si>
  <si>
    <t>소방가족체육대회</t>
  </si>
  <si>
    <t>의용소방대 소방기술경연대회</t>
  </si>
  <si>
    <t>소방기술경연대회</t>
  </si>
  <si>
    <t>전담의용소방대 운영비 지원(광주소방서)</t>
  </si>
  <si>
    <t>전담의용소방대 운영비 지원(안성소방서)</t>
  </si>
  <si>
    <t>전담의용소방대 운영비 지원(양평소방서)</t>
  </si>
  <si>
    <t>부기명 변경(→특정업무수행경비)</t>
  </si>
  <si>
    <t>"</t>
  </si>
  <si>
    <t>도-시군 매칭사업(도비 50%)
연차적으로 주요거점 권역별 설치요망</t>
  </si>
  <si>
    <t>민간행사보조</t>
  </si>
  <si>
    <t>17개 소방서 증액</t>
  </si>
  <si>
    <t>소방관서 신축이전(고봉119안전센터)</t>
  </si>
  <si>
    <t>가평소방서 119수난구조대 선착장 증설</t>
  </si>
  <si>
    <t>전담의용소방대 운영비 지원(파주소방서)</t>
  </si>
  <si>
    <t>제2소방재난본부</t>
    <phoneticPr fontId="2" type="noConversion"/>
  </si>
  <si>
    <t>건축비 감액</t>
  </si>
  <si>
    <t>직장어린이집 운영</t>
  </si>
  <si>
    <t>일자리상담 직업상담사 인건비</t>
  </si>
  <si>
    <t>365-24 도민안방 이전</t>
  </si>
  <si>
    <t>맘쉼터 및 당직실 물품구입</t>
  </si>
  <si>
    <t>행정관리담당관</t>
    <phoneticPr fontId="2" type="noConversion"/>
  </si>
  <si>
    <t>예산과목 변경
(민간경상보조→민간위탁금)</t>
  </si>
  <si>
    <t>사무관리비 △89,600천원,
공공운영비 △3,840천원,
국내여비 △48,960천원,
기타보상금 △12,600천원,
자산취득비 △18,050천원</t>
  </si>
  <si>
    <t>안보현장 체험형 민방위 교육</t>
  </si>
  <si>
    <t>자율방재단 방재선진국 시찰</t>
  </si>
  <si>
    <t>자동우량경보시설 유지보수비 지원</t>
  </si>
  <si>
    <t>비상기획관</t>
    <phoneticPr fontId="2" type="noConversion"/>
  </si>
  <si>
    <t>경기 꿈나무 스스로 학습</t>
  </si>
  <si>
    <t>외국어과정 위탁교육비</t>
  </si>
  <si>
    <t>외래강사료</t>
  </si>
  <si>
    <t>특별강사 4,000천원,
특별강사 가급 5,000천원 포함 감액</t>
  </si>
  <si>
    <t>국악분야 예술강사지원사업</t>
  </si>
  <si>
    <t>국민여가캠핑장 조성</t>
  </si>
  <si>
    <t>전통한옥 체험숙박시설 운영지원</t>
  </si>
  <si>
    <t>한국민속예술제 참가지원</t>
  </si>
  <si>
    <t>시군 예술단체 사업</t>
  </si>
  <si>
    <t>경기도 문화의전당 출연금</t>
  </si>
  <si>
    <t>경기문화재단 출연금</t>
  </si>
  <si>
    <t>한글날 문화행사지원</t>
  </si>
  <si>
    <t>문화관광 기획홍보</t>
  </si>
  <si>
    <t>도지정 문화재 보수정비</t>
  </si>
  <si>
    <t>도 무형문화재(개인) 전승지원</t>
  </si>
  <si>
    <t>산하법인 효율적 조직관리 운영방안 용역</t>
  </si>
  <si>
    <t>종교계 문화예술교육프로그램 지원</t>
  </si>
  <si>
    <t>서원 향교 활성화 지원</t>
  </si>
  <si>
    <t>(재)경기콘텐츠진흥원 운영</t>
  </si>
  <si>
    <t>만화산업 개발지원</t>
  </si>
  <si>
    <t>한국도자재단 운영</t>
  </si>
  <si>
    <t>관광박람회 참가 민간인국외여비</t>
  </si>
  <si>
    <t>외빈초청여비</t>
  </si>
  <si>
    <t>경기국제항공전 개최</t>
  </si>
  <si>
    <t>해외언론 매체 활용 관광홍보</t>
  </si>
  <si>
    <t>전국장애인체육대회</t>
  </si>
  <si>
    <t>전국장애학생체육대회 참가지원</t>
  </si>
  <si>
    <t>장애인 체육우수지도자 및 선수육성</t>
  </si>
  <si>
    <t>장애인 생활체육클럽 운영</t>
  </si>
  <si>
    <t>세계요트대회 개최지원</t>
  </si>
  <si>
    <t>국악분야 예술강사지원(국비/직접)</t>
  </si>
  <si>
    <t>문화바우처 사업(기금/지원)</t>
  </si>
  <si>
    <t>포천 비둘기낭캠핑장 조성</t>
  </si>
  <si>
    <t>전통한옥 시설개부스 지원</t>
  </si>
  <si>
    <t>전통한옥 체험프로그램 운영지원</t>
  </si>
  <si>
    <r>
      <t xml:space="preserve">여론동향 업무수행
</t>
    </r>
    <r>
      <rPr>
        <sz val="11"/>
        <color indexed="8"/>
        <rFont val="맑은 고딕"/>
        <family val="3"/>
        <charset val="129"/>
      </rPr>
      <t>→특정업무수행경비</t>
    </r>
    <phoneticPr fontId="2" type="noConversion"/>
  </si>
  <si>
    <t>예술성을 가진 종교계 교육프로그램으로 문화재단으로 과목변경(지원금)</t>
  </si>
  <si>
    <t>인삼생산유통시설 현대화</t>
  </si>
  <si>
    <t>시설원예 품질개선</t>
  </si>
  <si>
    <t>농정국</t>
    <phoneticPr fontId="2" type="noConversion"/>
  </si>
  <si>
    <t>국비추가내시</t>
  </si>
  <si>
    <t>도축장 소독지원</t>
  </si>
  <si>
    <t>보행관리기 지원</t>
  </si>
  <si>
    <t>농촌관광마을 홍보</t>
  </si>
  <si>
    <t>축산물 도농동반 프로그램 운영</t>
  </si>
  <si>
    <t>인삼명품화 사업(자체/직접)</t>
  </si>
  <si>
    <t>청정한우 복원사업</t>
  </si>
  <si>
    <t>축산물등급판정 자동화</t>
  </si>
  <si>
    <t>축산전문가 컨설팅사업</t>
  </si>
  <si>
    <t>경기농산물 지킴이</t>
  </si>
  <si>
    <t>경기농림진흥재단 출연금</t>
  </si>
  <si>
    <t>공동축산 판매장(안테나샵) 운영</t>
  </si>
  <si>
    <t>산불방지대책</t>
  </si>
  <si>
    <t>수리시설 정비</t>
  </si>
  <si>
    <t>선택형 맞춤농정</t>
  </si>
  <si>
    <t>농업인의날 행사 홍보 및 상패제작</t>
  </si>
  <si>
    <t>보행관리기 지원사업</t>
  </si>
  <si>
    <t>클린농업기반 구축</t>
  </si>
  <si>
    <t>농업기술원</t>
    <phoneticPr fontId="2" type="noConversion"/>
  </si>
  <si>
    <t>경기 강소농 대축전</t>
  </si>
  <si>
    <t>친환경기술보급 홍보사업비</t>
  </si>
  <si>
    <t>유용곤충 학습전시관 설치</t>
  </si>
  <si>
    <t>벽면녹화시스템 설치</t>
  </si>
  <si>
    <t>미래첨단기술의 농업적 응용연구 시험재료</t>
  </si>
  <si>
    <t>홍보용 물품구입 및 행사추진</t>
  </si>
  <si>
    <t>도시농업육성지원시범</t>
  </si>
  <si>
    <t>인삼연구센터 청사시설 보수</t>
  </si>
  <si>
    <t>과학영농시설 운영지원</t>
  </si>
  <si>
    <t>새해농업인 실용교육</t>
  </si>
  <si>
    <t>농촌여성 해외농업연수</t>
  </si>
  <si>
    <t>제6회 경기농업CEO 전진대회</t>
  </si>
  <si>
    <t>축산물 안전성 확보 기술시범</t>
  </si>
  <si>
    <t>농촌어메니티자원 소득화(자체/직접)</t>
  </si>
  <si>
    <t>영농 4-H회원 영농시범</t>
  </si>
  <si>
    <t>제54회 경기도 4-H 경진대회</t>
  </si>
  <si>
    <t>장사시설 설치</t>
  </si>
  <si>
    <t>정신보건시설 기능보강</t>
  </si>
  <si>
    <t>의료관련감염 표본감시</t>
  </si>
  <si>
    <t>산모건강관리</t>
  </si>
  <si>
    <t>알코올상담센터 운영</t>
  </si>
  <si>
    <t>행사기획홍보(자체/직접)</t>
  </si>
  <si>
    <t>월간&lt;G-Life&gt;발행(자체/직접)</t>
  </si>
  <si>
    <t>시험연구운영지원(자체/직접)</t>
  </si>
  <si>
    <t>복지사각지대 발굴사업(자체/직접)</t>
  </si>
  <si>
    <t>공공복지전달체계 개선(국비/지원)</t>
  </si>
  <si>
    <t>사회복지관 기능보강(분권/지원)</t>
  </si>
  <si>
    <t>복지사업 교육 및 홍보(자체/직접)</t>
  </si>
  <si>
    <t>경기복지재단(자체/직접)</t>
  </si>
  <si>
    <t>재가노인 복지시설 지원(분권/지원)</t>
  </si>
  <si>
    <t>요양보호사 관리(자체/직접)</t>
  </si>
  <si>
    <t>경기도의료원 기능보강사업(자체/직접)</t>
  </si>
  <si>
    <t>자활지원(국비/지원)</t>
  </si>
  <si>
    <t>말라리아 등 감염병예방(자체/지원)</t>
  </si>
  <si>
    <t>경기도 노인전문 용인병원 기능보강 지원(자체/직접)</t>
  </si>
  <si>
    <t>사회복지단체 활성화(자체/직접)
-노인복지관 협회 워크숍</t>
  </si>
  <si>
    <t>365. C-케어 서비스 사업(자체/지원)</t>
  </si>
  <si>
    <t>여성과 어린이 건강증진(자체/직접)</t>
  </si>
  <si>
    <t>사회단체 활성화 지원(자체/직접)</t>
  </si>
  <si>
    <t>남양주시노인복지관 기능보강사업(분권/지원)</t>
  </si>
  <si>
    <t>장사시설 설치(국비/지원)
- 화장장 설치</t>
  </si>
  <si>
    <t>농어촌장애인주택개조사업(국비/지원)
- 농어촌주택개조</t>
  </si>
  <si>
    <t>난임부부 지원(기금/지원)
(난임부부 지원)</t>
  </si>
  <si>
    <t>사회복귀시설 기능보강(국비/지원)
(사회복귀시설 기능보강)</t>
  </si>
  <si>
    <t>의료관련감염 표본감시사업(국비/직접)
(의료관련감염 표본감시기관 운영)</t>
  </si>
  <si>
    <t>정신요양시설 기능보강(국비/지원)
(정신요양시설 기능보강)</t>
  </si>
  <si>
    <t>장사시설 설치(국비/지원)
-장사시설 설치</t>
  </si>
  <si>
    <t>알코올상담센터 운영(기금/지원)</t>
  </si>
  <si>
    <t>난임부부지원(기금/지원)</t>
  </si>
  <si>
    <t>정신보건시설 기능보강(국비/지원)</t>
  </si>
  <si>
    <t>지역거점진단인프라구축
(기금/직접)</t>
  </si>
  <si>
    <t xml:space="preserve">경기도 사회복지사 대회 </t>
  </si>
  <si>
    <t>국비변경내시 
(국비342,234, 도비171,117)</t>
  </si>
  <si>
    <t>국비변경내시
(국비 3,941,000, 도비 844,500)</t>
  </si>
  <si>
    <t>대변인</t>
    <phoneticPr fontId="2" type="noConversion"/>
  </si>
  <si>
    <t>보건복지국</t>
    <phoneticPr fontId="2" type="noConversion"/>
  </si>
  <si>
    <t>복지여성실</t>
    <phoneticPr fontId="2" type="noConversion"/>
  </si>
  <si>
    <t>철도항만국</t>
    <phoneticPr fontId="2" type="noConversion"/>
  </si>
  <si>
    <t>평택항 발전연구사업
(자체/직접)</t>
  </si>
  <si>
    <t>경기도교통연수원 운영경비지원
(자체/직접)</t>
  </si>
  <si>
    <t>심야버스 운행결손금 보조
(자체/직접)</t>
  </si>
  <si>
    <t>정류소안내전광판 설치
(자체/지원)</t>
  </si>
  <si>
    <t>오포~포곡(2) 국지도건설
(광특,지방채/직접)</t>
  </si>
  <si>
    <t>초지대교~인천 국지도건설
(지방채/직접)</t>
  </si>
  <si>
    <t>여주~가남 도로확포장공사
(지방채/직접)</t>
  </si>
  <si>
    <t>화전~마룡 도로확포장
(지방채/직접)</t>
  </si>
  <si>
    <t>금촌~월롱 도로확포장공사
(자체/직접)</t>
  </si>
  <si>
    <t>지방도 338호선(이배재고개) 확장
(자체/지원)</t>
  </si>
  <si>
    <t>단석~명성 도로확포장공사
(자체/지원)</t>
  </si>
  <si>
    <t>택시경영서비스평가 및 인센티브 지원
(자체/직접)</t>
  </si>
  <si>
    <t>택시 경영 및 서비스 평가 용역
(자체/직접)</t>
  </si>
  <si>
    <t>택시 경영 및 서비스 평가 우수업체 인센티브 지원
(자체/직접)</t>
  </si>
  <si>
    <t>안중~조암간 도로확포장공사
(자체/직접)</t>
  </si>
  <si>
    <t>교통건설국</t>
    <phoneticPr fontId="2" type="noConversion"/>
  </si>
  <si>
    <t>지방채 감</t>
  </si>
  <si>
    <t>※ 연구용역비</t>
  </si>
  <si>
    <t>※ 민간경상보조</t>
  </si>
  <si>
    <t>지방도 보도설치공사
(자체/직접)</t>
  </si>
  <si>
    <t>소하천수해복구(2011.7.26~29)(국비/지원)</t>
  </si>
  <si>
    <t>배수펌프장수해복구(2011.7.26~29)(국비/지원)</t>
  </si>
  <si>
    <t>안성천자연형개수사업(지방채/직접)</t>
  </si>
  <si>
    <t>지방하천개수사업부담금(지방채/지원)</t>
  </si>
  <si>
    <t>건설본부</t>
    <phoneticPr fontId="2" type="noConversion"/>
  </si>
  <si>
    <t>환경교육 강화</t>
  </si>
  <si>
    <t>생활림 조성관리</t>
  </si>
  <si>
    <t>수도권대기환경개선</t>
  </si>
  <si>
    <t>전기자동차 보급 및 충전인프라 구축</t>
  </si>
  <si>
    <t>기후변화체험 전시관</t>
  </si>
  <si>
    <t>환경국</t>
    <phoneticPr fontId="2" type="noConversion"/>
  </si>
  <si>
    <t>도시계획정보체계 확산사업</t>
  </si>
  <si>
    <t>도로명주소기본도 위치정확도 개선사업</t>
  </si>
  <si>
    <t>도시주택실</t>
    <phoneticPr fontId="2" type="noConversion"/>
  </si>
  <si>
    <t>주한미군 공여지역 지원사업</t>
  </si>
  <si>
    <t>도시환경국</t>
    <phoneticPr fontId="2" type="noConversion"/>
  </si>
  <si>
    <t>환경체험교육 프로그램(국비/지원)</t>
  </si>
  <si>
    <t>생활림 조성관리(국비/지원)</t>
  </si>
  <si>
    <t>환경시책 홍보</t>
  </si>
  <si>
    <t>남한산성도립공원 주차장 정비</t>
  </si>
  <si>
    <t>남한산성도립공원 화장실 정비</t>
  </si>
  <si>
    <t>남한산성도립공원 관리사무실 신축</t>
  </si>
  <si>
    <t>자동차 공회전 제한장치 부착사업</t>
  </si>
  <si>
    <t>천연가스자동차 보급</t>
  </si>
  <si>
    <t>전기자동차 보급 및 충전인프라 구축(지원)</t>
  </si>
  <si>
    <t>승용차 없는 날 운영</t>
  </si>
  <si>
    <t>그린캠퍼스만들기(국외여비)</t>
  </si>
  <si>
    <t>도비 708,775천원 감액
(연료비 보조)</t>
  </si>
  <si>
    <t>지적재조사사업 추진(국비/직접)</t>
  </si>
  <si>
    <t>지적재조사사업 추진(국비/지원)</t>
  </si>
  <si>
    <t>수도권 정책 전환홍보</t>
  </si>
  <si>
    <t>선진수도권 정책연수</t>
  </si>
  <si>
    <t>도시정책포럼</t>
  </si>
  <si>
    <t>경기도 2020 주택종합계획 연구용역</t>
  </si>
  <si>
    <t>경기도 아름다운 건축지도 작성을 위한 자료구축 및 활용방안 연구용역</t>
  </si>
  <si>
    <t>건축디자인개선 시범사업</t>
  </si>
  <si>
    <t>지적삼각점 세계측지계좌표 변환사업</t>
  </si>
  <si>
    <t>경기도 건축문화상 관련 국외여비</t>
  </si>
  <si>
    <t>경기도 건축문화상 관련 민간인 국외여비</t>
  </si>
  <si>
    <t>국비 전액 감(행안부에서 공기업에 직접 교부)
※ 예산과목 변경
 - 당초 : (국비/지원) 308-01
 - 변경 : (자체/직접) 403-02</t>
  </si>
  <si>
    <t>국비 변경내시로 과목조정</t>
    <phoneticPr fontId="2" type="noConversion"/>
  </si>
  <si>
    <t>주한미군 반환기지 개발사업</t>
  </si>
  <si>
    <t>2011.7.26~29 호우피해 연인산 
도립공원 복구비</t>
  </si>
  <si>
    <t>반환공여지 민자유치 홍보</t>
  </si>
  <si>
    <t>도시환경분야 국외연수</t>
  </si>
  <si>
    <t xml:space="preserve">경기북부 도시정책포럼 </t>
  </si>
  <si>
    <t>자동차 공회전 제한장치 부착</t>
  </si>
  <si>
    <t>연인산 도립공원 관리</t>
  </si>
  <si>
    <t>예산과목 변경
-당초 : (국비/지원)403-01
-변경 : (국비/직접)401-01</t>
  </si>
  <si>
    <t>식단 개발비  반영</t>
  </si>
  <si>
    <t>한탄강지키기운동본부 운영지원</t>
  </si>
  <si>
    <t>팔당수질관리시책 홍보</t>
  </si>
  <si>
    <t>경안천살리기운동본부 운영지원</t>
  </si>
  <si>
    <t>경안천하류 수질정화 인공습지 유지관리</t>
  </si>
  <si>
    <t>소규모(마을) 공공하수도 설치</t>
  </si>
  <si>
    <t>팔당수질개선본부</t>
    <phoneticPr fontId="2" type="noConversion"/>
  </si>
  <si>
    <t>공단환경관리사업소</t>
    <phoneticPr fontId="2" type="noConversion"/>
  </si>
  <si>
    <t>공단환경관리분야 국제화 연수</t>
  </si>
  <si>
    <t>먹는물검사팀 가스크로마토그래피 구입</t>
  </si>
  <si>
    <t>수질화학팀 가스크로마토그래피 구입</t>
  </si>
  <si>
    <t>먹는물검사팀 액체크로마토그래피 구입</t>
  </si>
  <si>
    <t>아토피 없는 가정만들기(자체/직접)</t>
    <phoneticPr fontId="2" type="noConversion"/>
  </si>
  <si>
    <t>511-01. 국고보조금
아동시설 확충(아동청소년과)</t>
  </si>
  <si>
    <t>511-01. 국고보조금
저소득한부모가족 교육비 지원(국비/지원)(여성가족과)</t>
  </si>
  <si>
    <t>여성가족국</t>
    <phoneticPr fontId="2" type="noConversion"/>
  </si>
  <si>
    <t>511-01. 국고보조금
작은도서관 조성 지원사업
(교육정책과)</t>
  </si>
  <si>
    <t>평생교육국</t>
    <phoneticPr fontId="2" type="noConversion"/>
  </si>
  <si>
    <t>건강가정지원센터 운영 지원(자체/지원)</t>
  </si>
  <si>
    <t>저소득 한부모가족 지원(국비/지원)</t>
  </si>
  <si>
    <t>저소득 한부모가족 
교육비 지원
(자체/지원)</t>
  </si>
  <si>
    <t>308-01
일본군위안부 생활안정지원</t>
  </si>
  <si>
    <t>307-10. 
아이낳기 좋은세상 만들기사업</t>
  </si>
  <si>
    <t>307-02
여성장애인 사회참여활동지원</t>
  </si>
  <si>
    <t>308-01
여성근로자복지센터 운영지원</t>
  </si>
  <si>
    <t>308-01
만5세아 급식비지원</t>
  </si>
  <si>
    <t>308-01
누리과정 차액보육료지원</t>
  </si>
  <si>
    <t>장애아 교사등 특수근무수당지원(자체/지원)</t>
  </si>
  <si>
    <t>국공립어린이집 확충
(자체/지원)</t>
  </si>
  <si>
    <t>307-04
보육교직원 연찬회</t>
  </si>
  <si>
    <t>307-04
청소년지도위원 및 유해환경감시단 연찬회</t>
  </si>
  <si>
    <t>402-01
경기도 청소년수련원 수련마을 조성</t>
  </si>
  <si>
    <t>307-04
시설아동 체육대회</t>
  </si>
  <si>
    <t>307-04
아동복지관계자 연찬회</t>
  </si>
  <si>
    <t>307-04
보건복지부 장관배 시설아동 축구대회</t>
  </si>
  <si>
    <t>308-01
We-start마을 사업추진 지원</t>
  </si>
  <si>
    <t>아동복지시설 기능보강
(국비/지원)</t>
  </si>
  <si>
    <t>307-05
경기여성리더십과정운영</t>
  </si>
  <si>
    <t>갱년기 극복프로그램 운영</t>
  </si>
  <si>
    <t>201-03
모자가정자립지원</t>
  </si>
  <si>
    <t xml:space="preserve">
1171</t>
  </si>
  <si>
    <t>경력개발형 사이버교육 콘텐츠 개발</t>
  </si>
  <si>
    <t>온라인경력개발센터 교육운영</t>
  </si>
  <si>
    <t>콘텐츠 전송 네트워크(CDN) 이용료</t>
  </si>
  <si>
    <t xml:space="preserve">평생교육 e-러닝 교육운영
</t>
  </si>
  <si>
    <t>평생교육 e-러닝 교육콘텐츠 임차</t>
  </si>
  <si>
    <t xml:space="preserve">여성기업경영컨설팅 지원
</t>
  </si>
  <si>
    <t>여성기업 판로개척 마케팅 지원</t>
  </si>
  <si>
    <t>상품촬영실 및 공동장비실 운영</t>
  </si>
  <si>
    <t>여성창업지원사업 홍보 및 안내책자 제작</t>
  </si>
  <si>
    <t>비즈니스 전문교육 교재 제작</t>
  </si>
  <si>
    <t>여성CEO리더십 교육</t>
  </si>
  <si>
    <t>비즈니스 전문교육 강사수당 및 원고료</t>
  </si>
  <si>
    <t>능력개발교육 강사수당 및 원고료</t>
  </si>
  <si>
    <t xml:space="preserve">IT 전문여성 CTO 교육과정 운영 </t>
  </si>
  <si>
    <t>IT 블렌디드 단기교육 강사수당 및 원고료</t>
  </si>
  <si>
    <t>여성 IT 전문직업훈련</t>
  </si>
  <si>
    <t>뉴스콘텐츠 이용료</t>
  </si>
  <si>
    <t>워킹맘 커뮤니티 운영</t>
  </si>
  <si>
    <t>여성정보 웹진 우리(WoORI) 운영 및 발간</t>
  </si>
  <si>
    <t>네트워크 전산장비 통합유지보수</t>
  </si>
  <si>
    <t>어린이집 운영</t>
  </si>
  <si>
    <t>구내식당 운영</t>
  </si>
  <si>
    <t>지역아동센터 특기적성 교육강사 지원</t>
  </si>
  <si>
    <t>가정폭력.성폭력.성매매 예방교육</t>
  </si>
  <si>
    <t>정부지원 어린이집 교재교구비</t>
  </si>
  <si>
    <t>보육교사 교육원 보육세미나</t>
  </si>
  <si>
    <t>경기아동전문 심리치료센터</t>
  </si>
  <si>
    <t>아동.청소년 성폭력예방 시민 대토론회</t>
  </si>
  <si>
    <t>국제 차세대 글로벌리더 컨퍼런스</t>
  </si>
  <si>
    <t>외국인복지센터 운영비지원</t>
  </si>
  <si>
    <t>선진국 다문화정책연수</t>
  </si>
  <si>
    <t>국제컨퍼런스 참가 국외업무여비</t>
  </si>
  <si>
    <t xml:space="preserve">국제컨퍼런스 참가 등록비
</t>
  </si>
  <si>
    <t>전산장비 운영자재 소모품 구입</t>
  </si>
  <si>
    <t>702-01
기금 전출금</t>
  </si>
  <si>
    <t>- 자체 지원사업으로 변경
   되어 국비 전액 감액
- 부기명변경:'국비/지원'을 
  '자체/지원'으로 변경</t>
  </si>
  <si>
    <t>3만원</t>
  </si>
  <si>
    <t>안산영어마을 기능전환과 
연계하여 재검토</t>
  </si>
  <si>
    <t>예산이관
(여성비전센터--&gt;여성가족과)</t>
  </si>
  <si>
    <t>여성발전기금</t>
  </si>
  <si>
    <t>저소득 한부모가족 지원
(국비/지원)</t>
  </si>
  <si>
    <t>건강가정지원센터 운영지원(자체/지원)</t>
  </si>
  <si>
    <t>군인대상성인지력 향상사업</t>
  </si>
  <si>
    <t>308-01
성매매피해자지원시설 운영</t>
  </si>
  <si>
    <t>북부여성지도자과정</t>
  </si>
  <si>
    <t>여성근로자복지센터 운영지원</t>
  </si>
  <si>
    <t>장애아 교사등 특수근무수당 지원(자체/지원)</t>
  </si>
  <si>
    <t>국공립어린이집확충
(자체/지원)</t>
  </si>
  <si>
    <t>307-05
평화누리 관리운영</t>
  </si>
  <si>
    <t>아동복지시설기능보강사업(국비/지원)</t>
  </si>
  <si>
    <t>여성교육외래강사수당</t>
  </si>
  <si>
    <t>201-03
취.창업박람회</t>
  </si>
  <si>
    <t>101-04
미용실운영 인부임</t>
  </si>
  <si>
    <t>정부지원시설 교재교구비</t>
  </si>
  <si>
    <t>경기북부아동전문 심리치료센터</t>
  </si>
  <si>
    <t>다문화온누리 한마당</t>
  </si>
  <si>
    <t>특수교육보조원 과정</t>
  </si>
  <si>
    <t>외국인복지센터 운영지원</t>
  </si>
  <si>
    <t>201-01
교육사업 홍보</t>
  </si>
  <si>
    <t>307-02
창의/인성체험 교육기부사업</t>
  </si>
  <si>
    <t>401
시설비 및 부대비</t>
  </si>
  <si>
    <t>307-02
방과후보육사업 컨설팅</t>
  </si>
  <si>
    <t>308-01
작은도서관운영지원</t>
  </si>
  <si>
    <t>403-01
작은도서관조성지원</t>
  </si>
  <si>
    <t>308-01
도서관 독서프로그램 지원</t>
  </si>
  <si>
    <t>307-05
대학생 학자금 대출이자 지원</t>
  </si>
  <si>
    <t>307-02
경기행복학습 희망병영 프로그램 운영비</t>
  </si>
  <si>
    <t>306-01
경기평생교육진흥원운영 출연금</t>
  </si>
  <si>
    <t>307-05
창조학교프로그램 사업비</t>
  </si>
  <si>
    <t>402-02
영어마을 시설 보수비</t>
  </si>
  <si>
    <t>장애인평생교육지원사업</t>
  </si>
  <si>
    <t>영어마을 기능강화를 위한 용역비</t>
  </si>
  <si>
    <t>독서문화 진흥사업 지원</t>
  </si>
  <si>
    <t>작은도서관 조성 지원사업(국비/지원)</t>
  </si>
  <si>
    <t>227-02
개발부담금</t>
  </si>
  <si>
    <t>평생교육국</t>
    <phoneticPr fontId="2" type="noConversion"/>
  </si>
  <si>
    <t>703-01
학교용지매입비 부담금</t>
  </si>
  <si>
    <t>여성발전기금 출연금</t>
  </si>
  <si>
    <t>여성발전기금</t>
    <phoneticPr fontId="2" type="noConversion"/>
  </si>
  <si>
    <t>여성발전기금 예탁금</t>
    <phoneticPr fontId="2" type="noConversion"/>
  </si>
  <si>
    <t>여성발전기금</t>
    <phoneticPr fontId="2" type="noConversion"/>
  </si>
  <si>
    <t>여가평</t>
    <phoneticPr fontId="2" type="noConversion"/>
  </si>
  <si>
    <t>운영위</t>
    <phoneticPr fontId="2" type="noConversion"/>
  </si>
  <si>
    <t>기획위</t>
    <phoneticPr fontId="2" type="noConversion"/>
  </si>
  <si>
    <t>경제위</t>
    <phoneticPr fontId="2" type="noConversion"/>
  </si>
  <si>
    <t>행정위</t>
    <phoneticPr fontId="2" type="noConversion"/>
  </si>
  <si>
    <t>문광위</t>
    <phoneticPr fontId="2" type="noConversion"/>
  </si>
  <si>
    <t>농림위</t>
    <phoneticPr fontId="2" type="noConversion"/>
  </si>
  <si>
    <t>복지위</t>
    <phoneticPr fontId="2" type="noConversion"/>
  </si>
  <si>
    <t>건설위</t>
    <phoneticPr fontId="2" type="noConversion"/>
  </si>
  <si>
    <t>도시위</t>
    <phoneticPr fontId="2" type="noConversion"/>
  </si>
  <si>
    <t>상임위</t>
    <phoneticPr fontId="2" type="noConversion"/>
  </si>
  <si>
    <t>신규</t>
    <phoneticPr fontId="2" type="noConversion"/>
  </si>
  <si>
    <t>전국시도의장협의회 부담금</t>
    <phoneticPr fontId="2" type="noConversion"/>
  </si>
  <si>
    <t>텔레비전 구입</t>
    <phoneticPr fontId="2" type="noConversion"/>
  </si>
  <si>
    <t>기관운영공통 일반운영비</t>
    <phoneticPr fontId="2" type="noConversion"/>
  </si>
  <si>
    <t>기관운영공통 사회단체보조금</t>
    <phoneticPr fontId="2" type="noConversion"/>
  </si>
  <si>
    <t>경기도의정회 지원</t>
    <phoneticPr fontId="2" type="noConversion"/>
  </si>
  <si>
    <t>SSM 사업조정</t>
    <phoneticPr fontId="2" type="noConversion"/>
  </si>
  <si>
    <t>부기변경</t>
    <phoneticPr fontId="2" type="noConversion"/>
  </si>
  <si>
    <t>우수교수 요원 양성</t>
    <phoneticPr fontId="2" type="noConversion"/>
  </si>
  <si>
    <t>교육환경기반조성(화재감식센터설치)</t>
    <phoneticPr fontId="2" type="noConversion"/>
  </si>
  <si>
    <t>소방학교에서 용인소방서로
예산 이관</t>
    <phoneticPr fontId="2" type="noConversion"/>
  </si>
  <si>
    <t>생활체육 육성지원비</t>
    <phoneticPr fontId="2" type="noConversion"/>
  </si>
  <si>
    <t>도단위 생활체육대회 출전 지원비</t>
    <phoneticPr fontId="2" type="noConversion"/>
  </si>
  <si>
    <t>체육진흥사업</t>
    <phoneticPr fontId="2" type="noConversion"/>
  </si>
  <si>
    <t>경기도장애인체육회 사무처 운영</t>
    <phoneticPr fontId="2" type="noConversion"/>
  </si>
  <si>
    <t>지방체육시설 건립 및 리모델링 지원</t>
    <phoneticPr fontId="2" type="noConversion"/>
  </si>
  <si>
    <t>도립체육시설 운영(유도회관 식당 증축)</t>
    <phoneticPr fontId="2" type="noConversion"/>
  </si>
  <si>
    <t>농정국</t>
    <phoneticPr fontId="2" type="noConversion"/>
  </si>
  <si>
    <t>축산농가발전 심포지엄</t>
    <phoneticPr fontId="2" type="noConversion"/>
  </si>
  <si>
    <t>해외시장 개척(자체/직접)</t>
    <phoneticPr fontId="2" type="noConversion"/>
  </si>
  <si>
    <t>G마크 등 포장재 지원</t>
    <phoneticPr fontId="2" type="noConversion"/>
  </si>
  <si>
    <t>여성농업인 육성</t>
    <phoneticPr fontId="2" type="noConversion"/>
  </si>
  <si>
    <t>체제형 주말농장</t>
    <phoneticPr fontId="2" type="noConversion"/>
  </si>
  <si>
    <t>다용도축분처리장비지원</t>
    <phoneticPr fontId="2" type="noConversion"/>
  </si>
  <si>
    <t>식생활 교육지원센터 운영</t>
    <phoneticPr fontId="2" type="noConversion"/>
  </si>
  <si>
    <t>종축구입비</t>
    <phoneticPr fontId="2" type="noConversion"/>
  </si>
  <si>
    <t>증액 및 부기변경</t>
    <phoneticPr fontId="2" type="noConversion"/>
  </si>
  <si>
    <t>경기광역자활지원센터 운영</t>
    <phoneticPr fontId="2" type="noConversion"/>
  </si>
  <si>
    <t>경기광역자활사업 지원</t>
    <phoneticPr fontId="2" type="noConversion"/>
  </si>
  <si>
    <t>공공기관 배출권거래제 시범사업</t>
    <phoneticPr fontId="2" type="noConversion"/>
  </si>
  <si>
    <t>쌈지공원 시범사업</t>
    <phoneticPr fontId="2" type="noConversion"/>
  </si>
  <si>
    <t>대학생과 함께 하는 경기도바로알기</t>
    <phoneticPr fontId="2" type="noConversion"/>
  </si>
  <si>
    <t>취약계층 청소년자립지원(두드림존)</t>
    <phoneticPr fontId="2" type="noConversion"/>
  </si>
  <si>
    <t>팔당수질개선본부</t>
    <phoneticPr fontId="2" type="noConversion"/>
  </si>
  <si>
    <t>상수원보호구역 주민지원사업</t>
    <phoneticPr fontId="2" type="noConversion"/>
  </si>
  <si>
    <t>상임위</t>
    <phoneticPr fontId="2" type="noConversion"/>
  </si>
  <si>
    <t>수도권대기환경개선</t>
    <phoneticPr fontId="2" type="noConversion"/>
  </si>
  <si>
    <t>전기자동차 보급 및 충전인프라 구축</t>
    <phoneticPr fontId="2" type="noConversion"/>
  </si>
  <si>
    <t>복지여성실</t>
    <phoneticPr fontId="2" type="noConversion"/>
  </si>
  <si>
    <t>인터넷중독대응사업</t>
    <phoneticPr fontId="2" type="noConversion"/>
  </si>
  <si>
    <t>국비변경내시</t>
    <phoneticPr fontId="2" type="noConversion"/>
  </si>
  <si>
    <t>국비추가내시</t>
    <phoneticPr fontId="2" type="noConversion"/>
  </si>
  <si>
    <t>세출예산 감액(수입대체경비)</t>
    <phoneticPr fontId="2" type="noConversion"/>
  </si>
  <si>
    <t>예산과목변경
(국고보조금→기금)</t>
    <phoneticPr fontId="2" type="noConversion"/>
  </si>
  <si>
    <t>인터넷중독대응사업</t>
    <phoneticPr fontId="2" type="noConversion"/>
  </si>
  <si>
    <t>문화바우처 사업(기금/지원)</t>
    <phoneticPr fontId="2" type="noConversion"/>
  </si>
  <si>
    <t>문화바우처 사업(자체/직접)</t>
    <phoneticPr fontId="2" type="noConversion"/>
  </si>
  <si>
    <t>문화를 통한 전통시장 활성화 시범사업</t>
    <phoneticPr fontId="2" type="noConversion"/>
  </si>
  <si>
    <t>문화체육관광국</t>
    <phoneticPr fontId="2" type="noConversion"/>
  </si>
  <si>
    <t>문화를 통한 전통시장 활성화</t>
    <phoneticPr fontId="2" type="noConversion"/>
  </si>
  <si>
    <t>전통예술 대중화 및 산업화</t>
    <phoneticPr fontId="2" type="noConversion"/>
  </si>
  <si>
    <r>
      <rPr>
        <sz val="10"/>
        <rFont val="맑은 고딕"/>
        <family val="3"/>
        <charset val="129"/>
      </rPr>
      <t>·</t>
    </r>
    <r>
      <rPr>
        <sz val="8.5"/>
        <rFont val="굴림"/>
        <family val="3"/>
        <charset val="129"/>
      </rPr>
      <t xml:space="preserve">  </t>
    </r>
    <r>
      <rPr>
        <sz val="10"/>
        <rFont val="굴림"/>
        <family val="3"/>
        <charset val="129"/>
      </rPr>
      <t>민간자율방역지원 62백만원
· 말라리아 퇴치 우수시군
  상사업비 30백만원
· 방역특장차교체지원 48백만원
· 보건위생분야 담당자
  워크숍 10백만원</t>
    </r>
    <phoneticPr fontId="2" type="noConversion"/>
  </si>
  <si>
    <t>국비 68,125천원 감액
도비 20,438천원 감액</t>
    <phoneticPr fontId="2" type="noConversion"/>
  </si>
  <si>
    <t>국비 415,120천원 감액
도비 78,936천원 감액</t>
    <phoneticPr fontId="2" type="noConversion"/>
  </si>
  <si>
    <t>국비  230,000천원 감 
도비 45,000천원 감</t>
    <phoneticPr fontId="2" type="noConversion"/>
  </si>
  <si>
    <t>국비  31,875천원 감 
도비 9,562천원 감</t>
    <phoneticPr fontId="2" type="noConversion"/>
  </si>
  <si>
    <t>도비만 삭감</t>
    <phoneticPr fontId="2" type="noConversion"/>
  </si>
  <si>
    <t>국비추가내시</t>
    <phoneticPr fontId="2" type="noConversion"/>
  </si>
  <si>
    <t>목 변경(207-1 ⇒ 307-02)</t>
    <phoneticPr fontId="2" type="noConversion"/>
  </si>
  <si>
    <t>31개 시군별 2회 개최</t>
    <phoneticPr fontId="2" type="noConversion"/>
  </si>
  <si>
    <t>전체사업에서 일부절감액 및 언론연계 삭감
종무과 종교계문화에술교육프로그램 2억5천 이체</t>
    <phoneticPr fontId="2" type="noConversion"/>
  </si>
  <si>
    <t>여주 54백만원
광명 99백만원
안산 297백만원</t>
    <phoneticPr fontId="2" type="noConversion"/>
  </si>
  <si>
    <t>상상버스 2억 증액
제3회DMZ영화제 2억감액
사업비 5억 증액</t>
    <phoneticPr fontId="2" type="noConversion"/>
  </si>
  <si>
    <t>국비변경내시</t>
    <phoneticPr fontId="2" type="noConversion"/>
  </si>
  <si>
    <t>도비 과목변경
(자치단체경상보조 -&gt;
 민간위탁금)</t>
    <phoneticPr fontId="2" type="noConversion"/>
  </si>
  <si>
    <t>국비추가내시
- 국비 630,000
- 도비 258,000</t>
    <phoneticPr fontId="2" type="noConversion"/>
  </si>
  <si>
    <t>재원변경 (국비 → 기금)</t>
    <phoneticPr fontId="2" type="noConversion"/>
  </si>
  <si>
    <t>국비추가내시
- 국비 재배정
- 도비 63,860</t>
    <phoneticPr fontId="2" type="noConversion"/>
  </si>
  <si>
    <t>장애인단체 육성 및 지원(자체/직접)
- 경기도 농아노인 쉼터 설치</t>
    <phoneticPr fontId="2" type="noConversion"/>
  </si>
  <si>
    <t>국비변경내시
(국비△22,151,080,
 도비△4,746,660)</t>
    <phoneticPr fontId="2" type="noConversion"/>
  </si>
  <si>
    <t>국비변경내시
(국비△115,000, 도비△115,000)</t>
    <phoneticPr fontId="2" type="noConversion"/>
  </si>
  <si>
    <t>국비변경내시
(국비 1,000)</t>
    <phoneticPr fontId="2" type="noConversion"/>
  </si>
  <si>
    <t>국비추가내시
(국비207,000, 도비207,000)</t>
    <phoneticPr fontId="2" type="noConversion"/>
  </si>
  <si>
    <t>국비변경내시
(국비 67,550)</t>
    <phoneticPr fontId="2" type="noConversion"/>
  </si>
  <si>
    <t>국비변경내시
(국비 116,850, 도비 58,425)</t>
    <phoneticPr fontId="2" type="noConversion"/>
  </si>
  <si>
    <t>국비변경내시
(국비 142,000, 도비 142,000)</t>
    <phoneticPr fontId="2" type="noConversion"/>
  </si>
  <si>
    <r>
      <t xml:space="preserve">통계목변경:말라리아환자의 신속한 진단장비구매 </t>
    </r>
    <r>
      <rPr>
        <sz val="10"/>
        <rFont val="맑은 고딕"/>
        <family val="3"/>
        <charset val="129"/>
      </rPr>
      <t>→</t>
    </r>
    <r>
      <rPr>
        <sz val="10"/>
        <rFont val="굴림"/>
        <family val="3"/>
        <charset val="129"/>
      </rPr>
      <t xml:space="preserve"> 자산취득비</t>
    </r>
    <phoneticPr fontId="2" type="noConversion"/>
  </si>
  <si>
    <t>국비변경내시
국비 5,000천원
도비 2,200천원 증액</t>
    <phoneticPr fontId="2" type="noConversion"/>
  </si>
  <si>
    <t>국비변경내시
국비 30,000천원
도비 15,000천원 증액</t>
    <phoneticPr fontId="2" type="noConversion"/>
  </si>
  <si>
    <t>국비변경내시
국비 200,000천원 증액</t>
    <phoneticPr fontId="2" type="noConversion"/>
  </si>
  <si>
    <t>국비변경내시
국비 6,200,000천원 감액</t>
    <phoneticPr fontId="2" type="noConversion"/>
  </si>
  <si>
    <t>국비변경내시
국비 6,285,000천원 증액</t>
    <phoneticPr fontId="2" type="noConversion"/>
  </si>
  <si>
    <t>국비추가내시
국비 30,000천원
도비 15,000천원 증액</t>
    <phoneticPr fontId="2" type="noConversion"/>
  </si>
  <si>
    <t>본청, 북부청 간 조정</t>
    <phoneticPr fontId="2" type="noConversion"/>
  </si>
  <si>
    <t>부기명 변경
'장애아,영아반교사 특수근무수당 지원'을 '장애아 교사등 특수근무수당지원'으로 변경</t>
    <phoneticPr fontId="2" type="noConversion"/>
  </si>
  <si>
    <t>도비 증액</t>
    <phoneticPr fontId="2" type="noConversion"/>
  </si>
  <si>
    <t>본청, 북부청 간 조정
(국비△200, 도비△100)</t>
    <phoneticPr fontId="2" type="noConversion"/>
  </si>
  <si>
    <t>본청, 북부청 간 조정
(국비200, 도비100)</t>
    <phoneticPr fontId="2" type="noConversion"/>
  </si>
  <si>
    <t>여성가족부『국비/지원』센터 지원단가 증액에 따른 『자체/지원』센터 단가 조정</t>
    <phoneticPr fontId="2" type="noConversion"/>
  </si>
  <si>
    <t>섬유(니트)소재산업 육성지원(자체/직원)
섬유·가구·피혁 소재 실용화 기술개발지원</t>
    <phoneticPr fontId="2" type="noConversion"/>
  </si>
  <si>
    <t>기획행정실(군관)로 이관 2억</t>
    <phoneticPr fontId="2" type="noConversion"/>
  </si>
  <si>
    <t>비코프 1억
개발지원비 1억</t>
    <phoneticPr fontId="2" type="noConversion"/>
  </si>
  <si>
    <t>재가노인 복지시설 전반에 대해 광명시 지도감독 후 예산집행</t>
    <phoneticPr fontId="2" type="noConversion"/>
  </si>
  <si>
    <t>재무회계 관리 및 사업전반에 대한 지도감독 후 예산집행</t>
    <phoneticPr fontId="2" type="noConversion"/>
  </si>
  <si>
    <t>보건복지국</t>
    <phoneticPr fontId="2" type="noConversion"/>
  </si>
  <si>
    <t>국가보훈단체 운영비 지원</t>
    <phoneticPr fontId="2" type="noConversion"/>
  </si>
  <si>
    <t>경기도 경제단체연합회 지원</t>
    <phoneticPr fontId="2" type="noConversion"/>
  </si>
  <si>
    <t>노총 장학문화재단 사업 지원</t>
    <phoneticPr fontId="2" type="noConversion"/>
  </si>
  <si>
    <t>소방공무원 건강증진(외상후 스트레스 치료)</t>
    <phoneticPr fontId="2" type="noConversion"/>
  </si>
  <si>
    <t>신규</t>
    <phoneticPr fontId="2" type="noConversion"/>
  </si>
  <si>
    <t>첨단 열화상 카메라</t>
    <phoneticPr fontId="2" type="noConversion"/>
  </si>
  <si>
    <t>신문방송등을 통한 홍보</t>
  </si>
  <si>
    <t>홍보역량 강화</t>
  </si>
  <si>
    <t>전문가 활용 홍보체계강화</t>
  </si>
  <si>
    <t>여론수렴활동 강화</t>
  </si>
  <si>
    <t>인터넷마케팅</t>
  </si>
  <si>
    <t>경기넷콘텐츠 유지 보수</t>
  </si>
  <si>
    <t>아동청소년 정신보건사업</t>
    <phoneticPr fontId="2" type="noConversion"/>
  </si>
  <si>
    <t>도정정책 설명회</t>
    <phoneticPr fontId="2" type="noConversion"/>
  </si>
  <si>
    <t>국제화여비</t>
    <phoneticPr fontId="2" type="noConversion"/>
  </si>
  <si>
    <t>과목 신설 및 변경</t>
    <phoneticPr fontId="2" type="noConversion"/>
  </si>
  <si>
    <t>조종천 고향의 강</t>
    <phoneticPr fontId="2" type="noConversion"/>
  </si>
  <si>
    <t>도비만 삭감</t>
    <phoneticPr fontId="2" type="noConversion"/>
  </si>
  <si>
    <t>안산천 고향의 강</t>
    <phoneticPr fontId="2" type="noConversion"/>
  </si>
  <si>
    <t>직리천 고향의 강</t>
    <phoneticPr fontId="2" type="noConversion"/>
  </si>
  <si>
    <t>공릉천 고향의 강</t>
    <phoneticPr fontId="2" type="noConversion"/>
  </si>
  <si>
    <t>안성천 고향의 강</t>
    <phoneticPr fontId="2" type="noConversion"/>
  </si>
  <si>
    <t>친환경 농산물 학교급식 지원</t>
    <phoneticPr fontId="2" type="noConversion"/>
  </si>
  <si>
    <t>학생급식 지원</t>
    <phoneticPr fontId="2" type="noConversion"/>
  </si>
  <si>
    <t>자치단체경상보조</t>
    <phoneticPr fontId="2" type="noConversion"/>
  </si>
  <si>
    <t>경기여성 기예경진대회</t>
    <phoneticPr fontId="2" type="noConversion"/>
  </si>
  <si>
    <t>경기역사인물조명</t>
    <phoneticPr fontId="2" type="noConversion"/>
  </si>
  <si>
    <t>저소득재가노인 식사배달 등</t>
    <phoneticPr fontId="2" type="noConversion"/>
  </si>
  <si>
    <t>복지여성실</t>
    <phoneticPr fontId="2" type="noConversion"/>
  </si>
  <si>
    <t>회암천 고향의강</t>
    <phoneticPr fontId="2" type="noConversion"/>
  </si>
  <si>
    <t>국비변경내시</t>
    <phoneticPr fontId="2" type="noConversion"/>
  </si>
  <si>
    <t>도시환경국</t>
    <phoneticPr fontId="2" type="noConversion"/>
  </si>
  <si>
    <t>사회복지단체 활성화(자체/직접)
-노인상 정립을 위한 간부교육</t>
    <phoneticPr fontId="2" type="noConversion"/>
  </si>
  <si>
    <t>장애인복지시설 운영 지원(분권/지원)
- 장애인단기보호시설 운영</t>
    <phoneticPr fontId="2" type="noConversion"/>
  </si>
  <si>
    <t>주한미군공여구역주변지역 지원사업(국비/지원)</t>
    <phoneticPr fontId="2" type="noConversion"/>
  </si>
  <si>
    <t>주한미군공여구역주변지역 지원사업(국비/직접)</t>
    <phoneticPr fontId="2" type="noConversion"/>
  </si>
  <si>
    <t>주한미군공여구역주변지역 지원사업(국비/지원)</t>
    <phoneticPr fontId="2" type="noConversion"/>
  </si>
  <si>
    <t>상임위</t>
    <phoneticPr fontId="2" type="noConversion"/>
  </si>
  <si>
    <t>신규</t>
    <phoneticPr fontId="2" type="noConversion"/>
  </si>
  <si>
    <t>정남-안녕간 도로확포장(자체/직접)</t>
    <phoneticPr fontId="2" type="noConversion"/>
  </si>
  <si>
    <t>공세-원덕간 도로확포장(지방채/직접)</t>
    <phoneticPr fontId="2" type="noConversion"/>
  </si>
  <si>
    <t>남양~구장간 도로확포장(지방채/직접)</t>
    <phoneticPr fontId="2" type="noConversion"/>
  </si>
  <si>
    <r>
      <t xml:space="preserve">부천 내동119안전 </t>
    </r>
    <r>
      <rPr>
        <b/>
        <sz val="11"/>
        <color rgb="FFFF0000"/>
        <rFont val="굴림"/>
        <family val="3"/>
        <charset val="129"/>
      </rPr>
      <t>체험</t>
    </r>
    <r>
      <rPr>
        <sz val="11"/>
        <color indexed="8"/>
        <rFont val="굴림"/>
        <family val="3"/>
        <charset val="129"/>
      </rPr>
      <t xml:space="preserve">센터 </t>
    </r>
    <r>
      <rPr>
        <b/>
        <sz val="11"/>
        <color rgb="FFFF0000"/>
        <rFont val="굴림"/>
        <family val="3"/>
        <charset val="129"/>
      </rPr>
      <t>등</t>
    </r>
    <r>
      <rPr>
        <sz val="11"/>
        <color indexed="8"/>
        <rFont val="굴림"/>
        <family val="3"/>
        <charset val="129"/>
      </rPr>
      <t xml:space="preserve"> 설계비</t>
    </r>
    <phoneticPr fontId="2" type="noConversion"/>
  </si>
  <si>
    <t>차량2대(승용 2)</t>
    <phoneticPr fontId="2" type="noConversion"/>
  </si>
  <si>
    <t>도단위 생활체육대회 개최지원</t>
    <phoneticPr fontId="2" type="noConversion"/>
  </si>
  <si>
    <t>◦ 녹화사업 부문  80,000
◦ 경기미소비촉진  △70,000
◦ G마크네트워크구축 △20,000
◦ 농어촌체험투어  △30,000
◦ 농림마케팅기획홍보 △100,000</t>
    <phoneticPr fontId="2" type="noConversion"/>
  </si>
  <si>
    <t>농정국
경제농정국</t>
    <phoneticPr fontId="2" type="noConversion"/>
  </si>
  <si>
    <t>국비변경내시</t>
    <phoneticPr fontId="2" type="noConversion"/>
  </si>
  <si>
    <t>◦ 본청 83,000 증
◦ 북부청 377,000 증</t>
    <phoneticPr fontId="2" type="noConversion"/>
  </si>
  <si>
    <t>온실가스관리 인프라구축</t>
    <phoneticPr fontId="2" type="noConversion"/>
  </si>
  <si>
    <t>국도비 삭감</t>
    <phoneticPr fontId="2" type="noConversion"/>
  </si>
  <si>
    <t>일반재정보전금</t>
    <phoneticPr fontId="2" type="noConversion"/>
  </si>
  <si>
    <t>병원전 의료지도체계 구축사업
(기금/직접) -&gt; (자체/직접)</t>
    <phoneticPr fontId="2" type="noConversion"/>
  </si>
  <si>
    <t>국비변경내시
(기금-&gt;자체사업으로 변경)</t>
    <phoneticPr fontId="2" type="noConversion"/>
  </si>
  <si>
    <r>
      <t>쌍용 가족 심리치료</t>
    </r>
    <r>
      <rPr>
        <b/>
        <sz val="11"/>
        <color rgb="FFFF0000"/>
        <rFont val="굴림체"/>
        <family val="3"/>
        <charset val="129"/>
      </rPr>
      <t xml:space="preserve"> 등</t>
    </r>
    <r>
      <rPr>
        <sz val="11"/>
        <rFont val="굴림체"/>
        <family val="3"/>
        <charset val="129"/>
      </rPr>
      <t>(와락센터)
(자체/지원)</t>
    </r>
    <phoneticPr fontId="2" type="noConversion"/>
  </si>
  <si>
    <t>경기도의료원 공공보건사업 지원(자체/직접)
- 재가중증장애인 치과진료소 운영</t>
  </si>
  <si>
    <t xml:space="preserve"> . 포천병원 회의실 증축(200,000)
 . 포천병원 쓰레기 분리수거 및 
   보관소 신축공사(70,000)
 . 포천병원 장애우 편의시설(주차장램프)설치(30,000)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</si>
</sst>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mm&quot;월&quot;\ dd&quot;일&quot;"/>
    <numFmt numFmtId="177" formatCode="#,##0;&quot;△&quot;#,##0"/>
    <numFmt numFmtId="178" formatCode="#,##0_);[Red]\(#,##0\)"/>
    <numFmt numFmtId="179" formatCode="#,##0_ "/>
    <numFmt numFmtId="180" formatCode="#,##0\ ;&quot;△&quot;#,##0\ "/>
    <numFmt numFmtId="181" formatCode="#,##0\ ;[Red]&quot;△&quot;#,##0\ "/>
    <numFmt numFmtId="182" formatCode="#,##0&quot;건&quot;"/>
    <numFmt numFmtId="183" formatCode="&quot;?#,##0;\-&quot;&quot;?&quot;#,##0"/>
    <numFmt numFmtId="184" formatCode="#,##0\ ;[Blue]&quot;△&quot;#,##0\ "/>
    <numFmt numFmtId="185" formatCode="#,##0_ ;[Red]\-#,##0\ "/>
  </numFmts>
  <fonts count="3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b/>
      <sz val="16"/>
      <name val="굴림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4"/>
      <name val="굴림"/>
      <family val="3"/>
      <charset val="129"/>
    </font>
    <font>
      <b/>
      <sz val="10"/>
      <name val="굴림"/>
      <family val="3"/>
      <charset val="129"/>
    </font>
    <font>
      <b/>
      <sz val="11"/>
      <color indexed="57"/>
      <name val="굴림"/>
      <family val="3"/>
      <charset val="129"/>
    </font>
    <font>
      <i/>
      <sz val="11"/>
      <color indexed="23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6"/>
      <color indexed="12"/>
      <name val="HY헤드라인M"/>
      <family val="1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6"/>
      <color indexed="12"/>
      <name val="굴림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12"/>
      <name val="굴림"/>
      <family val="3"/>
      <charset val="129"/>
    </font>
    <font>
      <sz val="8"/>
      <color indexed="20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indexed="16"/>
      <name val="돋움"/>
      <family val="3"/>
      <charset val="129"/>
    </font>
    <font>
      <sz val="11"/>
      <color indexed="10"/>
      <name val="굴림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color rgb="FFFF0000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11"/>
      <color rgb="FFFF0000"/>
      <name val="굴림체"/>
      <family val="3"/>
      <charset val="129"/>
    </font>
    <font>
      <sz val="8.5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9" fontId="27" fillId="0" borderId="0" applyFont="0" applyFill="0" applyAlignment="0" applyProtection="0"/>
  </cellStyleXfs>
  <cellXfs count="48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/>
    <xf numFmtId="0" fontId="10" fillId="0" borderId="0" xfId="0" applyFont="1"/>
    <xf numFmtId="0" fontId="11" fillId="0" borderId="0" xfId="0" applyFont="1" applyAlignment="1">
      <alignment vertical="center"/>
    </xf>
    <xf numFmtId="177" fontId="10" fillId="0" borderId="0" xfId="0" applyNumberFormat="1" applyFont="1" applyAlignment="1">
      <alignment vertical="center"/>
    </xf>
    <xf numFmtId="41" fontId="9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2" xfId="1" applyFont="1" applyBorder="1" applyAlignment="1">
      <alignment vertical="center"/>
    </xf>
    <xf numFmtId="41" fontId="6" fillId="0" borderId="2" xfId="1" quotePrefix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7" fontId="10" fillId="0" borderId="0" xfId="0" applyNumberFormat="1" applyFont="1"/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15" fillId="0" borderId="0" xfId="0" applyFont="1" applyAlignment="1">
      <alignment wrapText="1"/>
    </xf>
    <xf numFmtId="41" fontId="12" fillId="0" borderId="2" xfId="1" applyFont="1" applyBorder="1" applyAlignment="1">
      <alignment horizontal="right" vertical="center"/>
    </xf>
    <xf numFmtId="41" fontId="6" fillId="0" borderId="2" xfId="1" applyFont="1" applyBorder="1" applyAlignment="1">
      <alignment horizontal="right" vertical="center"/>
    </xf>
    <xf numFmtId="41" fontId="6" fillId="0" borderId="4" xfId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41" fontId="6" fillId="0" borderId="5" xfId="1" applyFont="1" applyBorder="1" applyAlignment="1">
      <alignment horizontal="right" vertical="center"/>
    </xf>
    <xf numFmtId="41" fontId="6" fillId="0" borderId="6" xfId="1" applyFont="1" applyBorder="1" applyAlignment="1">
      <alignment horizontal="right" vertical="center"/>
    </xf>
    <xf numFmtId="0" fontId="16" fillId="0" borderId="0" xfId="0" applyFont="1" applyAlignment="1">
      <alignment horizontal="left"/>
    </xf>
    <xf numFmtId="181" fontId="0" fillId="0" borderId="0" xfId="0" applyNumberFormat="1" applyAlignment="1">
      <alignment horizontal="right" vertical="center"/>
    </xf>
    <xf numFmtId="181" fontId="18" fillId="0" borderId="7" xfId="1" applyNumberFormat="1" applyFont="1" applyBorder="1" applyAlignment="1">
      <alignment vertical="center" shrinkToFit="1"/>
    </xf>
    <xf numFmtId="180" fontId="6" fillId="0" borderId="7" xfId="1" applyNumberFormat="1" applyFont="1" applyBorder="1" applyAlignment="1">
      <alignment vertical="center" shrinkToFit="1"/>
    </xf>
    <xf numFmtId="180" fontId="18" fillId="0" borderId="7" xfId="1" applyNumberFormat="1" applyFont="1" applyFill="1" applyBorder="1" applyAlignment="1">
      <alignment vertical="center" shrinkToFit="1"/>
    </xf>
    <xf numFmtId="0" fontId="1" fillId="0" borderId="0" xfId="0" applyFont="1" applyFill="1" applyAlignment="1">
      <alignment vertical="center"/>
    </xf>
    <xf numFmtId="181" fontId="18" fillId="0" borderId="8" xfId="1" applyNumberFormat="1" applyFont="1" applyBorder="1" applyAlignment="1">
      <alignment vertical="center" shrinkToFit="1"/>
    </xf>
    <xf numFmtId="180" fontId="6" fillId="0" borderId="8" xfId="1" applyNumberFormat="1" applyFont="1" applyBorder="1" applyAlignment="1">
      <alignment vertical="center" shrinkToFit="1"/>
    </xf>
    <xf numFmtId="0" fontId="18" fillId="0" borderId="7" xfId="0" applyFont="1" applyBorder="1" applyAlignment="1">
      <alignment vertical="center" wrapText="1" shrinkToFit="1"/>
    </xf>
    <xf numFmtId="41" fontId="1" fillId="0" borderId="0" xfId="1" applyAlignment="1">
      <alignment vertical="center"/>
    </xf>
    <xf numFmtId="41" fontId="1" fillId="0" borderId="0" xfId="1" applyFont="1" applyAlignment="1">
      <alignment vertical="center"/>
    </xf>
    <xf numFmtId="0" fontId="18" fillId="0" borderId="9" xfId="0" applyFont="1" applyBorder="1" applyAlignment="1">
      <alignment horizontal="center" vertical="center" wrapText="1"/>
    </xf>
    <xf numFmtId="176" fontId="1" fillId="0" borderId="0" xfId="0" applyNumberFormat="1" applyFont="1" applyFill="1" applyAlignment="1">
      <alignment vertical="center"/>
    </xf>
    <xf numFmtId="0" fontId="18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 shrinkToFit="1"/>
    </xf>
    <xf numFmtId="0" fontId="18" fillId="0" borderId="11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20" fillId="0" borderId="0" xfId="0" applyFont="1" applyAlignment="1">
      <alignment horizontal="left"/>
    </xf>
    <xf numFmtId="0" fontId="18" fillId="0" borderId="7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wrapText="1"/>
    </xf>
    <xf numFmtId="0" fontId="17" fillId="3" borderId="7" xfId="0" applyFont="1" applyFill="1" applyBorder="1" applyAlignment="1">
      <alignment horizontal="center" vertical="center"/>
    </xf>
    <xf numFmtId="182" fontId="17" fillId="0" borderId="7" xfId="0" applyNumberFormat="1" applyFont="1" applyFill="1" applyBorder="1" applyAlignment="1">
      <alignment horizontal="center" vertical="center" shrinkToFit="1"/>
    </xf>
    <xf numFmtId="0" fontId="18" fillId="0" borderId="9" xfId="0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/>
    </xf>
    <xf numFmtId="41" fontId="1" fillId="0" borderId="0" xfId="1" applyFill="1" applyAlignment="1">
      <alignment vertical="center"/>
    </xf>
    <xf numFmtId="0" fontId="18" fillId="2" borderId="9" xfId="0" applyFont="1" applyFill="1" applyBorder="1" applyAlignment="1">
      <alignment horizontal="center" vertical="center" shrinkToFit="1"/>
    </xf>
    <xf numFmtId="182" fontId="17" fillId="2" borderId="7" xfId="0" applyNumberFormat="1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180" fontId="18" fillId="2" borderId="7" xfId="1" applyNumberFormat="1" applyFont="1" applyFill="1" applyBorder="1" applyAlignment="1">
      <alignment vertical="center" shrinkToFit="1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vertical="center"/>
    </xf>
    <xf numFmtId="177" fontId="24" fillId="3" borderId="13" xfId="0" applyNumberFormat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41" fontId="10" fillId="0" borderId="14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41" fontId="24" fillId="0" borderId="13" xfId="1" applyFont="1" applyBorder="1" applyAlignment="1">
      <alignment vertical="center"/>
    </xf>
    <xf numFmtId="181" fontId="18" fillId="0" borderId="15" xfId="1" applyNumberFormat="1" applyFont="1" applyBorder="1" applyAlignment="1">
      <alignment vertical="center" shrinkToFit="1"/>
    </xf>
    <xf numFmtId="181" fontId="18" fillId="0" borderId="16" xfId="1" applyNumberFormat="1" applyFont="1" applyBorder="1" applyAlignment="1">
      <alignment vertical="center" shrinkToFit="1"/>
    </xf>
    <xf numFmtId="0" fontId="22" fillId="5" borderId="7" xfId="0" applyFont="1" applyFill="1" applyBorder="1" applyAlignment="1">
      <alignment horizontal="center" vertical="center"/>
    </xf>
    <xf numFmtId="181" fontId="9" fillId="0" borderId="7" xfId="1" applyNumberFormat="1" applyFont="1" applyFill="1" applyBorder="1" applyAlignment="1">
      <alignment vertical="center" shrinkToFit="1"/>
    </xf>
    <xf numFmtId="0" fontId="23" fillId="0" borderId="7" xfId="0" applyFont="1" applyFill="1" applyBorder="1" applyAlignment="1">
      <alignment horizontal="center" vertical="center" wrapText="1"/>
    </xf>
    <xf numFmtId="181" fontId="23" fillId="0" borderId="7" xfId="1" applyNumberFormat="1" applyFont="1" applyFill="1" applyBorder="1" applyAlignment="1">
      <alignment vertical="center" shrinkToFit="1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/>
    </xf>
    <xf numFmtId="181" fontId="9" fillId="0" borderId="7" xfId="1" applyNumberFormat="1" applyFont="1" applyBorder="1" applyAlignment="1">
      <alignment horizontal="right" vertical="center"/>
    </xf>
    <xf numFmtId="181" fontId="9" fillId="0" borderId="7" xfId="0" applyNumberFormat="1" applyFont="1" applyBorder="1" applyAlignment="1">
      <alignment vertical="center"/>
    </xf>
    <xf numFmtId="0" fontId="25" fillId="4" borderId="6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right" vertical="center"/>
    </xf>
    <xf numFmtId="41" fontId="6" fillId="0" borderId="2" xfId="1" applyFont="1" applyFill="1" applyBorder="1" applyAlignment="1">
      <alignment vertical="center"/>
    </xf>
    <xf numFmtId="41" fontId="18" fillId="0" borderId="2" xfId="1" applyFont="1" applyFill="1" applyBorder="1" applyAlignment="1">
      <alignment vertical="center"/>
    </xf>
    <xf numFmtId="41" fontId="6" fillId="0" borderId="5" xfId="1" applyFont="1" applyFill="1" applyBorder="1" applyAlignment="1">
      <alignment horizontal="right" vertical="center"/>
    </xf>
    <xf numFmtId="0" fontId="9" fillId="0" borderId="0" xfId="0" applyFont="1" applyFill="1"/>
    <xf numFmtId="0" fontId="18" fillId="0" borderId="1" xfId="0" applyFont="1" applyFill="1" applyBorder="1" applyAlignment="1">
      <alignment horizontal="center" vertical="center"/>
    </xf>
    <xf numFmtId="41" fontId="18" fillId="0" borderId="2" xfId="1" applyFont="1" applyFill="1" applyBorder="1" applyAlignment="1">
      <alignment horizontal="right" vertical="center"/>
    </xf>
    <xf numFmtId="41" fontId="18" fillId="0" borderId="5" xfId="1" applyFont="1" applyFill="1" applyBorder="1" applyAlignment="1">
      <alignment horizontal="right" vertical="center"/>
    </xf>
    <xf numFmtId="0" fontId="23" fillId="0" borderId="0" xfId="0" applyFont="1" applyFill="1"/>
    <xf numFmtId="0" fontId="6" fillId="0" borderId="3" xfId="0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right" vertical="center"/>
    </xf>
    <xf numFmtId="41" fontId="6" fillId="0" borderId="4" xfId="1" applyFont="1" applyFill="1" applyBorder="1" applyAlignment="1">
      <alignment vertical="center"/>
    </xf>
    <xf numFmtId="41" fontId="6" fillId="0" borderId="6" xfId="1" applyFont="1" applyFill="1" applyBorder="1" applyAlignment="1">
      <alignment horizontal="right" vertical="center"/>
    </xf>
    <xf numFmtId="0" fontId="27" fillId="0" borderId="0" xfId="0" applyFont="1" applyAlignment="1">
      <alignment vertical="center"/>
    </xf>
    <xf numFmtId="0" fontId="27" fillId="0" borderId="0" xfId="0" applyFont="1" applyFill="1" applyAlignment="1">
      <alignment vertical="center"/>
    </xf>
    <xf numFmtId="182" fontId="22" fillId="0" borderId="9" xfId="0" applyNumberFormat="1" applyFont="1" applyFill="1" applyBorder="1" applyAlignment="1">
      <alignment horizontal="center" vertical="center" shrinkToFit="1"/>
    </xf>
    <xf numFmtId="181" fontId="22" fillId="0" borderId="7" xfId="1" applyNumberFormat="1" applyFont="1" applyFill="1" applyBorder="1" applyAlignment="1">
      <alignment vertical="center" shrinkToFit="1"/>
    </xf>
    <xf numFmtId="0" fontId="17" fillId="0" borderId="12" xfId="0" applyFont="1" applyFill="1" applyBorder="1" applyAlignment="1">
      <alignment horizontal="left" vertical="center" shrinkToFit="1"/>
    </xf>
    <xf numFmtId="0" fontId="18" fillId="0" borderId="12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left" vertical="center" wrapText="1"/>
    </xf>
    <xf numFmtId="181" fontId="28" fillId="0" borderId="7" xfId="1" applyNumberFormat="1" applyFont="1" applyFill="1" applyBorder="1" applyAlignment="1">
      <alignment horizontal="right" vertical="center" shrinkToFit="1"/>
    </xf>
    <xf numFmtId="0" fontId="23" fillId="0" borderId="7" xfId="0" applyFont="1" applyFill="1" applyBorder="1" applyAlignment="1">
      <alignment horizontal="left" vertical="center" wrapText="1"/>
    </xf>
    <xf numFmtId="181" fontId="18" fillId="0" borderId="12" xfId="0" applyNumberFormat="1" applyFont="1" applyFill="1" applyBorder="1" applyAlignment="1">
      <alignment horizontal="left" vertical="center" wrapText="1"/>
    </xf>
    <xf numFmtId="41" fontId="18" fillId="0" borderId="2" xfId="1" applyFont="1" applyBorder="1" applyAlignment="1">
      <alignment horizontal="right" vertical="center"/>
    </xf>
    <xf numFmtId="0" fontId="28" fillId="0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vertical="center" wrapText="1"/>
    </xf>
    <xf numFmtId="41" fontId="14" fillId="0" borderId="0" xfId="0" applyNumberFormat="1" applyFont="1"/>
    <xf numFmtId="0" fontId="30" fillId="0" borderId="0" xfId="0" applyFont="1"/>
    <xf numFmtId="0" fontId="9" fillId="0" borderId="17" xfId="0" applyFont="1" applyBorder="1"/>
    <xf numFmtId="0" fontId="5" fillId="0" borderId="7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179" fontId="28" fillId="0" borderId="7" xfId="0" applyNumberFormat="1" applyFont="1" applyFill="1" applyBorder="1" applyAlignment="1" applyProtection="1">
      <alignment horizontal="center" vertical="center" shrinkToFit="1"/>
    </xf>
    <xf numFmtId="181" fontId="28" fillId="0" borderId="7" xfId="0" applyNumberFormat="1" applyFont="1" applyFill="1" applyBorder="1" applyAlignment="1" applyProtection="1">
      <alignment horizontal="right" vertical="center" shrinkToFit="1"/>
    </xf>
    <xf numFmtId="0" fontId="6" fillId="0" borderId="12" xfId="1" applyNumberFormat="1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179" fontId="28" fillId="0" borderId="7" xfId="0" applyNumberFormat="1" applyFont="1" applyFill="1" applyBorder="1" applyAlignment="1" applyProtection="1">
      <alignment horizontal="center" vertical="center" wrapText="1" shrinkToFit="1"/>
    </xf>
    <xf numFmtId="179" fontId="28" fillId="0" borderId="7" xfId="0" applyNumberFormat="1" applyFont="1" applyFill="1" applyBorder="1" applyAlignment="1" applyProtection="1">
      <alignment horizontal="left" vertical="center" wrapText="1"/>
    </xf>
    <xf numFmtId="176" fontId="1" fillId="9" borderId="0" xfId="0" applyNumberFormat="1" applyFont="1" applyFill="1" applyAlignment="1">
      <alignment vertical="center"/>
    </xf>
    <xf numFmtId="0" fontId="1" fillId="9" borderId="0" xfId="0" applyFont="1" applyFill="1" applyAlignment="1">
      <alignment vertical="center"/>
    </xf>
    <xf numFmtId="180" fontId="30" fillId="0" borderId="3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18" xfId="0" applyFont="1" applyBorder="1" applyAlignment="1">
      <alignment horizontal="center" vertical="center"/>
    </xf>
    <xf numFmtId="177" fontId="22" fillId="8" borderId="1" xfId="0" applyNumberFormat="1" applyFont="1" applyFill="1" applyBorder="1" applyAlignment="1">
      <alignment vertical="center"/>
    </xf>
    <xf numFmtId="179" fontId="13" fillId="0" borderId="2" xfId="0" applyNumberFormat="1" applyFont="1" applyBorder="1" applyAlignment="1">
      <alignment horizontal="right" vertical="center" wrapText="1"/>
    </xf>
    <xf numFmtId="181" fontId="23" fillId="0" borderId="7" xfId="1" applyNumberFormat="1" applyFont="1" applyFill="1" applyBorder="1" applyAlignment="1">
      <alignment horizontal="right" vertical="center"/>
    </xf>
    <xf numFmtId="181" fontId="23" fillId="0" borderId="7" xfId="0" applyNumberFormat="1" applyFont="1" applyFill="1" applyBorder="1" applyAlignment="1">
      <alignment vertical="center"/>
    </xf>
    <xf numFmtId="181" fontId="9" fillId="0" borderId="7" xfId="1" applyNumberFormat="1" applyFont="1" applyFill="1" applyBorder="1" applyAlignment="1">
      <alignment horizontal="right" vertical="center"/>
    </xf>
    <xf numFmtId="181" fontId="9" fillId="0" borderId="7" xfId="0" applyNumberFormat="1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8" fillId="0" borderId="9" xfId="0" applyFont="1" applyFill="1" applyBorder="1" applyAlignment="1">
      <alignment horizontal="center" vertical="center" shrinkToFit="1"/>
    </xf>
    <xf numFmtId="0" fontId="28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17" fillId="2" borderId="0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 shrinkToFit="1"/>
    </xf>
    <xf numFmtId="182" fontId="18" fillId="10" borderId="19" xfId="0" applyNumberFormat="1" applyFont="1" applyFill="1" applyBorder="1" applyAlignment="1">
      <alignment horizontal="center" vertical="center" shrinkToFit="1"/>
    </xf>
    <xf numFmtId="0" fontId="26" fillId="0" borderId="19" xfId="0" applyFont="1" applyBorder="1" applyAlignment="1">
      <alignment vertical="center"/>
    </xf>
    <xf numFmtId="0" fontId="26" fillId="0" borderId="19" xfId="0" applyFont="1" applyFill="1" applyBorder="1" applyAlignment="1">
      <alignment vertical="center"/>
    </xf>
    <xf numFmtId="0" fontId="26" fillId="0" borderId="20" xfId="0" applyFont="1" applyBorder="1" applyAlignment="1">
      <alignment vertical="center"/>
    </xf>
    <xf numFmtId="181" fontId="9" fillId="0" borderId="8" xfId="1" applyNumberFormat="1" applyFont="1" applyFill="1" applyBorder="1" applyAlignment="1">
      <alignment vertical="center" shrinkToFit="1"/>
    </xf>
    <xf numFmtId="181" fontId="9" fillId="0" borderId="8" xfId="1" applyNumberFormat="1" applyFont="1" applyBorder="1" applyAlignment="1">
      <alignment horizontal="right" vertical="center"/>
    </xf>
    <xf numFmtId="181" fontId="9" fillId="0" borderId="8" xfId="0" applyNumberFormat="1" applyFont="1" applyBorder="1" applyAlignment="1">
      <alignment vertical="center"/>
    </xf>
    <xf numFmtId="0" fontId="17" fillId="0" borderId="21" xfId="0" applyFont="1" applyFill="1" applyBorder="1" applyAlignment="1">
      <alignment horizontal="center" vertical="center" shrinkToFit="1"/>
    </xf>
    <xf numFmtId="0" fontId="18" fillId="10" borderId="21" xfId="0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10" borderId="21" xfId="0" applyFont="1" applyFill="1" applyBorder="1" applyAlignment="1">
      <alignment horizontal="center" vertical="center" shrinkToFit="1"/>
    </xf>
    <xf numFmtId="0" fontId="1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81" fontId="12" fillId="0" borderId="5" xfId="1" applyNumberFormat="1" applyFont="1" applyBorder="1" applyAlignment="1">
      <alignment horizontal="right" vertical="center"/>
    </xf>
    <xf numFmtId="181" fontId="6" fillId="0" borderId="5" xfId="1" applyNumberFormat="1" applyFont="1" applyBorder="1" applyAlignment="1">
      <alignment horizontal="right" vertical="center"/>
    </xf>
    <xf numFmtId="181" fontId="6" fillId="0" borderId="6" xfId="1" applyNumberFormat="1" applyFont="1" applyBorder="1" applyAlignment="1">
      <alignment horizontal="right" vertical="center"/>
    </xf>
    <xf numFmtId="181" fontId="12" fillId="0" borderId="2" xfId="1" applyNumberFormat="1" applyFont="1" applyBorder="1" applyAlignment="1">
      <alignment horizontal="right" vertical="center"/>
    </xf>
    <xf numFmtId="181" fontId="6" fillId="0" borderId="13" xfId="0" applyNumberFormat="1" applyFont="1" applyBorder="1" applyAlignment="1">
      <alignment horizontal="right" vertical="center"/>
    </xf>
    <xf numFmtId="181" fontId="6" fillId="0" borderId="2" xfId="1" applyNumberFormat="1" applyFont="1" applyBorder="1" applyAlignment="1">
      <alignment horizontal="right" vertical="center"/>
    </xf>
    <xf numFmtId="181" fontId="6" fillId="0" borderId="2" xfId="1" quotePrefix="1" applyNumberFormat="1" applyFont="1" applyBorder="1" applyAlignment="1">
      <alignment horizontal="right" vertical="center"/>
    </xf>
    <xf numFmtId="181" fontId="6" fillId="0" borderId="24" xfId="0" applyNumberFormat="1" applyFont="1" applyBorder="1" applyAlignment="1">
      <alignment horizontal="right" vertical="center"/>
    </xf>
    <xf numFmtId="181" fontId="6" fillId="0" borderId="4" xfId="1" applyNumberFormat="1" applyFont="1" applyBorder="1" applyAlignment="1">
      <alignment horizontal="right" vertical="center"/>
    </xf>
    <xf numFmtId="181" fontId="6" fillId="0" borderId="13" xfId="0" applyNumberFormat="1" applyFont="1" applyBorder="1" applyAlignment="1">
      <alignment horizontal="right" vertical="center" wrapText="1"/>
    </xf>
    <xf numFmtId="180" fontId="18" fillId="0" borderId="8" xfId="1" applyNumberFormat="1" applyFont="1" applyFill="1" applyBorder="1" applyAlignment="1">
      <alignment vertical="center" shrinkToFit="1"/>
    </xf>
    <xf numFmtId="181" fontId="5" fillId="0" borderId="7" xfId="1" applyNumberFormat="1" applyFont="1" applyFill="1" applyBorder="1" applyAlignment="1">
      <alignment horizontal="right" vertical="center"/>
    </xf>
    <xf numFmtId="182" fontId="22" fillId="8" borderId="9" xfId="0" applyNumberFormat="1" applyFont="1" applyFill="1" applyBorder="1" applyAlignment="1">
      <alignment horizontal="center" vertical="center" shrinkToFit="1"/>
    </xf>
    <xf numFmtId="0" fontId="22" fillId="8" borderId="7" xfId="0" applyFont="1" applyFill="1" applyBorder="1" applyAlignment="1">
      <alignment horizontal="center" vertical="center" wrapText="1"/>
    </xf>
    <xf numFmtId="181" fontId="22" fillId="8" borderId="7" xfId="1" applyNumberFormat="1" applyFont="1" applyFill="1" applyBorder="1" applyAlignment="1">
      <alignment vertical="center" shrinkToFit="1"/>
    </xf>
    <xf numFmtId="0" fontId="17" fillId="8" borderId="12" xfId="0" applyFont="1" applyFill="1" applyBorder="1" applyAlignment="1">
      <alignment horizontal="left" vertical="center" wrapText="1"/>
    </xf>
    <xf numFmtId="182" fontId="21" fillId="8" borderId="9" xfId="0" applyNumberFormat="1" applyFont="1" applyFill="1" applyBorder="1" applyAlignment="1">
      <alignment horizontal="center" vertical="center" shrinkToFit="1"/>
    </xf>
    <xf numFmtId="0" fontId="21" fillId="8" borderId="7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vertical="center" wrapText="1"/>
    </xf>
    <xf numFmtId="0" fontId="23" fillId="0" borderId="9" xfId="0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left" vertical="center" wrapText="1"/>
    </xf>
    <xf numFmtId="181" fontId="5" fillId="0" borderId="7" xfId="1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179" fontId="18" fillId="0" borderId="12" xfId="0" applyNumberFormat="1" applyFont="1" applyFill="1" applyBorder="1" applyAlignment="1" applyProtection="1">
      <alignment horizontal="left" vertical="center" wrapText="1"/>
    </xf>
    <xf numFmtId="179" fontId="6" fillId="0" borderId="12" xfId="1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8" borderId="9" xfId="0" applyFont="1" applyFill="1" applyBorder="1" applyAlignment="1">
      <alignment horizontal="center" vertical="center" shrinkToFit="1"/>
    </xf>
    <xf numFmtId="181" fontId="18" fillId="8" borderId="7" xfId="1" applyNumberFormat="1" applyFont="1" applyFill="1" applyBorder="1" applyAlignment="1">
      <alignment vertical="center" shrinkToFit="1"/>
    </xf>
    <xf numFmtId="0" fontId="18" fillId="8" borderId="12" xfId="0" applyFont="1" applyFill="1" applyBorder="1" applyAlignment="1">
      <alignment horizontal="center" vertical="center" wrapText="1"/>
    </xf>
    <xf numFmtId="0" fontId="18" fillId="8" borderId="9" xfId="0" applyFont="1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vertical="center" wrapText="1"/>
    </xf>
    <xf numFmtId="0" fontId="22" fillId="3" borderId="7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 shrinkToFit="1"/>
    </xf>
    <xf numFmtId="0" fontId="22" fillId="0" borderId="7" xfId="0" applyFont="1" applyFill="1" applyBorder="1" applyAlignment="1">
      <alignment horizontal="center" vertical="center" shrinkToFit="1"/>
    </xf>
    <xf numFmtId="181" fontId="22" fillId="0" borderId="7" xfId="0" applyNumberFormat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3" fillId="8" borderId="9" xfId="0" applyFont="1" applyFill="1" applyBorder="1" applyAlignment="1">
      <alignment horizontal="center" vertical="center" wrapText="1"/>
    </xf>
    <xf numFmtId="0" fontId="23" fillId="8" borderId="25" xfId="0" applyFont="1" applyFill="1" applyBorder="1" applyAlignment="1">
      <alignment horizontal="center" vertical="center" wrapText="1"/>
    </xf>
    <xf numFmtId="181" fontId="23" fillId="8" borderId="7" xfId="1" applyNumberFormat="1" applyFont="1" applyFill="1" applyBorder="1" applyAlignment="1">
      <alignment vertical="center" shrinkToFit="1"/>
    </xf>
    <xf numFmtId="0" fontId="23" fillId="8" borderId="12" xfId="0" applyFont="1" applyFill="1" applyBorder="1" applyAlignment="1">
      <alignment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181" fontId="23" fillId="0" borderId="27" xfId="1" applyNumberFormat="1" applyFont="1" applyBorder="1" applyAlignment="1">
      <alignment vertical="center" shrinkToFit="1"/>
    </xf>
    <xf numFmtId="0" fontId="9" fillId="0" borderId="28" xfId="0" applyFont="1" applyFill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7" xfId="0" applyFont="1" applyBorder="1" applyAlignment="1">
      <alignment vertical="center" wrapText="1"/>
    </xf>
    <xf numFmtId="181" fontId="23" fillId="0" borderId="7" xfId="1" applyNumberFormat="1" applyFont="1" applyBorder="1" applyAlignment="1">
      <alignment vertical="center" shrinkToFit="1"/>
    </xf>
    <xf numFmtId="181" fontId="23" fillId="0" borderId="15" xfId="1" applyNumberFormat="1" applyFont="1" applyBorder="1" applyAlignment="1">
      <alignment vertical="center" shrinkToFit="1"/>
    </xf>
    <xf numFmtId="0" fontId="23" fillId="0" borderId="12" xfId="0" applyFont="1" applyBorder="1" applyAlignment="1">
      <alignment vertical="center" wrapText="1"/>
    </xf>
    <xf numFmtId="0" fontId="23" fillId="8" borderId="25" xfId="0" applyFont="1" applyFill="1" applyBorder="1" applyAlignment="1">
      <alignment horizontal="center" vertical="center" shrinkToFit="1"/>
    </xf>
    <xf numFmtId="178" fontId="26" fillId="6" borderId="27" xfId="0" applyNumberFormat="1" applyFont="1" applyFill="1" applyBorder="1" applyAlignment="1">
      <alignment horizontal="right" vertical="center" shrinkToFit="1"/>
    </xf>
    <xf numFmtId="181" fontId="22" fillId="0" borderId="7" xfId="0" applyNumberFormat="1" applyFont="1" applyFill="1" applyBorder="1" applyAlignment="1">
      <alignment horizontal="right" vertical="center" shrinkToFit="1"/>
    </xf>
    <xf numFmtId="0" fontId="23" fillId="8" borderId="9" xfId="0" applyFont="1" applyFill="1" applyBorder="1" applyAlignment="1">
      <alignment horizontal="center" vertical="center" shrinkToFit="1"/>
    </xf>
    <xf numFmtId="182" fontId="23" fillId="8" borderId="7" xfId="0" applyNumberFormat="1" applyFont="1" applyFill="1" applyBorder="1" applyAlignment="1">
      <alignment horizontal="center" vertical="center" shrinkToFit="1"/>
    </xf>
    <xf numFmtId="0" fontId="23" fillId="8" borderId="12" xfId="0" applyFont="1" applyFill="1" applyBorder="1" applyAlignment="1">
      <alignment horizontal="center" vertical="center" wrapText="1"/>
    </xf>
    <xf numFmtId="41" fontId="23" fillId="0" borderId="7" xfId="1" applyFont="1" applyBorder="1" applyAlignment="1">
      <alignment horizontal="left" vertical="center" wrapText="1"/>
    </xf>
    <xf numFmtId="181" fontId="23" fillId="0" borderId="7" xfId="1" applyNumberFormat="1" applyFont="1" applyBorder="1" applyAlignment="1">
      <alignment horizontal="right" vertical="center" shrinkToFit="1"/>
    </xf>
    <xf numFmtId="0" fontId="9" fillId="0" borderId="12" xfId="0" applyFont="1" applyBorder="1" applyAlignment="1">
      <alignment horizontal="left" vertical="center" shrinkToFi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vertical="center" wrapText="1"/>
    </xf>
    <xf numFmtId="0" fontId="29" fillId="0" borderId="0" xfId="0" applyFont="1" applyFill="1" applyAlignment="1">
      <alignment vertical="center"/>
    </xf>
    <xf numFmtId="41" fontId="23" fillId="0" borderId="7" xfId="1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center" vertical="center" shrinkToFit="1"/>
    </xf>
    <xf numFmtId="177" fontId="24" fillId="3" borderId="31" xfId="0" applyNumberFormat="1" applyFont="1" applyFill="1" applyBorder="1" applyAlignment="1">
      <alignment vertical="center"/>
    </xf>
    <xf numFmtId="41" fontId="10" fillId="0" borderId="31" xfId="0" applyNumberFormat="1" applyFont="1" applyBorder="1" applyAlignment="1">
      <alignment horizontal="center" vertical="center"/>
    </xf>
    <xf numFmtId="180" fontId="30" fillId="0" borderId="0" xfId="0" applyNumberFormat="1" applyFont="1" applyBorder="1" applyAlignment="1">
      <alignment vertical="center"/>
    </xf>
    <xf numFmtId="0" fontId="25" fillId="4" borderId="0" xfId="0" applyFont="1" applyFill="1" applyBorder="1" applyAlignment="1">
      <alignment vertical="center" wrapText="1"/>
    </xf>
    <xf numFmtId="41" fontId="24" fillId="0" borderId="0" xfId="1" applyFont="1" applyBorder="1" applyAlignment="1">
      <alignment vertical="center"/>
    </xf>
    <xf numFmtId="41" fontId="10" fillId="0" borderId="37" xfId="1" applyFont="1" applyBorder="1" applyAlignment="1">
      <alignment vertical="center"/>
    </xf>
    <xf numFmtId="177" fontId="9" fillId="0" borderId="0" xfId="0" applyNumberFormat="1" applyFont="1" applyBorder="1" applyAlignment="1">
      <alignment vertic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vertical="center" wrapText="1"/>
    </xf>
    <xf numFmtId="181" fontId="18" fillId="0" borderId="7" xfId="1" applyNumberFormat="1" applyFont="1" applyFill="1" applyBorder="1" applyAlignment="1">
      <alignment vertical="center" shrinkToFit="1"/>
    </xf>
    <xf numFmtId="181" fontId="18" fillId="0" borderId="15" xfId="1" applyNumberFormat="1" applyFont="1" applyFill="1" applyBorder="1" applyAlignment="1">
      <alignment vertical="center" shrinkToFit="1"/>
    </xf>
    <xf numFmtId="0" fontId="19" fillId="0" borderId="12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22" fillId="5" borderId="7" xfId="0" applyFont="1" applyFill="1" applyBorder="1" applyAlignment="1">
      <alignment horizontal="center" vertical="center"/>
    </xf>
    <xf numFmtId="41" fontId="9" fillId="0" borderId="0" xfId="1" applyFont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81" fontId="9" fillId="0" borderId="0" xfId="0" applyNumberFormat="1" applyFont="1" applyAlignment="1">
      <alignment horizontal="right" vertical="center"/>
    </xf>
    <xf numFmtId="0" fontId="23" fillId="0" borderId="0" xfId="0" applyFont="1" applyAlignment="1">
      <alignment vertical="center"/>
    </xf>
    <xf numFmtId="41" fontId="23" fillId="0" borderId="0" xfId="1" applyFont="1" applyAlignment="1">
      <alignment vertical="center"/>
    </xf>
    <xf numFmtId="0" fontId="22" fillId="0" borderId="7" xfId="0" applyFont="1" applyFill="1" applyBorder="1" applyAlignment="1">
      <alignment horizontal="left" vertical="center" shrinkToFit="1"/>
    </xf>
    <xf numFmtId="182" fontId="22" fillId="0" borderId="7" xfId="0" applyNumberFormat="1" applyFont="1" applyFill="1" applyBorder="1" applyAlignment="1">
      <alignment horizontal="center" vertical="center" shrinkToFit="1"/>
    </xf>
    <xf numFmtId="181" fontId="23" fillId="0" borderId="0" xfId="0" applyNumberFormat="1" applyFont="1" applyBorder="1" applyAlignment="1">
      <alignment vertical="center"/>
    </xf>
    <xf numFmtId="0" fontId="22" fillId="8" borderId="7" xfId="0" applyFont="1" applyFill="1" applyBorder="1" applyAlignment="1">
      <alignment horizontal="center" vertical="center"/>
    </xf>
    <xf numFmtId="182" fontId="22" fillId="8" borderId="7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41" fontId="22" fillId="0" borderId="0" xfId="1" applyFont="1" applyAlignment="1">
      <alignment vertical="center"/>
    </xf>
    <xf numFmtId="181" fontId="22" fillId="0" borderId="0" xfId="0" applyNumberFormat="1" applyFont="1" applyBorder="1" applyAlignment="1">
      <alignment vertical="center"/>
    </xf>
    <xf numFmtId="0" fontId="23" fillId="0" borderId="9" xfId="0" applyFont="1" applyBorder="1" applyAlignment="1">
      <alignment horizontal="center" vertical="center" shrinkToFit="1"/>
    </xf>
    <xf numFmtId="0" fontId="23" fillId="0" borderId="7" xfId="0" applyFont="1" applyFill="1" applyBorder="1" applyAlignment="1">
      <alignment horizontal="center" vertical="center"/>
    </xf>
    <xf numFmtId="182" fontId="23" fillId="0" borderId="7" xfId="0" applyNumberFormat="1" applyFont="1" applyFill="1" applyBorder="1" applyAlignment="1">
      <alignment horizontal="left" vertical="center" wrapText="1"/>
    </xf>
    <xf numFmtId="181" fontId="23" fillId="0" borderId="7" xfId="1" applyNumberFormat="1" applyFont="1" applyBorder="1" applyAlignment="1">
      <alignment horizontal="right" vertical="center"/>
    </xf>
    <xf numFmtId="181" fontId="23" fillId="0" borderId="7" xfId="0" applyNumberFormat="1" applyFont="1" applyBorder="1" applyAlignment="1">
      <alignment vertical="center"/>
    </xf>
    <xf numFmtId="181" fontId="23" fillId="0" borderId="0" xfId="0" applyNumberFormat="1" applyFont="1" applyAlignment="1">
      <alignment vertical="center"/>
    </xf>
    <xf numFmtId="181" fontId="22" fillId="0" borderId="0" xfId="0" applyNumberFormat="1" applyFont="1" applyAlignment="1">
      <alignment vertical="center"/>
    </xf>
    <xf numFmtId="0" fontId="23" fillId="0" borderId="9" xfId="0" applyFont="1" applyFill="1" applyBorder="1" applyAlignment="1">
      <alignment horizontal="center" vertical="center" shrinkToFit="1"/>
    </xf>
    <xf numFmtId="0" fontId="23" fillId="0" borderId="7" xfId="0" applyFont="1" applyFill="1" applyBorder="1" applyAlignment="1">
      <alignment vertical="center" wrapText="1"/>
    </xf>
    <xf numFmtId="179" fontId="23" fillId="0" borderId="7" xfId="0" applyNumberFormat="1" applyFont="1" applyFill="1" applyBorder="1" applyAlignment="1" applyProtection="1">
      <alignment horizontal="center" vertical="center"/>
    </xf>
    <xf numFmtId="179" fontId="23" fillId="0" borderId="7" xfId="0" applyNumberFormat="1" applyFont="1" applyFill="1" applyBorder="1" applyAlignment="1" applyProtection="1">
      <alignment horizontal="left" vertical="center" wrapText="1"/>
    </xf>
    <xf numFmtId="181" fontId="23" fillId="0" borderId="7" xfId="0" applyNumberFormat="1" applyFont="1" applyFill="1" applyBorder="1" applyAlignment="1" applyProtection="1">
      <alignment horizontal="right" vertical="center" shrinkToFit="1"/>
    </xf>
    <xf numFmtId="179" fontId="18" fillId="0" borderId="12" xfId="0" applyNumberFormat="1" applyFont="1" applyFill="1" applyBorder="1" applyAlignment="1" applyProtection="1">
      <alignment horizontal="left" vertical="center" wrapText="1" shrinkToFit="1"/>
    </xf>
    <xf numFmtId="0" fontId="23" fillId="0" borderId="0" xfId="0" applyFont="1" applyFill="1" applyAlignment="1">
      <alignment vertical="center"/>
    </xf>
    <xf numFmtId="41" fontId="23" fillId="0" borderId="0" xfId="1" applyFont="1" applyFill="1" applyAlignment="1">
      <alignment vertical="center"/>
    </xf>
    <xf numFmtId="179" fontId="23" fillId="0" borderId="7" xfId="0" applyNumberFormat="1" applyFont="1" applyFill="1" applyBorder="1" applyAlignment="1" applyProtection="1">
      <alignment horizontal="center" vertical="center" wrapText="1"/>
    </xf>
    <xf numFmtId="0" fontId="23" fillId="7" borderId="0" xfId="0" applyFont="1" applyFill="1" applyAlignment="1">
      <alignment vertical="center"/>
    </xf>
    <xf numFmtId="41" fontId="23" fillId="7" borderId="0" xfId="1" applyFont="1" applyFill="1" applyAlignment="1">
      <alignment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179" fontId="6" fillId="0" borderId="12" xfId="1" applyNumberFormat="1" applyFont="1" applyFill="1" applyBorder="1" applyAlignment="1">
      <alignment vertical="center" wrapText="1" shrinkToFit="1"/>
    </xf>
    <xf numFmtId="0" fontId="9" fillId="0" borderId="7" xfId="0" applyFont="1" applyFill="1" applyBorder="1" applyAlignment="1">
      <alignment horizontal="center" vertical="center"/>
    </xf>
    <xf numFmtId="181" fontId="23" fillId="0" borderId="7" xfId="1" applyNumberFormat="1" applyFont="1" applyFill="1" applyBorder="1" applyAlignment="1">
      <alignment horizontal="right" vertical="center" shrinkToFit="1"/>
    </xf>
    <xf numFmtId="0" fontId="9" fillId="0" borderId="7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shrinkToFit="1"/>
    </xf>
    <xf numFmtId="181" fontId="22" fillId="0" borderId="7" xfId="1" applyNumberFormat="1" applyFont="1" applyFill="1" applyBorder="1" applyAlignment="1">
      <alignment horizontal="right" vertical="center" shrinkToFit="1"/>
    </xf>
    <xf numFmtId="181" fontId="22" fillId="8" borderId="7" xfId="1" applyNumberFormat="1" applyFont="1" applyFill="1" applyBorder="1" applyAlignment="1">
      <alignment horizontal="right" vertical="center" shrinkToFit="1"/>
    </xf>
    <xf numFmtId="181" fontId="23" fillId="0" borderId="7" xfId="0" applyNumberFormat="1" applyFont="1" applyFill="1" applyBorder="1" applyAlignment="1">
      <alignment horizontal="right" vertical="center"/>
    </xf>
    <xf numFmtId="181" fontId="21" fillId="8" borderId="7" xfId="1" applyNumberFormat="1" applyFont="1" applyFill="1" applyBorder="1" applyAlignment="1">
      <alignment horizontal="right" vertical="center" shrinkToFit="1"/>
    </xf>
    <xf numFmtId="181" fontId="9" fillId="0" borderId="7" xfId="0" applyNumberFormat="1" applyFont="1" applyFill="1" applyBorder="1" applyAlignment="1">
      <alignment horizontal="right" vertical="center"/>
    </xf>
    <xf numFmtId="0" fontId="18" fillId="0" borderId="44" xfId="0" applyFont="1" applyFill="1" applyBorder="1" applyAlignment="1">
      <alignment horizontal="left" vertical="center" wrapText="1"/>
    </xf>
    <xf numFmtId="3" fontId="18" fillId="0" borderId="12" xfId="0" applyNumberFormat="1" applyFont="1" applyFill="1" applyBorder="1" applyAlignment="1">
      <alignment horizontal="left"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vertical="center" wrapText="1"/>
    </xf>
    <xf numFmtId="181" fontId="28" fillId="0" borderId="7" xfId="1" applyNumberFormat="1" applyFont="1" applyFill="1" applyBorder="1" applyAlignment="1">
      <alignment horizontal="right" vertical="center"/>
    </xf>
    <xf numFmtId="181" fontId="9" fillId="0" borderId="7" xfId="1" applyNumberFormat="1" applyFont="1" applyFill="1" applyBorder="1" applyAlignment="1">
      <alignment horizontal="right" vertical="center" shrinkToFit="1"/>
    </xf>
    <xf numFmtId="181" fontId="9" fillId="0" borderId="8" xfId="1" applyNumberFormat="1" applyFont="1" applyFill="1" applyBorder="1" applyAlignment="1">
      <alignment horizontal="right" vertical="center" shrinkToFit="1"/>
    </xf>
    <xf numFmtId="181" fontId="9" fillId="0" borderId="0" xfId="0" applyNumberFormat="1" applyFont="1" applyAlignment="1">
      <alignment vertical="center"/>
    </xf>
    <xf numFmtId="179" fontId="18" fillId="0" borderId="12" xfId="0" applyNumberFormat="1" applyFont="1" applyFill="1" applyBorder="1" applyAlignment="1" applyProtection="1">
      <alignment vertical="center" wrapText="1"/>
    </xf>
    <xf numFmtId="0" fontId="6" fillId="8" borderId="12" xfId="0" applyFont="1" applyFill="1" applyBorder="1" applyAlignment="1">
      <alignment vertical="center" wrapText="1"/>
    </xf>
    <xf numFmtId="181" fontId="23" fillId="0" borderId="0" xfId="0" applyNumberFormat="1" applyFont="1" applyFill="1" applyAlignment="1">
      <alignment vertical="center"/>
    </xf>
    <xf numFmtId="0" fontId="18" fillId="0" borderId="12" xfId="0" applyFont="1" applyFill="1" applyBorder="1" applyAlignment="1">
      <alignment horizontal="center" vertical="center" wrapText="1"/>
    </xf>
    <xf numFmtId="179" fontId="5" fillId="0" borderId="7" xfId="1" applyNumberFormat="1" applyFont="1" applyFill="1" applyBorder="1" applyAlignment="1">
      <alignment horizontal="left" vertical="center" wrapText="1"/>
    </xf>
    <xf numFmtId="0" fontId="18" fillId="0" borderId="28" xfId="0" applyFont="1" applyFill="1" applyBorder="1" applyAlignment="1">
      <alignment vertical="center" wrapText="1"/>
    </xf>
    <xf numFmtId="0" fontId="0" fillId="0" borderId="19" xfId="0" applyBorder="1" applyAlignment="1">
      <alignment vertical="center"/>
    </xf>
    <xf numFmtId="0" fontId="0" fillId="0" borderId="45" xfId="0" applyFill="1" applyBorder="1" applyAlignment="1">
      <alignment vertical="center"/>
    </xf>
    <xf numFmtId="0" fontId="17" fillId="2" borderId="46" xfId="0" applyFont="1" applyFill="1" applyBorder="1" applyAlignment="1">
      <alignment horizontal="center" vertical="center"/>
    </xf>
    <xf numFmtId="184" fontId="27" fillId="0" borderId="9" xfId="0" applyNumberFormat="1" applyFont="1" applyFill="1" applyBorder="1" applyAlignment="1">
      <alignment vertical="center"/>
    </xf>
    <xf numFmtId="184" fontId="27" fillId="0" borderId="7" xfId="0" applyNumberFormat="1" applyFont="1" applyBorder="1" applyAlignment="1">
      <alignment vertical="center"/>
    </xf>
    <xf numFmtId="184" fontId="27" fillId="0" borderId="7" xfId="0" applyNumberFormat="1" applyFont="1" applyFill="1" applyBorder="1" applyAlignment="1">
      <alignment vertical="center"/>
    </xf>
    <xf numFmtId="184" fontId="29" fillId="0" borderId="7" xfId="0" applyNumberFormat="1" applyFont="1" applyFill="1" applyBorder="1" applyAlignment="1">
      <alignment vertical="center"/>
    </xf>
    <xf numFmtId="181" fontId="27" fillId="0" borderId="10" xfId="0" applyNumberFormat="1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184" fontId="27" fillId="11" borderId="9" xfId="0" applyNumberFormat="1" applyFont="1" applyFill="1" applyBorder="1" applyAlignment="1">
      <alignment vertical="center"/>
    </xf>
    <xf numFmtId="184" fontId="31" fillId="11" borderId="7" xfId="0" applyNumberFormat="1" applyFont="1" applyFill="1" applyBorder="1" applyAlignment="1">
      <alignment vertical="center"/>
    </xf>
    <xf numFmtId="185" fontId="18" fillId="0" borderId="17" xfId="0" applyNumberFormat="1" applyFont="1" applyFill="1" applyBorder="1" applyAlignment="1">
      <alignment horizontal="left" vertical="center" wrapText="1"/>
    </xf>
    <xf numFmtId="185" fontId="18" fillId="0" borderId="17" xfId="0" applyNumberFormat="1" applyFont="1" applyFill="1" applyBorder="1" applyAlignment="1">
      <alignment horizontal="center" vertical="center" wrapText="1"/>
    </xf>
    <xf numFmtId="0" fontId="17" fillId="2" borderId="52" xfId="0" applyFont="1" applyFill="1" applyBorder="1" applyAlignment="1">
      <alignment horizontal="center" vertical="center"/>
    </xf>
    <xf numFmtId="184" fontId="27" fillId="0" borderId="15" xfId="0" applyNumberFormat="1" applyFont="1" applyBorder="1" applyAlignment="1">
      <alignment vertical="center"/>
    </xf>
    <xf numFmtId="184" fontId="27" fillId="11" borderId="15" xfId="0" applyNumberFormat="1" applyFont="1" applyFill="1" applyBorder="1" applyAlignment="1">
      <alignment vertical="center"/>
    </xf>
    <xf numFmtId="184" fontId="27" fillId="0" borderId="15" xfId="0" applyNumberFormat="1" applyFont="1" applyFill="1" applyBorder="1" applyAlignment="1">
      <alignment vertical="center"/>
    </xf>
    <xf numFmtId="0" fontId="18" fillId="0" borderId="44" xfId="0" applyFont="1" applyFill="1" applyBorder="1" applyAlignment="1">
      <alignment horizontal="left" vertical="center" wrapText="1"/>
    </xf>
    <xf numFmtId="0" fontId="23" fillId="12" borderId="7" xfId="0" applyFont="1" applyFill="1" applyBorder="1" applyAlignment="1">
      <alignment horizontal="center" vertical="center" wrapText="1"/>
    </xf>
    <xf numFmtId="0" fontId="23" fillId="12" borderId="7" xfId="0" applyFont="1" applyFill="1" applyBorder="1" applyAlignment="1">
      <alignment horizontal="left" vertical="center" wrapText="1"/>
    </xf>
    <xf numFmtId="181" fontId="23" fillId="12" borderId="7" xfId="1" applyNumberFormat="1" applyFont="1" applyFill="1" applyBorder="1" applyAlignment="1">
      <alignment horizontal="right" vertical="center" shrinkToFit="1"/>
    </xf>
    <xf numFmtId="181" fontId="23" fillId="12" borderId="7" xfId="1" applyNumberFormat="1" applyFont="1" applyFill="1" applyBorder="1" applyAlignment="1">
      <alignment horizontal="right" vertical="center"/>
    </xf>
    <xf numFmtId="181" fontId="23" fillId="12" borderId="7" xfId="0" applyNumberFormat="1" applyFont="1" applyFill="1" applyBorder="1" applyAlignment="1">
      <alignment horizontal="right" vertical="center"/>
    </xf>
    <xf numFmtId="0" fontId="18" fillId="12" borderId="12" xfId="0" applyFont="1" applyFill="1" applyBorder="1" applyAlignment="1">
      <alignment horizontal="left" vertical="center" wrapText="1"/>
    </xf>
    <xf numFmtId="0" fontId="28" fillId="12" borderId="9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vertical="center" wrapText="1"/>
    </xf>
    <xf numFmtId="181" fontId="5" fillId="12" borderId="7" xfId="1" applyNumberFormat="1" applyFont="1" applyFill="1" applyBorder="1" applyAlignment="1">
      <alignment horizontal="right" vertical="center"/>
    </xf>
    <xf numFmtId="0" fontId="6" fillId="12" borderId="12" xfId="1" applyNumberFormat="1" applyFont="1" applyFill="1" applyBorder="1" applyAlignment="1">
      <alignment horizontal="left" vertical="center" wrapText="1"/>
    </xf>
    <xf numFmtId="0" fontId="28" fillId="12" borderId="7" xfId="0" applyFont="1" applyFill="1" applyBorder="1" applyAlignment="1">
      <alignment horizontal="center" vertical="center"/>
    </xf>
    <xf numFmtId="0" fontId="28" fillId="12" borderId="7" xfId="0" applyFont="1" applyFill="1" applyBorder="1" applyAlignment="1">
      <alignment vertical="center" wrapText="1"/>
    </xf>
    <xf numFmtId="181" fontId="28" fillId="12" borderId="7" xfId="1" applyNumberFormat="1" applyFont="1" applyFill="1" applyBorder="1" applyAlignment="1">
      <alignment horizontal="right" vertical="center"/>
    </xf>
    <xf numFmtId="0" fontId="28" fillId="12" borderId="9" xfId="0" applyFont="1" applyFill="1" applyBorder="1" applyAlignment="1">
      <alignment horizontal="center" vertical="center" shrinkToFit="1"/>
    </xf>
    <xf numFmtId="0" fontId="28" fillId="12" borderId="7" xfId="0" applyFont="1" applyFill="1" applyBorder="1" applyAlignment="1">
      <alignment horizontal="center" vertical="center" wrapText="1"/>
    </xf>
    <xf numFmtId="0" fontId="28" fillId="12" borderId="7" xfId="0" applyFont="1" applyFill="1" applyBorder="1" applyAlignment="1">
      <alignment horizontal="left" vertical="center" wrapText="1"/>
    </xf>
    <xf numFmtId="181" fontId="28" fillId="12" borderId="7" xfId="1" applyNumberFormat="1" applyFont="1" applyFill="1" applyBorder="1" applyAlignment="1">
      <alignment horizontal="right" vertical="center" shrinkToFit="1"/>
    </xf>
    <xf numFmtId="179" fontId="28" fillId="12" borderId="7" xfId="0" applyNumberFormat="1" applyFont="1" applyFill="1" applyBorder="1" applyAlignment="1" applyProtection="1">
      <alignment horizontal="center" vertical="center" wrapText="1" shrinkToFit="1"/>
    </xf>
    <xf numFmtId="179" fontId="28" fillId="12" borderId="7" xfId="0" applyNumberFormat="1" applyFont="1" applyFill="1" applyBorder="1" applyAlignment="1" applyProtection="1">
      <alignment horizontal="left" vertical="center" wrapText="1"/>
    </xf>
    <xf numFmtId="181" fontId="28" fillId="12" borderId="7" xfId="0" applyNumberFormat="1" applyFont="1" applyFill="1" applyBorder="1" applyAlignment="1" applyProtection="1">
      <alignment horizontal="right" vertical="center" shrinkToFit="1"/>
    </xf>
    <xf numFmtId="179" fontId="18" fillId="12" borderId="12" xfId="0" applyNumberFormat="1" applyFont="1" applyFill="1" applyBorder="1" applyAlignment="1" applyProtection="1">
      <alignment horizontal="left" vertical="center" wrapText="1"/>
    </xf>
    <xf numFmtId="179" fontId="18" fillId="12" borderId="12" xfId="0" applyNumberFormat="1" applyFont="1" applyFill="1" applyBorder="1" applyAlignment="1" applyProtection="1">
      <alignment vertical="center" wrapText="1"/>
    </xf>
    <xf numFmtId="179" fontId="28" fillId="12" borderId="7" xfId="0" applyNumberFormat="1" applyFont="1" applyFill="1" applyBorder="1" applyAlignment="1" applyProtection="1">
      <alignment horizontal="center" vertical="center" shrinkToFit="1"/>
    </xf>
    <xf numFmtId="0" fontId="5" fillId="12" borderId="9" xfId="0" applyFont="1" applyFill="1" applyBorder="1" applyAlignment="1">
      <alignment horizontal="center" vertical="center" shrinkToFit="1"/>
    </xf>
    <xf numFmtId="0" fontId="5" fillId="12" borderId="7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left" vertical="center" wrapText="1"/>
    </xf>
    <xf numFmtId="181" fontId="5" fillId="12" borderId="7" xfId="1" applyNumberFormat="1" applyFont="1" applyFill="1" applyBorder="1" applyAlignment="1">
      <alignment horizontal="right" vertical="center" shrinkToFit="1"/>
    </xf>
    <xf numFmtId="179" fontId="6" fillId="12" borderId="12" xfId="1" applyNumberFormat="1" applyFont="1" applyFill="1" applyBorder="1" applyAlignment="1">
      <alignment vertical="center" wrapText="1"/>
    </xf>
    <xf numFmtId="0" fontId="6" fillId="12" borderId="12" xfId="0" applyFont="1" applyFill="1" applyBorder="1" applyAlignment="1">
      <alignment horizontal="left" vertical="center" wrapText="1"/>
    </xf>
    <xf numFmtId="181" fontId="9" fillId="12" borderId="7" xfId="1" applyNumberFormat="1" applyFont="1" applyFill="1" applyBorder="1" applyAlignment="1">
      <alignment horizontal="right" vertical="center"/>
    </xf>
    <xf numFmtId="181" fontId="9" fillId="12" borderId="7" xfId="0" applyNumberFormat="1" applyFont="1" applyFill="1" applyBorder="1" applyAlignment="1">
      <alignment horizontal="right" vertical="center"/>
    </xf>
    <xf numFmtId="181" fontId="27" fillId="0" borderId="9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181" fontId="1" fillId="0" borderId="0" xfId="0" applyNumberFormat="1" applyFont="1" applyFill="1" applyAlignment="1">
      <alignment vertical="center"/>
    </xf>
    <xf numFmtId="181" fontId="0" fillId="0" borderId="0" xfId="0" applyNumberFormat="1" applyFill="1" applyAlignment="1">
      <alignment vertical="center"/>
    </xf>
    <xf numFmtId="184" fontId="0" fillId="0" borderId="0" xfId="0" applyNumberFormat="1" applyBorder="1" applyAlignment="1">
      <alignment vertical="center"/>
    </xf>
    <xf numFmtId="181" fontId="23" fillId="0" borderId="8" xfId="1" applyNumberFormat="1" applyFont="1" applyFill="1" applyBorder="1" applyAlignment="1">
      <alignment horizontal="right" vertical="center" shrinkToFit="1"/>
    </xf>
    <xf numFmtId="184" fontId="27" fillId="0" borderId="16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181" fontId="5" fillId="0" borderId="8" xfId="1" applyNumberFormat="1" applyFont="1" applyFill="1" applyBorder="1" applyAlignment="1">
      <alignment vertical="center" shrinkToFit="1"/>
    </xf>
    <xf numFmtId="181" fontId="9" fillId="0" borderId="8" xfId="1" applyNumberFormat="1" applyFont="1" applyFill="1" applyBorder="1" applyAlignment="1">
      <alignment horizontal="right" vertical="center"/>
    </xf>
    <xf numFmtId="181" fontId="9" fillId="0" borderId="8" xfId="0" applyNumberFormat="1" applyFont="1" applyFill="1" applyBorder="1" applyAlignment="1">
      <alignment vertical="center"/>
    </xf>
    <xf numFmtId="0" fontId="17" fillId="0" borderId="12" xfId="0" applyFont="1" applyFill="1" applyBorder="1" applyAlignment="1">
      <alignment horizontal="left" vertical="center" wrapText="1"/>
    </xf>
    <xf numFmtId="0" fontId="35" fillId="0" borderId="12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/>
    </xf>
    <xf numFmtId="41" fontId="5" fillId="0" borderId="7" xfId="1" applyFont="1" applyFill="1" applyBorder="1" applyAlignment="1">
      <alignment vertical="center" shrinkToFit="1"/>
    </xf>
    <xf numFmtId="179" fontId="12" fillId="0" borderId="12" xfId="1" applyNumberFormat="1" applyFont="1" applyFill="1" applyBorder="1" applyAlignment="1">
      <alignment vertical="center" wrapText="1"/>
    </xf>
    <xf numFmtId="181" fontId="5" fillId="0" borderId="7" xfId="1" applyNumberFormat="1" applyFont="1" applyFill="1" applyBorder="1" applyAlignment="1">
      <alignment vertical="center" shrinkToFit="1"/>
    </xf>
    <xf numFmtId="0" fontId="28" fillId="12" borderId="9" xfId="0" applyFont="1" applyFill="1" applyBorder="1" applyAlignment="1">
      <alignment horizontal="center" vertical="center" wrapText="1" shrinkToFit="1"/>
    </xf>
    <xf numFmtId="0" fontId="5" fillId="12" borderId="7" xfId="1" applyNumberFormat="1" applyFont="1" applyFill="1" applyBorder="1" applyAlignment="1">
      <alignment horizontal="left" vertical="center" wrapText="1"/>
    </xf>
    <xf numFmtId="0" fontId="18" fillId="12" borderId="12" xfId="0" applyFont="1" applyFill="1" applyBorder="1" applyAlignment="1">
      <alignment vertical="center" wrapText="1"/>
    </xf>
    <xf numFmtId="0" fontId="23" fillId="12" borderId="9" xfId="0" applyFont="1" applyFill="1" applyBorder="1" applyAlignment="1">
      <alignment horizontal="center" vertical="center" shrinkToFit="1"/>
    </xf>
    <xf numFmtId="0" fontId="23" fillId="12" borderId="7" xfId="0" applyFont="1" applyFill="1" applyBorder="1" applyAlignment="1">
      <alignment horizontal="center" vertical="center"/>
    </xf>
    <xf numFmtId="181" fontId="23" fillId="12" borderId="7" xfId="1" applyNumberFormat="1" applyFont="1" applyFill="1" applyBorder="1" applyAlignment="1">
      <alignment vertical="center" shrinkToFit="1"/>
    </xf>
    <xf numFmtId="181" fontId="23" fillId="12" borderId="7" xfId="0" applyNumberFormat="1" applyFont="1" applyFill="1" applyBorder="1" applyAlignment="1">
      <alignment vertical="center"/>
    </xf>
    <xf numFmtId="0" fontId="28" fillId="0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8" fillId="0" borderId="44" xfId="0" applyFont="1" applyFill="1" applyBorder="1" applyAlignment="1">
      <alignment horizontal="left" vertical="center" wrapText="1"/>
    </xf>
    <xf numFmtId="0" fontId="9" fillId="13" borderId="0" xfId="0" applyFont="1" applyFill="1"/>
    <xf numFmtId="0" fontId="10" fillId="3" borderId="40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 wrapText="1" shrinkToFit="1"/>
    </xf>
    <xf numFmtId="0" fontId="10" fillId="3" borderId="43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3" borderId="41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 shrinkToFit="1"/>
    </xf>
    <xf numFmtId="0" fontId="23" fillId="0" borderId="29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right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22" fillId="5" borderId="45" xfId="0" applyFont="1" applyFill="1" applyBorder="1" applyAlignment="1">
      <alignment horizontal="center" vertical="center" shrinkToFit="1"/>
    </xf>
    <xf numFmtId="0" fontId="22" fillId="5" borderId="9" xfId="0" applyFont="1" applyFill="1" applyBorder="1" applyAlignment="1">
      <alignment horizontal="center" vertical="center" shrinkToFit="1"/>
    </xf>
    <xf numFmtId="0" fontId="17" fillId="2" borderId="0" xfId="0" applyFont="1" applyFill="1" applyBorder="1" applyAlignment="1">
      <alignment horizontal="center" vertical="center" wrapText="1"/>
    </xf>
    <xf numFmtId="0" fontId="22" fillId="5" borderId="4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shrinkToFit="1"/>
    </xf>
    <xf numFmtId="0" fontId="22" fillId="5" borderId="46" xfId="0" applyFont="1" applyFill="1" applyBorder="1" applyAlignment="1">
      <alignment horizontal="center" vertical="center" wrapText="1"/>
    </xf>
    <xf numFmtId="0" fontId="22" fillId="5" borderId="7" xfId="0" applyFont="1" applyFill="1" applyBorder="1" applyAlignment="1">
      <alignment horizontal="center" vertical="center"/>
    </xf>
    <xf numFmtId="0" fontId="22" fillId="5" borderId="47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/>
    </xf>
    <xf numFmtId="0" fontId="22" fillId="5" borderId="46" xfId="0" applyFont="1" applyFill="1" applyBorder="1" applyAlignment="1">
      <alignment horizontal="center" vertical="center" shrinkToFit="1"/>
    </xf>
    <xf numFmtId="0" fontId="23" fillId="5" borderId="7" xfId="0" applyFont="1" applyFill="1" applyBorder="1" applyAlignment="1">
      <alignment horizontal="center" vertical="center" shrinkToFit="1"/>
    </xf>
    <xf numFmtId="0" fontId="18" fillId="0" borderId="28" xfId="0" applyFont="1" applyFill="1" applyBorder="1" applyAlignment="1">
      <alignment horizontal="left" vertical="center" wrapText="1"/>
    </xf>
    <xf numFmtId="0" fontId="18" fillId="0" borderId="44" xfId="0" applyFont="1" applyFill="1" applyBorder="1" applyAlignment="1">
      <alignment horizontal="left" vertical="center" wrapText="1"/>
    </xf>
    <xf numFmtId="0" fontId="10" fillId="5" borderId="48" xfId="0" applyFont="1" applyFill="1" applyBorder="1" applyAlignment="1">
      <alignment horizontal="center" vertical="center" wrapText="1" shrinkToFit="1"/>
    </xf>
    <xf numFmtId="0" fontId="0" fillId="0" borderId="49" xfId="0" applyBorder="1"/>
    <xf numFmtId="0" fontId="10" fillId="5" borderId="50" xfId="0" applyFont="1" applyFill="1" applyBorder="1" applyAlignment="1">
      <alignment horizontal="center" vertical="center" wrapText="1" shrinkToFit="1"/>
    </xf>
    <xf numFmtId="0" fontId="0" fillId="0" borderId="51" xfId="0" applyBorder="1"/>
    <xf numFmtId="0" fontId="10" fillId="5" borderId="48" xfId="0" applyFont="1" applyFill="1" applyBorder="1" applyAlignment="1">
      <alignment horizontal="center" vertical="center" wrapText="1"/>
    </xf>
    <xf numFmtId="0" fontId="10" fillId="5" borderId="52" xfId="0" applyFont="1" applyFill="1" applyBorder="1" applyAlignment="1">
      <alignment horizontal="center" vertical="center" wrapText="1"/>
    </xf>
    <xf numFmtId="0" fontId="10" fillId="5" borderId="53" xfId="0" applyFont="1" applyFill="1" applyBorder="1" applyAlignment="1">
      <alignment horizontal="center" vertical="center" wrapText="1"/>
    </xf>
    <xf numFmtId="0" fontId="10" fillId="5" borderId="54" xfId="0" applyFont="1" applyFill="1" applyBorder="1" applyAlignment="1">
      <alignment horizontal="center" vertical="center" wrapText="1"/>
    </xf>
    <xf numFmtId="0" fontId="12" fillId="5" borderId="55" xfId="0" applyFont="1" applyFill="1" applyBorder="1" applyAlignment="1">
      <alignment horizontal="center" vertical="center"/>
    </xf>
    <xf numFmtId="0" fontId="0" fillId="0" borderId="44" xfId="0" applyBorder="1" applyAlignment="1"/>
    <xf numFmtId="0" fontId="17" fillId="3" borderId="56" xfId="0" applyFont="1" applyFill="1" applyBorder="1" applyAlignment="1">
      <alignment horizontal="center" vertical="center" wrapText="1" shrinkToFit="1"/>
    </xf>
    <xf numFmtId="0" fontId="17" fillId="3" borderId="57" xfId="0" applyFont="1" applyFill="1" applyBorder="1" applyAlignment="1">
      <alignment horizontal="center" vertical="center" wrapText="1" shrinkToFit="1"/>
    </xf>
    <xf numFmtId="0" fontId="22" fillId="3" borderId="45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shrinkToFit="1"/>
    </xf>
    <xf numFmtId="0" fontId="22" fillId="3" borderId="46" xfId="0" applyFont="1" applyFill="1" applyBorder="1" applyAlignment="1">
      <alignment horizontal="center" vertical="center" shrinkToFit="1"/>
    </xf>
    <xf numFmtId="0" fontId="22" fillId="3" borderId="7" xfId="0" applyFont="1" applyFill="1" applyBorder="1" applyAlignment="1">
      <alignment horizontal="center" vertical="center" shrinkToFit="1"/>
    </xf>
    <xf numFmtId="0" fontId="22" fillId="3" borderId="4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0" fontId="22" fillId="3" borderId="52" xfId="0" applyFont="1" applyFill="1" applyBorder="1" applyAlignment="1">
      <alignment horizontal="center" vertical="center" wrapText="1"/>
    </xf>
    <xf numFmtId="0" fontId="22" fillId="3" borderId="53" xfId="0" applyFont="1" applyFill="1" applyBorder="1" applyAlignment="1">
      <alignment horizontal="center" vertical="center" wrapText="1"/>
    </xf>
    <xf numFmtId="0" fontId="22" fillId="3" borderId="54" xfId="0" applyFont="1" applyFill="1" applyBorder="1" applyAlignment="1">
      <alignment horizontal="center" vertical="center" wrapText="1"/>
    </xf>
    <xf numFmtId="0" fontId="22" fillId="5" borderId="52" xfId="0" applyFont="1" applyFill="1" applyBorder="1" applyAlignment="1">
      <alignment horizontal="center" vertical="center" wrapText="1"/>
    </xf>
    <xf numFmtId="0" fontId="22" fillId="5" borderId="53" xfId="0" applyFont="1" applyFill="1" applyBorder="1" applyAlignment="1">
      <alignment horizontal="center" vertical="center" wrapText="1"/>
    </xf>
    <xf numFmtId="0" fontId="22" fillId="5" borderId="54" xfId="0" applyFont="1" applyFill="1" applyBorder="1" applyAlignment="1">
      <alignment horizontal="center" vertical="center" wrapText="1"/>
    </xf>
    <xf numFmtId="0" fontId="3" fillId="5" borderId="5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22" fillId="5" borderId="45" xfId="0" applyFont="1" applyFill="1" applyBorder="1" applyAlignment="1">
      <alignment horizontal="center" vertical="center" wrapText="1" shrinkToFit="1"/>
    </xf>
    <xf numFmtId="0" fontId="10" fillId="3" borderId="42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/>
    </xf>
    <xf numFmtId="0" fontId="10" fillId="5" borderId="40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10" fillId="5" borderId="42" xfId="0" applyFont="1" applyFill="1" applyBorder="1" applyAlignment="1">
      <alignment horizontal="center" vertical="center" wrapText="1"/>
    </xf>
    <xf numFmtId="0" fontId="10" fillId="5" borderId="43" xfId="0" applyFont="1" applyFill="1" applyBorder="1" applyAlignment="1">
      <alignment horizontal="center" vertical="center"/>
    </xf>
    <xf numFmtId="0" fontId="17" fillId="3" borderId="50" xfId="0" applyFont="1" applyFill="1" applyBorder="1" applyAlignment="1">
      <alignment horizontal="center" vertical="center" wrapText="1" shrinkToFit="1"/>
    </xf>
    <xf numFmtId="0" fontId="17" fillId="3" borderId="51" xfId="0" applyFont="1" applyFill="1" applyBorder="1" applyAlignment="1">
      <alignment horizontal="center" vertical="center" wrapText="1" shrinkToFit="1"/>
    </xf>
    <xf numFmtId="0" fontId="17" fillId="3" borderId="46" xfId="0" applyFont="1" applyFill="1" applyBorder="1" applyAlignment="1">
      <alignment horizontal="center" vertical="center" shrinkToFit="1"/>
    </xf>
    <xf numFmtId="0" fontId="17" fillId="3" borderId="7" xfId="0" applyFont="1" applyFill="1" applyBorder="1" applyAlignment="1">
      <alignment horizontal="center" vertical="center" shrinkToFit="1"/>
    </xf>
    <xf numFmtId="0" fontId="17" fillId="3" borderId="4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/>
    </xf>
    <xf numFmtId="0" fontId="17" fillId="3" borderId="47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/>
    </xf>
    <xf numFmtId="0" fontId="17" fillId="3" borderId="52" xfId="0" applyFont="1" applyFill="1" applyBorder="1" applyAlignment="1">
      <alignment horizontal="center" vertical="center" wrapText="1"/>
    </xf>
    <xf numFmtId="0" fontId="17" fillId="3" borderId="53" xfId="0" applyFont="1" applyFill="1" applyBorder="1" applyAlignment="1">
      <alignment horizontal="center" vertical="center" wrapText="1"/>
    </xf>
    <xf numFmtId="0" fontId="17" fillId="3" borderId="54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 shrinkToFit="1"/>
    </xf>
    <xf numFmtId="0" fontId="17" fillId="3" borderId="9" xfId="0" applyFont="1" applyFill="1" applyBorder="1" applyAlignment="1">
      <alignment horizontal="center" vertical="center" shrinkToFit="1"/>
    </xf>
  </cellXfs>
  <cellStyles count="4">
    <cellStyle name="Comma [0]_ SG&amp;A Bridge " xfId="2"/>
    <cellStyle name="백분율 2" xfId="3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66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4"/>
  <sheetViews>
    <sheetView view="pageBreakPreview" zoomScale="85" workbookViewId="0">
      <pane xSplit="1" ySplit="5" topLeftCell="B6" activePane="bottomRight" state="frozen"/>
      <selection activeCell="J12" sqref="J12"/>
      <selection pane="topRight" activeCell="J12" sqref="J12"/>
      <selection pane="bottomLeft" activeCell="J12" sqref="J12"/>
      <selection pane="bottomRight" activeCell="B1" sqref="B1:H1"/>
    </sheetView>
  </sheetViews>
  <sheetFormatPr defaultRowHeight="13.5" x14ac:dyDescent="0.15"/>
  <cols>
    <col min="1" max="1" width="0.6640625" style="6" customWidth="1"/>
    <col min="2" max="2" width="11.5546875" style="6" customWidth="1"/>
    <col min="3" max="3" width="15.33203125" style="6" customWidth="1"/>
    <col min="4" max="7" width="12.6640625" style="6" customWidth="1"/>
    <col min="8" max="8" width="15.33203125" style="6" customWidth="1"/>
    <col min="9" max="10" width="12.77734375" style="6" hidden="1" customWidth="1"/>
    <col min="11" max="11" width="10.88671875" style="6" hidden="1" customWidth="1"/>
    <col min="12" max="12" width="18.109375" style="6" hidden="1" customWidth="1"/>
    <col min="13" max="14" width="13.109375" style="6" hidden="1" customWidth="1"/>
    <col min="15" max="15" width="10.88671875" style="6" hidden="1" customWidth="1"/>
    <col min="16" max="16" width="9.88671875" style="6" hidden="1" customWidth="1"/>
    <col min="17" max="16384" width="8.88671875" style="6"/>
  </cols>
  <sheetData>
    <row r="1" spans="2:16" ht="36.75" customHeight="1" x14ac:dyDescent="0.15">
      <c r="B1" s="397" t="s">
        <v>174</v>
      </c>
      <c r="C1" s="398"/>
      <c r="D1" s="398"/>
      <c r="E1" s="398"/>
      <c r="F1" s="398"/>
      <c r="G1" s="398"/>
      <c r="H1" s="398"/>
    </row>
    <row r="2" spans="2:16" ht="23.25" customHeight="1" x14ac:dyDescent="0.25">
      <c r="B2" s="8" t="s">
        <v>36</v>
      </c>
      <c r="C2" s="9"/>
      <c r="D2" s="10"/>
      <c r="E2" s="10"/>
      <c r="F2" s="11"/>
      <c r="G2" s="11"/>
      <c r="H2" s="11"/>
    </row>
    <row r="3" spans="2:16" s="7" customFormat="1" ht="24" customHeight="1" thickBot="1" x14ac:dyDescent="0.2">
      <c r="B3" s="12"/>
      <c r="F3" s="13"/>
      <c r="H3" s="15" t="s">
        <v>15</v>
      </c>
      <c r="I3" s="14"/>
      <c r="N3" s="403" t="s">
        <v>58</v>
      </c>
      <c r="O3" s="403"/>
      <c r="P3" s="403"/>
    </row>
    <row r="4" spans="2:16" ht="24" customHeight="1" x14ac:dyDescent="0.15">
      <c r="B4" s="390" t="s">
        <v>141</v>
      </c>
      <c r="C4" s="399" t="s">
        <v>20</v>
      </c>
      <c r="D4" s="392" t="s">
        <v>21</v>
      </c>
      <c r="E4" s="392"/>
      <c r="F4" s="392" t="s">
        <v>22</v>
      </c>
      <c r="G4" s="392"/>
      <c r="H4" s="393" t="s">
        <v>23</v>
      </c>
      <c r="I4" s="404" t="s">
        <v>80</v>
      </c>
      <c r="J4" s="405"/>
      <c r="K4" s="406" t="s">
        <v>53</v>
      </c>
      <c r="L4" s="408" t="s">
        <v>54</v>
      </c>
      <c r="M4" s="405" t="s">
        <v>83</v>
      </c>
      <c r="N4" s="410"/>
      <c r="O4" s="411" t="s">
        <v>57</v>
      </c>
      <c r="P4" s="412"/>
    </row>
    <row r="5" spans="2:16" ht="24" customHeight="1" x14ac:dyDescent="0.15">
      <c r="B5" s="391"/>
      <c r="C5" s="400"/>
      <c r="D5" s="68" t="s">
        <v>32</v>
      </c>
      <c r="E5" s="68" t="s">
        <v>33</v>
      </c>
      <c r="F5" s="68" t="s">
        <v>32</v>
      </c>
      <c r="G5" s="68" t="s">
        <v>33</v>
      </c>
      <c r="H5" s="394"/>
      <c r="I5" s="70" t="s">
        <v>55</v>
      </c>
      <c r="J5" s="75" t="s">
        <v>56</v>
      </c>
      <c r="K5" s="407"/>
      <c r="L5" s="409"/>
      <c r="M5" s="77" t="s">
        <v>55</v>
      </c>
      <c r="N5" s="71" t="s">
        <v>56</v>
      </c>
      <c r="O5" s="413"/>
      <c r="P5" s="414"/>
    </row>
    <row r="6" spans="2:16" ht="37.5" customHeight="1" thickBot="1" x14ac:dyDescent="0.2">
      <c r="B6" s="16" t="s">
        <v>142</v>
      </c>
      <c r="C6" s="27">
        <f>SUM(C7:C17)</f>
        <v>15264182230</v>
      </c>
      <c r="D6" s="27">
        <f t="shared" ref="D6:G6" si="0">SUM(D7:D17)</f>
        <v>31149567</v>
      </c>
      <c r="E6" s="27">
        <f t="shared" si="0"/>
        <v>2904321</v>
      </c>
      <c r="F6" s="27">
        <f t="shared" si="0"/>
        <v>169154635</v>
      </c>
      <c r="G6" s="27">
        <f t="shared" si="0"/>
        <v>140909389</v>
      </c>
      <c r="H6" s="30">
        <f>SUM(H7:H17)</f>
        <v>15235936984</v>
      </c>
      <c r="I6" s="73">
        <f>E24-D24</f>
        <v>-28245246</v>
      </c>
      <c r="J6" s="76">
        <f>+G24-F24</f>
        <v>-28245246</v>
      </c>
      <c r="K6" s="134">
        <f>+I6-J6</f>
        <v>0</v>
      </c>
      <c r="L6" s="91" t="s">
        <v>75</v>
      </c>
      <c r="M6" s="78">
        <f>(세입_일반!H6-세입_일반!G6)+(세입_특별!G6-세입_특별!F6)+(세입_기금!F6-세입_기금!E6)</f>
        <v>-28245246</v>
      </c>
      <c r="N6" s="74">
        <f>+(세출_일반!H6-세출_일반!G6)+(세출_특별!G6-세출_특별!F6)+(세출_기금!F6-세출_기금!E6)</f>
        <v>-28245246</v>
      </c>
      <c r="O6" s="72">
        <f>+M6-I6</f>
        <v>0</v>
      </c>
      <c r="P6" s="72">
        <f>+N6-J6</f>
        <v>0</v>
      </c>
    </row>
    <row r="7" spans="2:16" ht="37.5" hidden="1" customHeight="1" x14ac:dyDescent="0.15">
      <c r="B7" s="167" t="s">
        <v>143</v>
      </c>
      <c r="C7" s="28"/>
      <c r="D7" s="18"/>
      <c r="E7" s="18"/>
      <c r="F7" s="18"/>
      <c r="G7" s="18"/>
      <c r="H7" s="169">
        <f>C7-F7+G7</f>
        <v>0</v>
      </c>
      <c r="I7" s="232"/>
      <c r="J7" s="233"/>
      <c r="K7" s="234"/>
      <c r="L7" s="235"/>
      <c r="M7" s="236"/>
      <c r="N7" s="237"/>
      <c r="O7" s="238"/>
      <c r="P7" s="238"/>
    </row>
    <row r="8" spans="2:16" ht="37.5" customHeight="1" x14ac:dyDescent="0.15">
      <c r="B8" s="17" t="s">
        <v>150</v>
      </c>
      <c r="C8" s="116">
        <v>26398930</v>
      </c>
      <c r="D8" s="18">
        <f>SUMIF(세입_일반!A7:A68,"=의회운영위원회",세입_일반!G7:G68)</f>
        <v>0</v>
      </c>
      <c r="E8" s="18">
        <f>SUMIF(세입_일반!A7:A68,"=의회운영위원회",세입_일반!H7:H68)</f>
        <v>0</v>
      </c>
      <c r="F8" s="18">
        <f>SUMIF(세출_일반!A9:A466,"=의회운영위원회",세출_일반!G9:G466)</f>
        <v>412278</v>
      </c>
      <c r="G8" s="18">
        <f>SUMIF(세출_일반!A9:A466,"=의회운영위원회",세출_일반!H9:H466)</f>
        <v>631001</v>
      </c>
      <c r="H8" s="31">
        <f>C8-F8+G8</f>
        <v>26617653</v>
      </c>
      <c r="I8" s="401" t="s">
        <v>82</v>
      </c>
      <c r="J8" s="402"/>
      <c r="K8" s="7"/>
      <c r="N8" s="137" t="s">
        <v>81</v>
      </c>
    </row>
    <row r="9" spans="2:16" ht="37.5" customHeight="1" x14ac:dyDescent="0.15">
      <c r="B9" s="17" t="s">
        <v>151</v>
      </c>
      <c r="C9" s="28">
        <v>4346482025</v>
      </c>
      <c r="D9" s="18">
        <f>SUMIF(세입_일반!A7:A68,"=기획위원회",세입_일반!G7:G68)+세입_특별!F25</f>
        <v>0</v>
      </c>
      <c r="E9" s="18">
        <f>SUMIF(세입_일반!A7:A68,"=기획위원회",세입_일반!H7:H68)+세입_특별!G25</f>
        <v>0</v>
      </c>
      <c r="F9" s="19">
        <f>SUMIF(세출_일반!A9:A466,"=기획위원회",세출_일반!G9:G466)+세출_특별!F25</f>
        <v>57107525</v>
      </c>
      <c r="G9" s="19">
        <f>SUMIF(세출_일반!A9:A466,"=기획위원회",세출_일반!H9:H466)+세출_특별!G25</f>
        <v>783900</v>
      </c>
      <c r="H9" s="31">
        <f t="shared" ref="H9:H17" si="1">C9-F9+G9</f>
        <v>4290158400</v>
      </c>
      <c r="I9" s="139">
        <f>세입_일반!F6</f>
        <v>-28245246</v>
      </c>
      <c r="J9" s="139">
        <f>세출_일반!F6</f>
        <v>-28245246</v>
      </c>
      <c r="K9" s="7"/>
      <c r="N9" s="138">
        <f>+H6-C6</f>
        <v>-28245246</v>
      </c>
    </row>
    <row r="10" spans="2:16" ht="37.5" customHeight="1" x14ac:dyDescent="0.15">
      <c r="B10" s="17" t="s">
        <v>152</v>
      </c>
      <c r="C10" s="28">
        <v>583539668</v>
      </c>
      <c r="D10" s="18">
        <f>SUMIF(세입_일반!A7:A68,"=경제투자위원회",세입_일반!G7:G68)+세입_특별!F28</f>
        <v>0</v>
      </c>
      <c r="E10" s="18">
        <f>SUMIF(세입_일반!A7:A68,"=경제투자위원회",세입_일반!H7:H68)+세입_특별!G28</f>
        <v>36855</v>
      </c>
      <c r="F10" s="18">
        <f>SUMIF(세출_일반!A9:A466,"=경제투자위원회",세출_일반!G9:G466)+세출_특별!F28</f>
        <v>4693000</v>
      </c>
      <c r="G10" s="18">
        <f>SUMIF(세출_일반!A9:A466,"=경제투자위원회",세출_일반!H9:H466)+세출_특별!G28</f>
        <v>18281455</v>
      </c>
      <c r="H10" s="31">
        <f t="shared" si="1"/>
        <v>597128123</v>
      </c>
      <c r="I10" s="23"/>
      <c r="J10" s="24"/>
      <c r="K10" s="25"/>
    </row>
    <row r="11" spans="2:16" ht="37.5" customHeight="1" x14ac:dyDescent="0.15">
      <c r="B11" s="17" t="s">
        <v>153</v>
      </c>
      <c r="C11" s="28">
        <v>1038012010</v>
      </c>
      <c r="D11" s="18">
        <f>SUMIF(세입_일반!A7:A68,"=행정자치위원회",세입_일반!G7:G68)</f>
        <v>204400</v>
      </c>
      <c r="E11" s="18">
        <f>SUMIF(세입_일반!A7:A68,"=행정자치위원회",세입_일반!H7:H68)</f>
        <v>0</v>
      </c>
      <c r="F11" s="18">
        <f>SUMIF(세출_일반!A9:A466,"=행정자치위원회",세출_일반!G9:G466)</f>
        <v>1901666</v>
      </c>
      <c r="G11" s="18">
        <f>SUMIF(세출_일반!A9:A466,"=행정자치위원회",세출_일반!H9:H466)</f>
        <v>2647700</v>
      </c>
      <c r="H11" s="31">
        <f t="shared" si="1"/>
        <v>1038758044</v>
      </c>
      <c r="I11" s="23"/>
      <c r="J11" s="121"/>
      <c r="L11" s="26"/>
      <c r="M11" s="26"/>
    </row>
    <row r="12" spans="2:16" ht="37.5" customHeight="1" x14ac:dyDescent="0.15">
      <c r="B12" s="17" t="s">
        <v>154</v>
      </c>
      <c r="C12" s="28">
        <v>299252693</v>
      </c>
      <c r="D12" s="18">
        <f>SUMIF(세입_일반!A7:A68,"=문화체육관광위원회",세입_일반!G7:G68)+세입_특별!F31</f>
        <v>79260</v>
      </c>
      <c r="E12" s="18">
        <f>SUMIF(세입_일반!A7:A68,"=문화체육관광위원회",세입_일반!H7:H68)+세입_특별!G31</f>
        <v>703000</v>
      </c>
      <c r="F12" s="18">
        <f>SUMIF(세출_일반!A9:A466,"=문화체육관광위원회",세출_일반!G9:G466)+세출_특별!F31</f>
        <v>2902420</v>
      </c>
      <c r="G12" s="19">
        <f>SUMIF(세출_일반!A9:A466,"=문화체육관광위원회",세출_일반!H9:H466)+세출_특별!G31</f>
        <v>5525137</v>
      </c>
      <c r="H12" s="31">
        <f t="shared" si="1"/>
        <v>301875410</v>
      </c>
    </row>
    <row r="13" spans="2:16" s="97" customFormat="1" ht="37.5" customHeight="1" x14ac:dyDescent="0.15">
      <c r="B13" s="92" t="s">
        <v>155</v>
      </c>
      <c r="C13" s="93">
        <v>487467577</v>
      </c>
      <c r="D13" s="94">
        <f>SUMIF(세입_일반!A7:A68,"=농림수산위원회",세입_일반!G7:G68)</f>
        <v>0</v>
      </c>
      <c r="E13" s="94">
        <f>SUMIF(세입_일반!A7:A68,"=농림수산위원회",세입_일반!H7:H68)</f>
        <v>630000</v>
      </c>
      <c r="F13" s="94">
        <f>SUMIF(세출_일반!A9:A466,"=농림수산위원회",세출_일반!G9:G466)</f>
        <v>716300</v>
      </c>
      <c r="G13" s="95">
        <f>SUMIF(세출_일반!A9:A466,"=농림수산위원회",세출_일반!H9:H466)</f>
        <v>13116660</v>
      </c>
      <c r="H13" s="96">
        <f t="shared" si="1"/>
        <v>499867937</v>
      </c>
    </row>
    <row r="14" spans="2:16" s="97" customFormat="1" ht="37.5" customHeight="1" x14ac:dyDescent="0.15">
      <c r="B14" s="92" t="s">
        <v>156</v>
      </c>
      <c r="C14" s="93">
        <v>2570082731</v>
      </c>
      <c r="D14" s="94">
        <f>SUMIF(세입_일반!A7:A68,"=보건복지공보위원회",세입_일반!G7:G68)+세입_특별!F7</f>
        <v>18210080</v>
      </c>
      <c r="E14" s="94">
        <f>SUMIF(세입_일반!A7:A68,"=보건복지공보위원회",세입_일반!H7:H68)+세입_특별!G7</f>
        <v>761634</v>
      </c>
      <c r="F14" s="94">
        <f>SUMIF(세출_일반!A9:A466,"=보건복지공보위원회",세출_일반!G9:G466)+세출_특별!F7</f>
        <v>29565540</v>
      </c>
      <c r="G14" s="94">
        <f>SUMIF(세출_일반!A9:A466,"=보건복지공보위원회",세출_일반!H9:H466)+세출_특별!G7</f>
        <v>8124866</v>
      </c>
      <c r="H14" s="96">
        <f t="shared" si="1"/>
        <v>2548642057</v>
      </c>
    </row>
    <row r="15" spans="2:16" s="97" customFormat="1" ht="37.5" customHeight="1" x14ac:dyDescent="0.15">
      <c r="B15" s="92" t="s">
        <v>157</v>
      </c>
      <c r="C15" s="93">
        <v>1419326367</v>
      </c>
      <c r="D15" s="94">
        <f>SUMIF(세입_일반!A7:A68,"=건설교통위원회",세입_일반!G7:G68)+세입_특별!F13+세입_특별!F19+세입_특별!F22</f>
        <v>0</v>
      </c>
      <c r="E15" s="94">
        <f>SUMIF(세입_일반!A7:A68,"=건설교통위원회",세입_일반!H7:H68)+세입_특별!G13+세입_특별!G19+세입_특별!G22</f>
        <v>0</v>
      </c>
      <c r="F15" s="94">
        <f>SUMIF(세출_일반!A9:A466,"=건설교통위원회",세출_일반!G9:G466)+세출_특별!F13+세출_특별!F19+세출_특별!F22</f>
        <v>35678888</v>
      </c>
      <c r="G15" s="94">
        <f>SUMIF(세출_일반!A9:A466,"=건설교통위원회",세출_일반!H9:H466)+세출_특별!G13+세출_특별!G19+세출_특별!G22</f>
        <v>22533000</v>
      </c>
      <c r="H15" s="96">
        <f t="shared" si="1"/>
        <v>1406180479</v>
      </c>
    </row>
    <row r="16" spans="2:16" s="101" customFormat="1" ht="37.5" customHeight="1" x14ac:dyDescent="0.15">
      <c r="B16" s="98" t="s">
        <v>158</v>
      </c>
      <c r="C16" s="99">
        <v>964799567</v>
      </c>
      <c r="D16" s="95">
        <f>SUMIF(세입_일반!A7:A68,"=도시환경위원회",세입_일반!G7:G68)+세입_특별!F10+세입_특별!F34</f>
        <v>1078223</v>
      </c>
      <c r="E16" s="95">
        <f>SUMIF(세입_일반!A7:A68,"=도시환경위원회",세입_일반!H7:H68)+세입_특별!G10+세입_특별!G34</f>
        <v>529082</v>
      </c>
      <c r="F16" s="95">
        <f>SUMIF(세출_일반!A9:A466,"=도시환경위원회",세출_일반!G9:G466)+세출_특별!F10+세출_특별!F34</f>
        <v>21860894</v>
      </c>
      <c r="G16" s="95">
        <f>SUMIF(세출_일반!A9:A466,"=도시환경위원회",세출_일반!H9:H466)+세출_특별!G10+세출_특별!G34</f>
        <v>19846520</v>
      </c>
      <c r="H16" s="100">
        <f t="shared" si="1"/>
        <v>962785193</v>
      </c>
    </row>
    <row r="17" spans="2:11" s="97" customFormat="1" ht="37.5" customHeight="1" thickBot="1" x14ac:dyDescent="0.2">
      <c r="B17" s="102" t="s">
        <v>159</v>
      </c>
      <c r="C17" s="103">
        <v>3528820662</v>
      </c>
      <c r="D17" s="104">
        <f>SUMIF(세입_일반!A7:A68,"=여성가족평생교육위원회",세입_일반!G7:G68)+세입_특별!F16</f>
        <v>11577604</v>
      </c>
      <c r="E17" s="104">
        <f>SUMIF(세입_일반!A7:A68,"=여성가족평생교육위원회",세입_일반!H7:H68)+세입_특별!G16</f>
        <v>243750</v>
      </c>
      <c r="F17" s="104">
        <f>SUMIF(세출_일반!A9:A466,"=여성가족평생교육위원회",세출_일반!G9:G466)+세출_특별!F16</f>
        <v>14316124</v>
      </c>
      <c r="G17" s="104">
        <f>SUMIF(세출_일반!A9:A466,"=여성가족평생교육위원회",세출_일반!H9:H466)+세출_특별!G16</f>
        <v>49419150</v>
      </c>
      <c r="H17" s="105">
        <f t="shared" si="1"/>
        <v>3563923688</v>
      </c>
    </row>
    <row r="18" spans="2:11" ht="30.75" customHeight="1" x14ac:dyDescent="0.15">
      <c r="B18" s="7"/>
      <c r="C18" s="7"/>
      <c r="D18" s="7"/>
      <c r="E18" s="7"/>
      <c r="F18" s="7"/>
      <c r="G18" s="7"/>
      <c r="H18" s="7"/>
    </row>
    <row r="19" spans="2:11" ht="20.25" x14ac:dyDescent="0.15">
      <c r="B19" s="21" t="s">
        <v>25</v>
      </c>
      <c r="C19" s="8"/>
      <c r="D19" s="8"/>
      <c r="E19" s="8"/>
      <c r="F19" s="8"/>
      <c r="G19" s="8"/>
      <c r="H19" s="22"/>
    </row>
    <row r="20" spans="2:11" ht="19.5" thickBot="1" x14ac:dyDescent="0.2">
      <c r="B20" s="12"/>
      <c r="C20" s="7"/>
      <c r="D20" s="7"/>
      <c r="E20" s="7"/>
      <c r="F20" s="7"/>
      <c r="G20" s="7"/>
      <c r="H20" s="15" t="s">
        <v>26</v>
      </c>
    </row>
    <row r="21" spans="2:11" ht="24.75" customHeight="1" x14ac:dyDescent="0.15">
      <c r="B21" s="390" t="s">
        <v>27</v>
      </c>
      <c r="C21" s="395" t="s">
        <v>52</v>
      </c>
      <c r="D21" s="392" t="s">
        <v>21</v>
      </c>
      <c r="E21" s="392"/>
      <c r="F21" s="392" t="s">
        <v>22</v>
      </c>
      <c r="G21" s="392"/>
      <c r="H21" s="393" t="s">
        <v>23</v>
      </c>
    </row>
    <row r="22" spans="2:11" ht="24.75" customHeight="1" x14ac:dyDescent="0.15">
      <c r="B22" s="391"/>
      <c r="C22" s="396"/>
      <c r="D22" s="68" t="s">
        <v>24</v>
      </c>
      <c r="E22" s="68" t="s">
        <v>34</v>
      </c>
      <c r="F22" s="68" t="s">
        <v>24</v>
      </c>
      <c r="G22" s="68" t="s">
        <v>35</v>
      </c>
      <c r="H22" s="394"/>
      <c r="I22" s="6" t="s">
        <v>76</v>
      </c>
    </row>
    <row r="23" spans="2:11" ht="37.5" customHeight="1" x14ac:dyDescent="0.15">
      <c r="B23" s="16" t="s">
        <v>28</v>
      </c>
      <c r="C23" s="27">
        <f t="shared" ref="C23:H23" si="2">SUM(C24:C25)</f>
        <v>15264182230</v>
      </c>
      <c r="D23" s="27">
        <f t="shared" si="2"/>
        <v>31149567</v>
      </c>
      <c r="E23" s="27">
        <f t="shared" si="2"/>
        <v>2904321</v>
      </c>
      <c r="F23" s="27">
        <f t="shared" si="2"/>
        <v>169154635</v>
      </c>
      <c r="G23" s="27">
        <f t="shared" si="2"/>
        <v>140909389</v>
      </c>
      <c r="H23" s="27">
        <f t="shared" si="2"/>
        <v>15235936984</v>
      </c>
      <c r="I23" s="14">
        <f>+C23+E23-D23</f>
        <v>15235936984</v>
      </c>
      <c r="J23" s="135">
        <f>I23-H23</f>
        <v>0</v>
      </c>
      <c r="K23" s="136" t="s">
        <v>77</v>
      </c>
    </row>
    <row r="24" spans="2:11" ht="37.5" customHeight="1" x14ac:dyDescent="0.15">
      <c r="B24" s="17" t="s">
        <v>29</v>
      </c>
      <c r="C24" s="28">
        <v>12122156580</v>
      </c>
      <c r="D24" s="28">
        <f>+세입_일반!G6</f>
        <v>31149567</v>
      </c>
      <c r="E24" s="28">
        <f>+세입_일반!H6</f>
        <v>2904321</v>
      </c>
      <c r="F24" s="28">
        <f>+세출_일반!G6</f>
        <v>169154635</v>
      </c>
      <c r="G24" s="28">
        <f>+세출_일반!H6</f>
        <v>140909389</v>
      </c>
      <c r="H24" s="31">
        <f>+C24+G24-F24</f>
        <v>12093911334</v>
      </c>
      <c r="I24" s="14">
        <f>+C24+E24-D24</f>
        <v>12093911334</v>
      </c>
      <c r="J24" s="135">
        <f>I24-H24</f>
        <v>0</v>
      </c>
      <c r="K24" s="136" t="s">
        <v>78</v>
      </c>
    </row>
    <row r="25" spans="2:11" ht="37.5" customHeight="1" thickBot="1" x14ac:dyDescent="0.2">
      <c r="B25" s="20" t="s">
        <v>30</v>
      </c>
      <c r="C25" s="29">
        <v>3142025650</v>
      </c>
      <c r="D25" s="29">
        <f>세입_특별!F6</f>
        <v>0</v>
      </c>
      <c r="E25" s="29">
        <f>세입_특별!G6</f>
        <v>0</v>
      </c>
      <c r="F25" s="29">
        <f>세출_특별!F6</f>
        <v>0</v>
      </c>
      <c r="G25" s="29">
        <f>세출_특별!G6</f>
        <v>0</v>
      </c>
      <c r="H25" s="32">
        <f>+C25+G25-F25</f>
        <v>3142025650</v>
      </c>
      <c r="I25" s="14">
        <f>+C25+E25-D25</f>
        <v>3142025650</v>
      </c>
      <c r="J25" s="135">
        <f>I25-H25</f>
        <v>0</v>
      </c>
      <c r="K25" s="136" t="s">
        <v>78</v>
      </c>
    </row>
    <row r="26" spans="2:11" x14ac:dyDescent="0.15">
      <c r="B26" s="7"/>
      <c r="C26" s="7"/>
      <c r="D26" s="7"/>
      <c r="E26" s="7"/>
      <c r="F26" s="7"/>
      <c r="G26" s="7"/>
      <c r="H26" s="7"/>
    </row>
    <row r="27" spans="2:11" x14ac:dyDescent="0.15">
      <c r="B27" s="7"/>
      <c r="C27" s="7"/>
      <c r="D27" s="7"/>
      <c r="E27" s="7"/>
      <c r="F27" s="7"/>
      <c r="G27" s="7"/>
      <c r="H27" s="7"/>
    </row>
    <row r="28" spans="2:11" x14ac:dyDescent="0.15">
      <c r="B28" s="7"/>
      <c r="C28" s="7"/>
      <c r="D28" s="7"/>
      <c r="E28" s="7"/>
      <c r="F28" s="7"/>
      <c r="G28" s="7"/>
      <c r="H28" s="7"/>
    </row>
    <row r="29" spans="2:11" x14ac:dyDescent="0.15">
      <c r="B29" s="7"/>
      <c r="C29" s="7"/>
      <c r="D29" s="7"/>
      <c r="E29" s="7"/>
      <c r="F29" s="7"/>
      <c r="G29" s="7"/>
      <c r="H29" s="7"/>
    </row>
    <row r="76" spans="1:6" x14ac:dyDescent="0.15">
      <c r="A76" s="122" t="s">
        <v>74</v>
      </c>
    </row>
    <row r="78" spans="1:6" x14ac:dyDescent="0.15">
      <c r="F78" s="6">
        <v>0</v>
      </c>
    </row>
    <row r="94" spans="1:16" x14ac:dyDescent="0.15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</row>
    <row r="204" spans="9:9" ht="54" x14ac:dyDescent="0.15">
      <c r="I204" s="387" t="s">
        <v>775</v>
      </c>
    </row>
    <row r="334" spans="9:11" x14ac:dyDescent="0.15">
      <c r="I334" s="389"/>
      <c r="K334" s="6">
        <v>-50000</v>
      </c>
    </row>
  </sheetData>
  <mergeCells count="18">
    <mergeCell ref="I8:J8"/>
    <mergeCell ref="H4:H5"/>
    <mergeCell ref="N3:P3"/>
    <mergeCell ref="I4:J4"/>
    <mergeCell ref="K4:K5"/>
    <mergeCell ref="L4:L5"/>
    <mergeCell ref="M4:N4"/>
    <mergeCell ref="O4:P5"/>
    <mergeCell ref="B1:H1"/>
    <mergeCell ref="B4:B5"/>
    <mergeCell ref="C4:C5"/>
    <mergeCell ref="D4:E4"/>
    <mergeCell ref="F4:G4"/>
    <mergeCell ref="B21:B22"/>
    <mergeCell ref="D21:E21"/>
    <mergeCell ref="F21:G21"/>
    <mergeCell ref="H21:H22"/>
    <mergeCell ref="C21:C22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85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3"/>
  </sheetPr>
  <dimension ref="A1:M68"/>
  <sheetViews>
    <sheetView showGridLines="0" showZeros="0" view="pageBreakPreview" zoomScale="85" zoomScaleSheetLayoutView="85" workbookViewId="0">
      <pane xSplit="1" ySplit="5" topLeftCell="B6" activePane="bottomRight" state="frozen"/>
      <selection activeCell="J12" sqref="J12"/>
      <selection pane="topRight" activeCell="J12" sqref="J12"/>
      <selection pane="bottomLeft" activeCell="J12" sqref="J12"/>
      <selection pane="bottomRight" sqref="A1:I1"/>
    </sheetView>
  </sheetViews>
  <sheetFormatPr defaultRowHeight="13.5" x14ac:dyDescent="0.15"/>
  <cols>
    <col min="1" max="1" width="17.6640625" style="249" customWidth="1"/>
    <col min="2" max="2" width="7.5546875" style="7" customWidth="1"/>
    <col min="3" max="3" width="31.33203125" style="7" customWidth="1"/>
    <col min="4" max="4" width="11.77734375" style="7" customWidth="1"/>
    <col min="5" max="5" width="11.77734375" style="7" hidden="1" customWidth="1"/>
    <col min="6" max="6" width="14.109375" style="7" hidden="1" customWidth="1"/>
    <col min="7" max="8" width="11.77734375" style="7" customWidth="1"/>
    <col min="9" max="9" width="23.21875" style="7" customWidth="1"/>
    <col min="10" max="10" width="8.33203125" style="7" customWidth="1"/>
    <col min="11" max="11" width="8.33203125" style="247" customWidth="1"/>
    <col min="12" max="13" width="12.109375" style="7" customWidth="1"/>
    <col min="14" max="15" width="8.88671875" style="7" customWidth="1"/>
    <col min="16" max="16384" width="8.88671875" style="7"/>
  </cols>
  <sheetData>
    <row r="1" spans="1:13" ht="44.25" customHeight="1" x14ac:dyDescent="0.15">
      <c r="A1" s="397" t="s">
        <v>177</v>
      </c>
      <c r="B1" s="397"/>
      <c r="C1" s="397"/>
      <c r="D1" s="397"/>
      <c r="E1" s="397"/>
      <c r="F1" s="397"/>
      <c r="G1" s="397"/>
      <c r="H1" s="397"/>
      <c r="I1" s="397"/>
    </row>
    <row r="2" spans="1:13" ht="20.25" customHeight="1" x14ac:dyDescent="0.25">
      <c r="A2" s="145"/>
      <c r="B2" s="52" t="s">
        <v>37</v>
      </c>
      <c r="C2" s="52"/>
      <c r="D2" s="245"/>
      <c r="E2" s="245"/>
      <c r="F2" s="245"/>
      <c r="G2" s="245"/>
      <c r="H2" s="245"/>
      <c r="I2" s="245"/>
      <c r="L2" s="248"/>
      <c r="M2" s="248"/>
    </row>
    <row r="3" spans="1:13" x14ac:dyDescent="0.15">
      <c r="I3" s="250" t="s">
        <v>26</v>
      </c>
      <c r="L3" s="248"/>
      <c r="M3" s="248"/>
    </row>
    <row r="4" spans="1:13" s="251" customFormat="1" ht="24.95" customHeight="1" x14ac:dyDescent="0.15">
      <c r="A4" s="415" t="s">
        <v>86</v>
      </c>
      <c r="B4" s="418" t="s">
        <v>1</v>
      </c>
      <c r="C4" s="424" t="s">
        <v>88</v>
      </c>
      <c r="D4" s="420" t="s">
        <v>41</v>
      </c>
      <c r="E4" s="420" t="s">
        <v>85</v>
      </c>
      <c r="F4" s="420" t="s">
        <v>2</v>
      </c>
      <c r="G4" s="420"/>
      <c r="H4" s="420"/>
      <c r="I4" s="422" t="s">
        <v>89</v>
      </c>
      <c r="K4" s="252"/>
      <c r="L4" s="417"/>
      <c r="M4" s="417"/>
    </row>
    <row r="5" spans="1:13" s="251" customFormat="1" ht="24.95" customHeight="1" x14ac:dyDescent="0.15">
      <c r="A5" s="416"/>
      <c r="B5" s="419"/>
      <c r="C5" s="425"/>
      <c r="D5" s="421"/>
      <c r="E5" s="421"/>
      <c r="F5" s="246" t="s">
        <v>19</v>
      </c>
      <c r="G5" s="246" t="s">
        <v>4</v>
      </c>
      <c r="H5" s="246" t="s">
        <v>5</v>
      </c>
      <c r="I5" s="423"/>
      <c r="K5" s="252"/>
      <c r="L5" s="151"/>
      <c r="M5" s="151"/>
    </row>
    <row r="6" spans="1:13" s="251" customFormat="1" ht="35.1" customHeight="1" x14ac:dyDescent="0.15">
      <c r="A6" s="108" t="s">
        <v>19</v>
      </c>
      <c r="B6" s="253"/>
      <c r="C6" s="254"/>
      <c r="D6" s="109">
        <f>SUM(D7:D67)/2</f>
        <v>159039831</v>
      </c>
      <c r="E6" s="109">
        <f>SUM(E7:E67)/2</f>
        <v>130794585</v>
      </c>
      <c r="F6" s="109">
        <f>SUM(F7:F67)/2</f>
        <v>-28245246</v>
      </c>
      <c r="G6" s="109">
        <f>SUM(G7:G67)/2</f>
        <v>31149567</v>
      </c>
      <c r="H6" s="109">
        <f>SUM(H7:H67)/2</f>
        <v>2904321</v>
      </c>
      <c r="I6" s="110"/>
      <c r="K6" s="252"/>
      <c r="L6" s="255"/>
      <c r="M6" s="255"/>
    </row>
    <row r="7" spans="1:13" s="258" customFormat="1" ht="37.5" hidden="1" customHeight="1" x14ac:dyDescent="0.15">
      <c r="A7" s="180" t="s">
        <v>47</v>
      </c>
      <c r="B7" s="256"/>
      <c r="C7" s="257" t="s">
        <v>47</v>
      </c>
      <c r="D7" s="182">
        <f>SUM(D8:D9)</f>
        <v>0</v>
      </c>
      <c r="E7" s="182">
        <f t="shared" ref="E7:H7" si="0">SUM(E8:E9)</f>
        <v>0</v>
      </c>
      <c r="F7" s="182">
        <f t="shared" si="0"/>
        <v>0</v>
      </c>
      <c r="G7" s="182">
        <f t="shared" si="0"/>
        <v>0</v>
      </c>
      <c r="H7" s="182">
        <f t="shared" si="0"/>
        <v>0</v>
      </c>
      <c r="I7" s="186"/>
      <c r="K7" s="259"/>
      <c r="L7" s="260"/>
      <c r="M7" s="260"/>
    </row>
    <row r="8" spans="1:13" s="251" customFormat="1" ht="42.75" hidden="1" customHeight="1" x14ac:dyDescent="0.15">
      <c r="A8" s="261"/>
      <c r="B8" s="262"/>
      <c r="C8" s="263"/>
      <c r="D8" s="84"/>
      <c r="E8" s="84">
        <f>D8+F8</f>
        <v>0</v>
      </c>
      <c r="F8" s="84">
        <f>H8-G8</f>
        <v>0</v>
      </c>
      <c r="G8" s="264"/>
      <c r="H8" s="265"/>
      <c r="I8" s="111"/>
      <c r="K8" s="252"/>
      <c r="L8" s="266"/>
      <c r="M8" s="266"/>
    </row>
    <row r="9" spans="1:13" s="251" customFormat="1" ht="42.75" hidden="1" customHeight="1" x14ac:dyDescent="0.15">
      <c r="A9" s="261"/>
      <c r="B9" s="83"/>
      <c r="C9" s="263"/>
      <c r="D9" s="84"/>
      <c r="E9" s="84">
        <f t="shared" ref="E9:E67" si="1">D9+F9</f>
        <v>0</v>
      </c>
      <c r="F9" s="84">
        <f t="shared" ref="F9:F67" si="2">H9-G9</f>
        <v>0</v>
      </c>
      <c r="G9" s="264"/>
      <c r="H9" s="265"/>
      <c r="I9" s="57"/>
      <c r="K9" s="252"/>
    </row>
    <row r="10" spans="1:13" s="258" customFormat="1" ht="37.5" hidden="1" customHeight="1" x14ac:dyDescent="0.15">
      <c r="A10" s="180" t="s">
        <v>60</v>
      </c>
      <c r="B10" s="256"/>
      <c r="C10" s="257" t="s">
        <v>60</v>
      </c>
      <c r="D10" s="182">
        <f>SUM(D11:D12)</f>
        <v>0</v>
      </c>
      <c r="E10" s="182">
        <f t="shared" ref="E10:H10" si="3">SUM(E11:E12)</f>
        <v>0</v>
      </c>
      <c r="F10" s="182">
        <f t="shared" si="3"/>
        <v>0</v>
      </c>
      <c r="G10" s="182">
        <f t="shared" si="3"/>
        <v>0</v>
      </c>
      <c r="H10" s="182">
        <f t="shared" si="3"/>
        <v>0</v>
      </c>
      <c r="I10" s="186"/>
      <c r="K10" s="259"/>
      <c r="L10" s="267"/>
      <c r="M10" s="267"/>
    </row>
    <row r="11" spans="1:13" s="251" customFormat="1" ht="42.75" hidden="1" customHeight="1" x14ac:dyDescent="0.15">
      <c r="A11" s="261"/>
      <c r="B11" s="262"/>
      <c r="C11" s="263"/>
      <c r="D11" s="84"/>
      <c r="E11" s="84">
        <f t="shared" si="1"/>
        <v>0</v>
      </c>
      <c r="F11" s="84">
        <f t="shared" si="2"/>
        <v>0</v>
      </c>
      <c r="G11" s="264"/>
      <c r="H11" s="265"/>
      <c r="I11" s="111"/>
      <c r="K11" s="252"/>
      <c r="L11" s="266"/>
      <c r="M11" s="266"/>
    </row>
    <row r="12" spans="1:13" s="251" customFormat="1" ht="42.75" hidden="1" customHeight="1" x14ac:dyDescent="0.15">
      <c r="A12" s="268"/>
      <c r="B12" s="83"/>
      <c r="C12" s="263"/>
      <c r="D12" s="84"/>
      <c r="E12" s="84">
        <f t="shared" si="1"/>
        <v>0</v>
      </c>
      <c r="F12" s="84">
        <f t="shared" si="2"/>
        <v>0</v>
      </c>
      <c r="G12" s="140"/>
      <c r="H12" s="141"/>
      <c r="I12" s="57"/>
      <c r="K12" s="252"/>
    </row>
    <row r="13" spans="1:13" s="258" customFormat="1" ht="37.5" customHeight="1" x14ac:dyDescent="0.15">
      <c r="A13" s="180" t="s">
        <v>61</v>
      </c>
      <c r="B13" s="256"/>
      <c r="C13" s="257" t="s">
        <v>61</v>
      </c>
      <c r="D13" s="182">
        <f>SUM(D14:D16)</f>
        <v>795602</v>
      </c>
      <c r="E13" s="182">
        <f>SUM(E14:E16)</f>
        <v>832457</v>
      </c>
      <c r="F13" s="182">
        <f>SUM(F14:F16)</f>
        <v>36855</v>
      </c>
      <c r="G13" s="182">
        <f>SUM(G14:G16)</f>
        <v>0</v>
      </c>
      <c r="H13" s="182">
        <f>SUM(H14:H16)</f>
        <v>36855</v>
      </c>
      <c r="I13" s="186"/>
      <c r="K13" s="259"/>
      <c r="L13" s="267"/>
      <c r="M13" s="267"/>
    </row>
    <row r="14" spans="1:13" s="251" customFormat="1" ht="42.75" customHeight="1" x14ac:dyDescent="0.15">
      <c r="A14" s="268" t="s">
        <v>216</v>
      </c>
      <c r="B14" s="83">
        <v>96</v>
      </c>
      <c r="C14" s="269" t="s">
        <v>217</v>
      </c>
      <c r="D14" s="84">
        <v>795602</v>
      </c>
      <c r="E14" s="84">
        <f t="shared" si="1"/>
        <v>832457</v>
      </c>
      <c r="F14" s="84">
        <f t="shared" si="2"/>
        <v>36855</v>
      </c>
      <c r="G14" s="140"/>
      <c r="H14" s="141">
        <v>36855</v>
      </c>
      <c r="I14" s="111" t="s">
        <v>673</v>
      </c>
      <c r="K14" s="252"/>
      <c r="L14" s="266"/>
      <c r="M14" s="266"/>
    </row>
    <row r="15" spans="1:13" s="251" customFormat="1" ht="42.75" hidden="1" customHeight="1" x14ac:dyDescent="0.15">
      <c r="A15" s="268"/>
      <c r="B15" s="83"/>
      <c r="C15" s="263"/>
      <c r="D15" s="84"/>
      <c r="E15" s="84">
        <f t="shared" si="1"/>
        <v>0</v>
      </c>
      <c r="F15" s="84">
        <f t="shared" si="2"/>
        <v>0</v>
      </c>
      <c r="G15" s="140"/>
      <c r="H15" s="141"/>
      <c r="I15" s="111"/>
      <c r="K15" s="252"/>
    </row>
    <row r="16" spans="1:13" s="251" customFormat="1" ht="42.75" hidden="1" customHeight="1" x14ac:dyDescent="0.15">
      <c r="A16" s="268"/>
      <c r="B16" s="83"/>
      <c r="C16" s="263"/>
      <c r="D16" s="84"/>
      <c r="E16" s="84">
        <f t="shared" ref="E16" si="4">D16+F16</f>
        <v>0</v>
      </c>
      <c r="F16" s="84">
        <f t="shared" ref="F16" si="5">H16-G16</f>
        <v>0</v>
      </c>
      <c r="G16" s="140"/>
      <c r="H16" s="141"/>
      <c r="I16" s="57"/>
      <c r="K16" s="252"/>
    </row>
    <row r="17" spans="1:13" s="258" customFormat="1" ht="37.5" customHeight="1" x14ac:dyDescent="0.15">
      <c r="A17" s="180" t="s">
        <v>46</v>
      </c>
      <c r="B17" s="256"/>
      <c r="C17" s="257" t="s">
        <v>46</v>
      </c>
      <c r="D17" s="182">
        <f>SUM(D18:D21)</f>
        <v>2243726</v>
      </c>
      <c r="E17" s="182">
        <f>SUM(E18:E21)</f>
        <v>2039326</v>
      </c>
      <c r="F17" s="182">
        <f>SUM(F18:F21)</f>
        <v>-204400</v>
      </c>
      <c r="G17" s="182">
        <f>SUM(G18:G21)</f>
        <v>204400</v>
      </c>
      <c r="H17" s="182">
        <f>SUM(H18:H21)</f>
        <v>0</v>
      </c>
      <c r="I17" s="186"/>
      <c r="K17" s="259"/>
      <c r="L17" s="267"/>
      <c r="M17" s="267"/>
    </row>
    <row r="18" spans="1:13" s="274" customFormat="1" ht="42.75" customHeight="1" x14ac:dyDescent="0.15">
      <c r="A18" s="268" t="s">
        <v>256</v>
      </c>
      <c r="B18" s="83">
        <v>205</v>
      </c>
      <c r="C18" s="263" t="s">
        <v>258</v>
      </c>
      <c r="D18" s="84">
        <v>86400</v>
      </c>
      <c r="E18" s="84">
        <f t="shared" si="1"/>
        <v>0</v>
      </c>
      <c r="F18" s="84">
        <f t="shared" si="2"/>
        <v>-86400</v>
      </c>
      <c r="G18" s="140">
        <v>86400</v>
      </c>
      <c r="H18" s="141"/>
      <c r="I18" s="111" t="s">
        <v>672</v>
      </c>
      <c r="K18" s="275"/>
      <c r="L18" s="305"/>
      <c r="M18" s="305"/>
    </row>
    <row r="19" spans="1:13" s="274" customFormat="1" ht="42.75" customHeight="1" x14ac:dyDescent="0.15">
      <c r="A19" s="268" t="s">
        <v>257</v>
      </c>
      <c r="B19" s="83">
        <v>418</v>
      </c>
      <c r="C19" s="263" t="s">
        <v>259</v>
      </c>
      <c r="D19" s="84">
        <v>2157326</v>
      </c>
      <c r="E19" s="84">
        <f t="shared" ref="E19" si="6">D19+F19</f>
        <v>2039326</v>
      </c>
      <c r="F19" s="84">
        <f t="shared" ref="F19" si="7">H19-G19</f>
        <v>-118000</v>
      </c>
      <c r="G19" s="140">
        <v>118000</v>
      </c>
      <c r="H19" s="141"/>
      <c r="I19" s="111" t="s">
        <v>674</v>
      </c>
      <c r="K19" s="275"/>
      <c r="L19" s="305"/>
      <c r="M19" s="305"/>
    </row>
    <row r="20" spans="1:13" s="274" customFormat="1" ht="42.75" hidden="1" customHeight="1" x14ac:dyDescent="0.15">
      <c r="A20" s="268"/>
      <c r="B20" s="83"/>
      <c r="C20" s="263"/>
      <c r="D20" s="84"/>
      <c r="E20" s="84">
        <f t="shared" si="1"/>
        <v>0</v>
      </c>
      <c r="F20" s="84">
        <f t="shared" si="2"/>
        <v>0</v>
      </c>
      <c r="G20" s="140"/>
      <c r="H20" s="141"/>
      <c r="I20" s="111"/>
      <c r="K20" s="275"/>
      <c r="L20" s="305"/>
      <c r="M20" s="305"/>
    </row>
    <row r="21" spans="1:13" s="274" customFormat="1" ht="42.75" hidden="1" customHeight="1" x14ac:dyDescent="0.15">
      <c r="A21" s="268"/>
      <c r="B21" s="83"/>
      <c r="C21" s="263"/>
      <c r="D21" s="84"/>
      <c r="E21" s="84">
        <f t="shared" si="1"/>
        <v>0</v>
      </c>
      <c r="F21" s="84">
        <f t="shared" si="2"/>
        <v>0</v>
      </c>
      <c r="G21" s="140"/>
      <c r="H21" s="141"/>
      <c r="I21" s="111"/>
      <c r="K21" s="275"/>
      <c r="L21" s="305"/>
      <c r="M21" s="305"/>
    </row>
    <row r="22" spans="1:13" s="258" customFormat="1" ht="37.5" customHeight="1" x14ac:dyDescent="0.15">
      <c r="A22" s="180" t="s">
        <v>160</v>
      </c>
      <c r="B22" s="256"/>
      <c r="C22" s="257" t="s">
        <v>160</v>
      </c>
      <c r="D22" s="182">
        <f>SUM(D23:D27)</f>
        <v>1367000</v>
      </c>
      <c r="E22" s="182">
        <f>SUM(E23:E27)</f>
        <v>1990740</v>
      </c>
      <c r="F22" s="182">
        <f>SUM(F23:F27)</f>
        <v>623740</v>
      </c>
      <c r="G22" s="182">
        <f>SUM(G23:G27)</f>
        <v>79260</v>
      </c>
      <c r="H22" s="182">
        <f>SUM(H23:H27)</f>
        <v>703000</v>
      </c>
      <c r="I22" s="304" t="s">
        <v>172</v>
      </c>
      <c r="K22" s="259"/>
      <c r="L22" s="267"/>
      <c r="M22" s="267"/>
    </row>
    <row r="23" spans="1:13" s="274" customFormat="1" ht="42.75" customHeight="1" x14ac:dyDescent="0.15">
      <c r="A23" s="268" t="s">
        <v>166</v>
      </c>
      <c r="B23" s="262">
        <v>452</v>
      </c>
      <c r="C23" s="269" t="s">
        <v>317</v>
      </c>
      <c r="D23" s="140">
        <v>784000</v>
      </c>
      <c r="E23" s="84">
        <f t="shared" si="1"/>
        <v>783740</v>
      </c>
      <c r="F23" s="84">
        <f t="shared" si="2"/>
        <v>-260</v>
      </c>
      <c r="G23" s="140">
        <v>260</v>
      </c>
      <c r="H23" s="141">
        <v>0</v>
      </c>
      <c r="I23" s="111" t="s">
        <v>672</v>
      </c>
      <c r="K23" s="275"/>
      <c r="L23" s="305"/>
      <c r="M23" s="305"/>
    </row>
    <row r="24" spans="1:13" s="274" customFormat="1" ht="42.75" customHeight="1" x14ac:dyDescent="0.15">
      <c r="A24" s="268" t="s">
        <v>166</v>
      </c>
      <c r="B24" s="262">
        <v>453</v>
      </c>
      <c r="C24" s="269" t="s">
        <v>318</v>
      </c>
      <c r="D24" s="140">
        <v>500000</v>
      </c>
      <c r="E24" s="84">
        <f t="shared" ref="E24:E25" si="8">D24+F24</f>
        <v>1000000</v>
      </c>
      <c r="F24" s="84">
        <f t="shared" ref="F24:F25" si="9">H24-G24</f>
        <v>500000</v>
      </c>
      <c r="G24" s="140">
        <v>0</v>
      </c>
      <c r="H24" s="141">
        <v>500000</v>
      </c>
      <c r="I24" s="111" t="s">
        <v>672</v>
      </c>
      <c r="K24" s="275"/>
      <c r="L24" s="305"/>
      <c r="M24" s="305"/>
    </row>
    <row r="25" spans="1:13" s="274" customFormat="1" ht="42.75" customHeight="1" x14ac:dyDescent="0.15">
      <c r="A25" s="268" t="s">
        <v>166</v>
      </c>
      <c r="B25" s="262" t="s">
        <v>181</v>
      </c>
      <c r="C25" s="269" t="s">
        <v>319</v>
      </c>
      <c r="D25" s="140">
        <v>0</v>
      </c>
      <c r="E25" s="84">
        <f t="shared" si="8"/>
        <v>203000</v>
      </c>
      <c r="F25" s="84">
        <f t="shared" si="9"/>
        <v>203000</v>
      </c>
      <c r="G25" s="140">
        <v>0</v>
      </c>
      <c r="H25" s="141">
        <v>203000</v>
      </c>
      <c r="I25" s="111" t="s">
        <v>673</v>
      </c>
      <c r="K25" s="275"/>
      <c r="L25" s="305"/>
      <c r="M25" s="305"/>
    </row>
    <row r="26" spans="1:13" s="274" customFormat="1" ht="42.75" customHeight="1" x14ac:dyDescent="0.15">
      <c r="A26" s="268" t="s">
        <v>680</v>
      </c>
      <c r="B26" s="262"/>
      <c r="C26" s="269" t="s">
        <v>681</v>
      </c>
      <c r="D26" s="140">
        <v>75000</v>
      </c>
      <c r="E26" s="84">
        <f t="shared" si="1"/>
        <v>0</v>
      </c>
      <c r="F26" s="84">
        <f t="shared" si="2"/>
        <v>-75000</v>
      </c>
      <c r="G26" s="140">
        <v>75000</v>
      </c>
      <c r="H26" s="141"/>
      <c r="I26" s="111"/>
      <c r="K26" s="275"/>
      <c r="L26" s="305"/>
      <c r="M26" s="305"/>
    </row>
    <row r="27" spans="1:13" s="274" customFormat="1" ht="42.75" customHeight="1" x14ac:dyDescent="0.15">
      <c r="A27" s="268" t="s">
        <v>680</v>
      </c>
      <c r="B27" s="262"/>
      <c r="C27" s="269" t="s">
        <v>682</v>
      </c>
      <c r="D27" s="140">
        <v>8000</v>
      </c>
      <c r="E27" s="84">
        <f t="shared" si="1"/>
        <v>4000</v>
      </c>
      <c r="F27" s="84">
        <f t="shared" si="2"/>
        <v>-4000</v>
      </c>
      <c r="G27" s="140">
        <v>4000</v>
      </c>
      <c r="H27" s="141"/>
      <c r="I27" s="111"/>
      <c r="K27" s="275"/>
      <c r="L27" s="305"/>
      <c r="M27" s="305"/>
    </row>
    <row r="28" spans="1:13" s="258" customFormat="1" ht="37.5" customHeight="1" x14ac:dyDescent="0.15">
      <c r="A28" s="180" t="s">
        <v>62</v>
      </c>
      <c r="B28" s="256"/>
      <c r="C28" s="257" t="s">
        <v>62</v>
      </c>
      <c r="D28" s="182">
        <f>SUM(D29:D31)</f>
        <v>1245705</v>
      </c>
      <c r="E28" s="182">
        <f>SUM(E29:E31)</f>
        <v>1875705</v>
      </c>
      <c r="F28" s="182">
        <f>SUM(F29:F31)</f>
        <v>630000</v>
      </c>
      <c r="G28" s="182">
        <f>SUM(G29:G31)</f>
        <v>0</v>
      </c>
      <c r="H28" s="182">
        <f>SUM(H29:H31)</f>
        <v>630000</v>
      </c>
      <c r="I28" s="186"/>
      <c r="K28" s="259"/>
    </row>
    <row r="29" spans="1:13" s="274" customFormat="1" ht="42.75" customHeight="1" x14ac:dyDescent="0.15">
      <c r="A29" s="268" t="s">
        <v>352</v>
      </c>
      <c r="B29" s="270" t="s">
        <v>165</v>
      </c>
      <c r="C29" s="271" t="s">
        <v>350</v>
      </c>
      <c r="D29" s="272">
        <v>0</v>
      </c>
      <c r="E29" s="84">
        <f t="shared" si="1"/>
        <v>630000</v>
      </c>
      <c r="F29" s="84">
        <f t="shared" si="2"/>
        <v>630000</v>
      </c>
      <c r="G29" s="140"/>
      <c r="H29" s="141">
        <v>630000</v>
      </c>
      <c r="I29" s="273" t="s">
        <v>353</v>
      </c>
      <c r="K29" s="275"/>
    </row>
    <row r="30" spans="1:13" s="277" customFormat="1" ht="42.75" customHeight="1" x14ac:dyDescent="0.15">
      <c r="A30" s="268" t="s">
        <v>352</v>
      </c>
      <c r="B30" s="276">
        <v>499</v>
      </c>
      <c r="C30" s="271" t="s">
        <v>351</v>
      </c>
      <c r="D30" s="272">
        <v>1245705</v>
      </c>
      <c r="E30" s="84">
        <f t="shared" si="1"/>
        <v>1245705</v>
      </c>
      <c r="F30" s="84">
        <f t="shared" si="2"/>
        <v>0</v>
      </c>
      <c r="G30" s="140"/>
      <c r="H30" s="141">
        <v>0</v>
      </c>
      <c r="I30" s="273" t="s">
        <v>675</v>
      </c>
      <c r="K30" s="278"/>
    </row>
    <row r="31" spans="1:13" s="277" customFormat="1" ht="42.75" hidden="1" customHeight="1" x14ac:dyDescent="0.15">
      <c r="A31" s="268"/>
      <c r="B31" s="276"/>
      <c r="C31" s="271"/>
      <c r="D31" s="272"/>
      <c r="E31" s="84">
        <f t="shared" si="1"/>
        <v>0</v>
      </c>
      <c r="F31" s="84">
        <f t="shared" si="2"/>
        <v>0</v>
      </c>
      <c r="G31" s="140"/>
      <c r="H31" s="141"/>
      <c r="I31" s="273"/>
      <c r="K31" s="278"/>
    </row>
    <row r="32" spans="1:13" s="258" customFormat="1" ht="37.5" customHeight="1" x14ac:dyDescent="0.15">
      <c r="A32" s="180" t="s">
        <v>164</v>
      </c>
      <c r="B32" s="256"/>
      <c r="C32" s="257" t="s">
        <v>164</v>
      </c>
      <c r="D32" s="182">
        <f>SUM(D33:D39)</f>
        <v>33940783</v>
      </c>
      <c r="E32" s="182">
        <f>SUM(E33:E39)</f>
        <v>16492337</v>
      </c>
      <c r="F32" s="182">
        <f>SUM(F33:F39)</f>
        <v>-17448446</v>
      </c>
      <c r="G32" s="182">
        <f>SUM(G33:G39)</f>
        <v>18210080</v>
      </c>
      <c r="H32" s="182">
        <f>SUM(H33:H39)</f>
        <v>761634</v>
      </c>
      <c r="I32" s="186"/>
      <c r="K32" s="259"/>
    </row>
    <row r="33" spans="1:11" s="251" customFormat="1" ht="42.75" customHeight="1" x14ac:dyDescent="0.15">
      <c r="A33" s="268" t="s">
        <v>162</v>
      </c>
      <c r="B33" s="279">
        <v>731</v>
      </c>
      <c r="C33" s="280" t="s">
        <v>388</v>
      </c>
      <c r="D33" s="82">
        <v>25244080</v>
      </c>
      <c r="E33" s="84">
        <f t="shared" si="1"/>
        <v>7034000</v>
      </c>
      <c r="F33" s="84">
        <f t="shared" si="2"/>
        <v>-18210080</v>
      </c>
      <c r="G33" s="140">
        <v>18210080</v>
      </c>
      <c r="H33" s="141"/>
      <c r="I33" s="281" t="s">
        <v>672</v>
      </c>
    </row>
    <row r="34" spans="1:11" s="251" customFormat="1" ht="42.75" customHeight="1" x14ac:dyDescent="0.15">
      <c r="A34" s="268" t="s">
        <v>162</v>
      </c>
      <c r="B34" s="279">
        <v>732</v>
      </c>
      <c r="C34" s="280" t="s">
        <v>389</v>
      </c>
      <c r="D34" s="82">
        <v>130000</v>
      </c>
      <c r="E34" s="84">
        <f t="shared" si="1"/>
        <v>364000</v>
      </c>
      <c r="F34" s="84">
        <f t="shared" si="2"/>
        <v>234000</v>
      </c>
      <c r="G34" s="140"/>
      <c r="H34" s="141">
        <v>234000</v>
      </c>
      <c r="I34" s="281" t="s">
        <v>672</v>
      </c>
    </row>
    <row r="35" spans="1:11" s="251" customFormat="1" ht="42.75" customHeight="1" x14ac:dyDescent="0.15">
      <c r="A35" s="268" t="s">
        <v>162</v>
      </c>
      <c r="B35" s="83">
        <v>733</v>
      </c>
      <c r="C35" s="114" t="s">
        <v>390</v>
      </c>
      <c r="D35" s="283">
        <v>449500</v>
      </c>
      <c r="E35" s="84">
        <f t="shared" si="1"/>
        <v>450500</v>
      </c>
      <c r="F35" s="84">
        <f t="shared" si="2"/>
        <v>1000</v>
      </c>
      <c r="G35" s="140"/>
      <c r="H35" s="141">
        <v>1000</v>
      </c>
      <c r="I35" s="57" t="s">
        <v>672</v>
      </c>
      <c r="K35" s="252"/>
    </row>
    <row r="36" spans="1:11" s="251" customFormat="1" ht="42.75" customHeight="1" x14ac:dyDescent="0.15">
      <c r="A36" s="268" t="s">
        <v>162</v>
      </c>
      <c r="B36" s="83">
        <v>733</v>
      </c>
      <c r="C36" s="114" t="s">
        <v>391</v>
      </c>
      <c r="D36" s="283">
        <v>7711903</v>
      </c>
      <c r="E36" s="84">
        <f>D36+F36</f>
        <v>8170987</v>
      </c>
      <c r="F36" s="84">
        <f>H36-G36</f>
        <v>459084</v>
      </c>
      <c r="G36" s="140"/>
      <c r="H36" s="141">
        <v>459084</v>
      </c>
      <c r="I36" s="57" t="s">
        <v>672</v>
      </c>
      <c r="K36" s="252"/>
    </row>
    <row r="37" spans="1:11" s="251" customFormat="1" ht="42.75" customHeight="1" x14ac:dyDescent="0.15">
      <c r="A37" s="268" t="s">
        <v>162</v>
      </c>
      <c r="B37" s="279">
        <v>733</v>
      </c>
      <c r="C37" s="280" t="s">
        <v>392</v>
      </c>
      <c r="D37" s="82">
        <v>405300</v>
      </c>
      <c r="E37" s="84">
        <f t="shared" ref="E37" si="10">D37+F37</f>
        <v>472850</v>
      </c>
      <c r="F37" s="84">
        <f t="shared" ref="F37" si="11">H37-G37</f>
        <v>67550</v>
      </c>
      <c r="G37" s="140"/>
      <c r="H37" s="141">
        <v>67550</v>
      </c>
      <c r="I37" s="281" t="s">
        <v>672</v>
      </c>
    </row>
    <row r="38" spans="1:11" s="274" customFormat="1" ht="42.75" hidden="1" customHeight="1" x14ac:dyDescent="0.15">
      <c r="A38" s="268"/>
      <c r="B38" s="262"/>
      <c r="C38" s="114"/>
      <c r="D38" s="283"/>
      <c r="E38" s="84">
        <f t="shared" ref="E38" si="12">D38+F38</f>
        <v>0</v>
      </c>
      <c r="F38" s="84">
        <f t="shared" ref="F38" si="13">H38-G38</f>
        <v>0</v>
      </c>
      <c r="G38" s="140"/>
      <c r="H38" s="141"/>
      <c r="I38" s="57"/>
      <c r="K38" s="275"/>
    </row>
    <row r="39" spans="1:11" s="251" customFormat="1" ht="42.75" hidden="1" customHeight="1" x14ac:dyDescent="0.15">
      <c r="A39" s="268"/>
      <c r="B39" s="279"/>
      <c r="C39" s="280"/>
      <c r="D39" s="82"/>
      <c r="E39" s="84">
        <f t="shared" si="1"/>
        <v>0</v>
      </c>
      <c r="F39" s="84">
        <f t="shared" si="2"/>
        <v>0</v>
      </c>
      <c r="G39" s="140"/>
      <c r="H39" s="141"/>
      <c r="I39" s="281"/>
    </row>
    <row r="40" spans="1:11" s="258" customFormat="1" ht="37.5" hidden="1" customHeight="1" x14ac:dyDescent="0.15">
      <c r="A40" s="180" t="s">
        <v>63</v>
      </c>
      <c r="B40" s="256"/>
      <c r="C40" s="257" t="s">
        <v>63</v>
      </c>
      <c r="D40" s="182">
        <f>SUM(D41:D42)</f>
        <v>0</v>
      </c>
      <c r="E40" s="182">
        <f>SUM(E41:E42)</f>
        <v>0</v>
      </c>
      <c r="F40" s="182">
        <f>SUM(F41:F42)</f>
        <v>0</v>
      </c>
      <c r="G40" s="182">
        <f>SUM(G41:G42)</f>
        <v>0</v>
      </c>
      <c r="H40" s="182">
        <f>SUM(H41:H42)</f>
        <v>0</v>
      </c>
      <c r="I40" s="186"/>
      <c r="K40" s="259"/>
    </row>
    <row r="41" spans="1:11" s="274" customFormat="1" ht="42.75" hidden="1" customHeight="1" x14ac:dyDescent="0.15">
      <c r="A41" s="268"/>
      <c r="B41" s="262"/>
      <c r="C41" s="114"/>
      <c r="D41" s="283"/>
      <c r="E41" s="84">
        <f t="shared" si="1"/>
        <v>0</v>
      </c>
      <c r="F41" s="84">
        <f t="shared" si="2"/>
        <v>0</v>
      </c>
      <c r="G41" s="140"/>
      <c r="H41" s="141"/>
      <c r="I41" s="57"/>
      <c r="K41" s="275"/>
    </row>
    <row r="42" spans="1:11" s="251" customFormat="1" ht="42.75" hidden="1" customHeight="1" x14ac:dyDescent="0.15">
      <c r="A42" s="268"/>
      <c r="B42" s="262"/>
      <c r="C42" s="114"/>
      <c r="D42" s="283"/>
      <c r="E42" s="84">
        <f t="shared" si="1"/>
        <v>0</v>
      </c>
      <c r="F42" s="84">
        <f t="shared" si="2"/>
        <v>0</v>
      </c>
      <c r="G42" s="264"/>
      <c r="H42" s="265"/>
      <c r="I42" s="57"/>
      <c r="K42" s="252"/>
    </row>
    <row r="43" spans="1:11" s="258" customFormat="1" ht="37.5" customHeight="1" x14ac:dyDescent="0.15">
      <c r="A43" s="180" t="s">
        <v>45</v>
      </c>
      <c r="B43" s="256"/>
      <c r="C43" s="257" t="s">
        <v>45</v>
      </c>
      <c r="D43" s="182">
        <f>SUM(D44:D56)</f>
        <v>107340361</v>
      </c>
      <c r="E43" s="182">
        <f>SUM(E44:E56)</f>
        <v>106791220</v>
      </c>
      <c r="F43" s="182">
        <f>SUM(F44:F56)</f>
        <v>-549141</v>
      </c>
      <c r="G43" s="182">
        <f>SUM(G44:G56)</f>
        <v>1078223</v>
      </c>
      <c r="H43" s="182">
        <f>SUM(H44:H56)</f>
        <v>529082</v>
      </c>
      <c r="I43" s="186"/>
      <c r="K43" s="259"/>
    </row>
    <row r="44" spans="1:11" s="274" customFormat="1" ht="42.75" customHeight="1" x14ac:dyDescent="0.15">
      <c r="A44" s="268" t="s">
        <v>460</v>
      </c>
      <c r="B44" s="262">
        <v>978</v>
      </c>
      <c r="C44" s="114" t="s">
        <v>455</v>
      </c>
      <c r="D44" s="283">
        <v>185000</v>
      </c>
      <c r="E44" s="84">
        <f t="shared" ref="E44:E47" si="14">D44+F44</f>
        <v>190000</v>
      </c>
      <c r="F44" s="84">
        <f t="shared" ref="F44:F47" si="15">H44-G44</f>
        <v>5000</v>
      </c>
      <c r="G44" s="140"/>
      <c r="H44" s="141">
        <v>5000</v>
      </c>
      <c r="I44" s="57" t="s">
        <v>672</v>
      </c>
      <c r="K44" s="275"/>
    </row>
    <row r="45" spans="1:11" s="274" customFormat="1" ht="42.75" customHeight="1" x14ac:dyDescent="0.15">
      <c r="A45" s="268" t="s">
        <v>460</v>
      </c>
      <c r="B45" s="262">
        <v>978</v>
      </c>
      <c r="C45" s="114" t="s">
        <v>456</v>
      </c>
      <c r="D45" s="283">
        <v>750000</v>
      </c>
      <c r="E45" s="84">
        <f t="shared" si="14"/>
        <v>810000</v>
      </c>
      <c r="F45" s="84">
        <f t="shared" si="15"/>
        <v>60000</v>
      </c>
      <c r="G45" s="140"/>
      <c r="H45" s="141">
        <v>60000</v>
      </c>
      <c r="I45" s="57" t="s">
        <v>672</v>
      </c>
      <c r="K45" s="275"/>
    </row>
    <row r="46" spans="1:11" s="274" customFormat="1" ht="42.75" customHeight="1" x14ac:dyDescent="0.15">
      <c r="A46" s="268" t="s">
        <v>460</v>
      </c>
      <c r="B46" s="262">
        <v>979</v>
      </c>
      <c r="C46" s="114" t="s">
        <v>457</v>
      </c>
      <c r="D46" s="283">
        <v>44216000</v>
      </c>
      <c r="E46" s="84">
        <f t="shared" si="14"/>
        <v>44116500</v>
      </c>
      <c r="F46" s="84">
        <f t="shared" si="15"/>
        <v>-99500</v>
      </c>
      <c r="G46" s="140">
        <v>99500</v>
      </c>
      <c r="H46" s="141"/>
      <c r="I46" s="295"/>
      <c r="K46" s="275"/>
    </row>
    <row r="47" spans="1:11" s="274" customFormat="1" ht="42.75" customHeight="1" x14ac:dyDescent="0.15">
      <c r="A47" s="268" t="s">
        <v>460</v>
      </c>
      <c r="B47" s="262">
        <v>979</v>
      </c>
      <c r="C47" s="114" t="s">
        <v>458</v>
      </c>
      <c r="D47" s="283">
        <v>819120</v>
      </c>
      <c r="E47" s="84">
        <f t="shared" si="14"/>
        <v>170000</v>
      </c>
      <c r="F47" s="84">
        <f t="shared" si="15"/>
        <v>-649120</v>
      </c>
      <c r="G47" s="140">
        <v>649120</v>
      </c>
      <c r="H47" s="141"/>
      <c r="I47" s="295"/>
      <c r="K47" s="275"/>
    </row>
    <row r="48" spans="1:11" s="274" customFormat="1" ht="42.75" hidden="1" customHeight="1" x14ac:dyDescent="0.15">
      <c r="A48" s="382" t="s">
        <v>460</v>
      </c>
      <c r="B48" s="383">
        <v>979</v>
      </c>
      <c r="C48" s="328" t="s">
        <v>459</v>
      </c>
      <c r="D48" s="329"/>
      <c r="E48" s="384">
        <f t="shared" ref="E48:E50" si="16">D48+F48</f>
        <v>0</v>
      </c>
      <c r="F48" s="384">
        <f t="shared" ref="F48:F50" si="17">H48-G48</f>
        <v>0</v>
      </c>
      <c r="G48" s="330"/>
      <c r="H48" s="385"/>
      <c r="I48" s="332"/>
      <c r="K48" s="275"/>
    </row>
    <row r="49" spans="1:11" s="274" customFormat="1" ht="42.75" customHeight="1" x14ac:dyDescent="0.15">
      <c r="A49" s="268" t="s">
        <v>463</v>
      </c>
      <c r="B49" s="262">
        <v>1026</v>
      </c>
      <c r="C49" s="114" t="s">
        <v>461</v>
      </c>
      <c r="D49" s="283">
        <v>300000</v>
      </c>
      <c r="E49" s="84">
        <f t="shared" si="16"/>
        <v>500000</v>
      </c>
      <c r="F49" s="84">
        <f t="shared" si="17"/>
        <v>200000</v>
      </c>
      <c r="G49" s="140"/>
      <c r="H49" s="141">
        <v>200000</v>
      </c>
      <c r="I49" s="295" t="s">
        <v>672</v>
      </c>
      <c r="K49" s="275"/>
    </row>
    <row r="50" spans="1:11" s="274" customFormat="1" ht="42.75" customHeight="1" x14ac:dyDescent="0.15">
      <c r="A50" s="268" t="s">
        <v>463</v>
      </c>
      <c r="B50" s="262">
        <v>1027</v>
      </c>
      <c r="C50" s="114" t="s">
        <v>462</v>
      </c>
      <c r="D50" s="283">
        <v>279103</v>
      </c>
      <c r="E50" s="84">
        <f t="shared" si="16"/>
        <v>0</v>
      </c>
      <c r="F50" s="84">
        <f t="shared" si="17"/>
        <v>-279103</v>
      </c>
      <c r="G50" s="140">
        <v>279103</v>
      </c>
      <c r="H50" s="141"/>
      <c r="I50" s="295" t="s">
        <v>672</v>
      </c>
      <c r="K50" s="275"/>
    </row>
    <row r="51" spans="1:11" s="274" customFormat="1" ht="42.75" customHeight="1" x14ac:dyDescent="0.15">
      <c r="A51" s="268" t="s">
        <v>465</v>
      </c>
      <c r="B51" s="262">
        <v>1068</v>
      </c>
      <c r="C51" s="114" t="s">
        <v>464</v>
      </c>
      <c r="D51" s="283">
        <v>60000000</v>
      </c>
      <c r="E51" s="84">
        <f t="shared" ref="E51:E54" si="18">D51+F51</f>
        <v>60085000</v>
      </c>
      <c r="F51" s="84">
        <f t="shared" ref="F51:F54" si="19">H51-G51</f>
        <v>85000</v>
      </c>
      <c r="G51" s="140"/>
      <c r="H51" s="141">
        <v>85000</v>
      </c>
      <c r="I51" s="57" t="s">
        <v>672</v>
      </c>
      <c r="K51" s="275"/>
    </row>
    <row r="52" spans="1:11" s="274" customFormat="1" ht="42.75" customHeight="1" x14ac:dyDescent="0.15">
      <c r="A52" s="268" t="s">
        <v>665</v>
      </c>
      <c r="B52" s="262"/>
      <c r="C52" s="114" t="s">
        <v>666</v>
      </c>
      <c r="D52" s="283">
        <v>91518</v>
      </c>
      <c r="E52" s="84">
        <f t="shared" si="18"/>
        <v>266600</v>
      </c>
      <c r="F52" s="84">
        <f t="shared" si="19"/>
        <v>175082</v>
      </c>
      <c r="G52" s="140"/>
      <c r="H52" s="141">
        <v>175082</v>
      </c>
      <c r="I52" s="326" t="s">
        <v>672</v>
      </c>
      <c r="K52" s="275"/>
    </row>
    <row r="53" spans="1:11" s="274" customFormat="1" ht="42.75" customHeight="1" x14ac:dyDescent="0.15">
      <c r="A53" s="268" t="s">
        <v>460</v>
      </c>
      <c r="B53" s="262" t="s">
        <v>667</v>
      </c>
      <c r="C53" s="114" t="s">
        <v>668</v>
      </c>
      <c r="D53" s="283">
        <v>500</v>
      </c>
      <c r="E53" s="84">
        <f t="shared" si="18"/>
        <v>0</v>
      </c>
      <c r="F53" s="84">
        <f t="shared" si="19"/>
        <v>-500</v>
      </c>
      <c r="G53" s="140">
        <v>500</v>
      </c>
      <c r="H53" s="141"/>
      <c r="I53" s="326"/>
      <c r="K53" s="275"/>
    </row>
    <row r="54" spans="1:11" s="274" customFormat="1" ht="42.75" customHeight="1" x14ac:dyDescent="0.15">
      <c r="A54" s="268" t="s">
        <v>460</v>
      </c>
      <c r="B54" s="262" t="s">
        <v>631</v>
      </c>
      <c r="C54" s="114" t="s">
        <v>669</v>
      </c>
      <c r="D54" s="283">
        <v>649120</v>
      </c>
      <c r="E54" s="84">
        <f t="shared" si="18"/>
        <v>653120</v>
      </c>
      <c r="F54" s="84">
        <f t="shared" si="19"/>
        <v>4000</v>
      </c>
      <c r="G54" s="140"/>
      <c r="H54" s="141">
        <v>4000</v>
      </c>
      <c r="I54" s="388"/>
      <c r="K54" s="275"/>
    </row>
    <row r="55" spans="1:11" s="274" customFormat="1" ht="42.75" customHeight="1" x14ac:dyDescent="0.15">
      <c r="A55" s="268" t="s">
        <v>460</v>
      </c>
      <c r="B55" s="262"/>
      <c r="C55" s="114" t="s">
        <v>776</v>
      </c>
      <c r="D55" s="283">
        <v>50000</v>
      </c>
      <c r="E55" s="84">
        <f t="shared" ref="E55" si="20">D55+F55</f>
        <v>0</v>
      </c>
      <c r="F55" s="84">
        <f t="shared" ref="F55" si="21">H55-G55</f>
        <v>-50000</v>
      </c>
      <c r="G55" s="140">
        <v>50000</v>
      </c>
      <c r="H55" s="141"/>
      <c r="I55" s="295"/>
      <c r="K55" s="275"/>
    </row>
    <row r="56" spans="1:11" s="274" customFormat="1" ht="42.75" hidden="1" customHeight="1" x14ac:dyDescent="0.15">
      <c r="A56" s="268"/>
      <c r="B56" s="262"/>
      <c r="C56" s="114"/>
      <c r="D56" s="283"/>
      <c r="E56" s="84">
        <f t="shared" si="1"/>
        <v>0</v>
      </c>
      <c r="F56" s="84">
        <f t="shared" si="2"/>
        <v>0</v>
      </c>
      <c r="G56" s="140"/>
      <c r="H56" s="141"/>
      <c r="I56" s="295"/>
      <c r="K56" s="275"/>
    </row>
    <row r="57" spans="1:11" s="258" customFormat="1" ht="37.5" customHeight="1" x14ac:dyDescent="0.15">
      <c r="A57" s="180" t="s">
        <v>144</v>
      </c>
      <c r="B57" s="256"/>
      <c r="C57" s="257" t="s">
        <v>144</v>
      </c>
      <c r="D57" s="182">
        <f>SUM(D58:D67)</f>
        <v>12106654</v>
      </c>
      <c r="E57" s="182">
        <f>SUM(E58:E67)</f>
        <v>772800</v>
      </c>
      <c r="F57" s="182">
        <f>SUM(F58:F67)</f>
        <v>-11333854</v>
      </c>
      <c r="G57" s="182">
        <f>SUM(G58:G67)</f>
        <v>11577604</v>
      </c>
      <c r="H57" s="182">
        <f>SUM(H58:H67)</f>
        <v>243750</v>
      </c>
      <c r="I57" s="186"/>
      <c r="K57" s="259"/>
    </row>
    <row r="58" spans="1:11" s="274" customFormat="1" ht="42.75" customHeight="1" x14ac:dyDescent="0.15">
      <c r="A58" s="268" t="s">
        <v>514</v>
      </c>
      <c r="B58" s="279">
        <v>1114</v>
      </c>
      <c r="C58" s="284" t="s">
        <v>512</v>
      </c>
      <c r="D58" s="300">
        <v>1168262</v>
      </c>
      <c r="E58" s="84">
        <f t="shared" si="1"/>
        <v>475800</v>
      </c>
      <c r="F58" s="84">
        <f t="shared" si="2"/>
        <v>-692462</v>
      </c>
      <c r="G58" s="140">
        <v>692462</v>
      </c>
      <c r="H58" s="141"/>
      <c r="I58" s="129" t="s">
        <v>672</v>
      </c>
      <c r="K58" s="275"/>
    </row>
    <row r="59" spans="1:11" s="274" customFormat="1" ht="42.75" customHeight="1" x14ac:dyDescent="0.15">
      <c r="A59" s="268" t="s">
        <v>514</v>
      </c>
      <c r="B59" s="279">
        <v>1112</v>
      </c>
      <c r="C59" s="284" t="s">
        <v>513</v>
      </c>
      <c r="D59" s="300">
        <v>10876142</v>
      </c>
      <c r="E59" s="84">
        <f t="shared" si="1"/>
        <v>0</v>
      </c>
      <c r="F59" s="84">
        <f t="shared" si="2"/>
        <v>-10876142</v>
      </c>
      <c r="G59" s="140">
        <v>10876142</v>
      </c>
      <c r="H59" s="141"/>
      <c r="I59" s="129" t="s">
        <v>672</v>
      </c>
      <c r="K59" s="275"/>
    </row>
    <row r="60" spans="1:11" s="274" customFormat="1" ht="42.75" customHeight="1" x14ac:dyDescent="0.15">
      <c r="A60" s="268" t="s">
        <v>516</v>
      </c>
      <c r="B60" s="279" t="s">
        <v>165</v>
      </c>
      <c r="C60" s="284" t="s">
        <v>515</v>
      </c>
      <c r="D60" s="300"/>
      <c r="E60" s="84">
        <f t="shared" si="1"/>
        <v>243750</v>
      </c>
      <c r="F60" s="84">
        <f t="shared" si="2"/>
        <v>243750</v>
      </c>
      <c r="G60" s="140"/>
      <c r="H60" s="141">
        <v>243750</v>
      </c>
      <c r="I60" s="129" t="s">
        <v>673</v>
      </c>
      <c r="K60" s="275"/>
    </row>
    <row r="61" spans="1:11" s="274" customFormat="1" ht="42.75" customHeight="1" x14ac:dyDescent="0.15">
      <c r="A61" s="268" t="s">
        <v>670</v>
      </c>
      <c r="B61" s="279"/>
      <c r="C61" s="284" t="s">
        <v>671</v>
      </c>
      <c r="D61" s="300">
        <v>62250</v>
      </c>
      <c r="E61" s="84">
        <f t="shared" si="1"/>
        <v>53250</v>
      </c>
      <c r="F61" s="84">
        <f t="shared" si="2"/>
        <v>-9000</v>
      </c>
      <c r="G61" s="140">
        <v>9000</v>
      </c>
      <c r="H61" s="141"/>
      <c r="I61" s="129" t="s">
        <v>672</v>
      </c>
      <c r="K61" s="275"/>
    </row>
    <row r="62" spans="1:11" s="274" customFormat="1" ht="42.75" hidden="1" customHeight="1" x14ac:dyDescent="0.15">
      <c r="A62" s="268"/>
      <c r="B62" s="279"/>
      <c r="C62" s="284"/>
      <c r="D62" s="300"/>
      <c r="E62" s="84">
        <f t="shared" si="1"/>
        <v>0</v>
      </c>
      <c r="F62" s="84">
        <f t="shared" si="2"/>
        <v>0</v>
      </c>
      <c r="G62" s="140"/>
      <c r="H62" s="141"/>
      <c r="I62" s="129"/>
      <c r="K62" s="275"/>
    </row>
    <row r="63" spans="1:11" s="274" customFormat="1" ht="42.75" hidden="1" customHeight="1" x14ac:dyDescent="0.15">
      <c r="A63" s="268"/>
      <c r="B63" s="279"/>
      <c r="C63" s="284"/>
      <c r="D63" s="300"/>
      <c r="E63" s="84">
        <f t="shared" si="1"/>
        <v>0</v>
      </c>
      <c r="F63" s="84">
        <f t="shared" si="2"/>
        <v>0</v>
      </c>
      <c r="G63" s="140"/>
      <c r="H63" s="141"/>
      <c r="I63" s="129"/>
      <c r="K63" s="275"/>
    </row>
    <row r="64" spans="1:11" s="274" customFormat="1" ht="42.75" hidden="1" customHeight="1" x14ac:dyDescent="0.15">
      <c r="A64" s="268"/>
      <c r="B64" s="279"/>
      <c r="C64" s="284"/>
      <c r="D64" s="300"/>
      <c r="E64" s="84">
        <f t="shared" si="1"/>
        <v>0</v>
      </c>
      <c r="F64" s="84">
        <f t="shared" si="2"/>
        <v>0</v>
      </c>
      <c r="G64" s="140"/>
      <c r="H64" s="141"/>
      <c r="I64" s="129"/>
      <c r="K64" s="275"/>
    </row>
    <row r="65" spans="1:11" s="274" customFormat="1" ht="42.75" hidden="1" customHeight="1" x14ac:dyDescent="0.15">
      <c r="A65" s="268"/>
      <c r="B65" s="279"/>
      <c r="C65" s="284"/>
      <c r="D65" s="300"/>
      <c r="E65" s="84">
        <f t="shared" si="1"/>
        <v>0</v>
      </c>
      <c r="F65" s="84">
        <f t="shared" si="2"/>
        <v>0</v>
      </c>
      <c r="G65" s="140"/>
      <c r="H65" s="141"/>
      <c r="I65" s="129"/>
      <c r="K65" s="275"/>
    </row>
    <row r="66" spans="1:11" s="277" customFormat="1" ht="42.75" hidden="1" customHeight="1" x14ac:dyDescent="0.15">
      <c r="A66" s="268"/>
      <c r="B66" s="282"/>
      <c r="C66" s="284"/>
      <c r="D66" s="300"/>
      <c r="E66" s="84">
        <f t="shared" si="1"/>
        <v>0</v>
      </c>
      <c r="F66" s="84">
        <f t="shared" si="2"/>
        <v>0</v>
      </c>
      <c r="G66" s="140"/>
      <c r="H66" s="141"/>
      <c r="I66" s="129"/>
      <c r="K66" s="278"/>
    </row>
    <row r="67" spans="1:11" s="251" customFormat="1" ht="42.75" hidden="1" customHeight="1" x14ac:dyDescent="0.15">
      <c r="A67" s="285"/>
      <c r="B67" s="286"/>
      <c r="C67" s="287"/>
      <c r="D67" s="301"/>
      <c r="E67" s="84">
        <f t="shared" si="1"/>
        <v>0</v>
      </c>
      <c r="F67" s="84">
        <f t="shared" si="2"/>
        <v>0</v>
      </c>
      <c r="G67" s="140"/>
      <c r="H67" s="141"/>
      <c r="I67" s="288"/>
      <c r="K67" s="252"/>
    </row>
    <row r="68" spans="1:11" x14ac:dyDescent="0.15">
      <c r="A68" s="289"/>
      <c r="D68" s="302"/>
      <c r="E68" s="302"/>
      <c r="F68" s="302"/>
      <c r="G68" s="302"/>
      <c r="H68" s="302"/>
    </row>
  </sheetData>
  <mergeCells count="9">
    <mergeCell ref="A1:I1"/>
    <mergeCell ref="A4:A5"/>
    <mergeCell ref="L4:M4"/>
    <mergeCell ref="B4:B5"/>
    <mergeCell ref="D4:D5"/>
    <mergeCell ref="I4:I5"/>
    <mergeCell ref="C4:C5"/>
    <mergeCell ref="F4:H4"/>
    <mergeCell ref="E4:E5"/>
  </mergeCells>
  <phoneticPr fontId="2" type="noConversion"/>
  <printOptions horizontalCentered="1"/>
  <pageMargins left="0.23622047244094491" right="0.27559055118110237" top="0.74803149606299213" bottom="0.78740157480314965" header="0.51181102362204722" footer="0.43307086614173229"/>
  <pageSetup paperSize="9" scale="75" firstPageNumber="2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M534"/>
  <sheetViews>
    <sheetView showGridLines="0" showZeros="0" tabSelected="1" view="pageBreakPreview" zoomScale="85" zoomScaleNormal="70" zoomScaleSheetLayoutView="85" workbookViewId="0">
      <pane xSplit="1" ySplit="5" topLeftCell="B6" activePane="bottomRight" state="frozen"/>
      <selection activeCell="J12" sqref="J12"/>
      <selection pane="topRight" activeCell="J12" sqref="J12"/>
      <selection pane="bottomLeft" activeCell="J12" sqref="J12"/>
      <selection pane="bottomRight" sqref="A1:I1"/>
    </sheetView>
  </sheetViews>
  <sheetFormatPr defaultRowHeight="13.5" x14ac:dyDescent="0.15"/>
  <cols>
    <col min="1" max="1" width="17.6640625" style="146" customWidth="1"/>
    <col min="2" max="2" width="7.5546875" style="1" customWidth="1"/>
    <col min="3" max="3" width="31.33203125" style="1" customWidth="1"/>
    <col min="4" max="4" width="11.77734375" style="1" customWidth="1"/>
    <col min="5" max="6" width="11.77734375" style="1" hidden="1" customWidth="1"/>
    <col min="7" max="8" width="11.77734375" style="1" customWidth="1"/>
    <col min="9" max="9" width="23.21875" style="194" customWidth="1"/>
    <col min="10" max="10" width="13.5546875" style="61" hidden="1" customWidth="1"/>
    <col min="11" max="11" width="11.88671875" style="1" hidden="1" customWidth="1"/>
    <col min="12" max="12" width="11.44140625" style="1" hidden="1" customWidth="1"/>
    <col min="13" max="15" width="8.88671875" style="1" customWidth="1"/>
    <col min="16" max="16384" width="8.88671875" style="1"/>
  </cols>
  <sheetData>
    <row r="1" spans="1:12" ht="44.25" customHeight="1" x14ac:dyDescent="0.15">
      <c r="A1" s="397" t="s">
        <v>178</v>
      </c>
      <c r="B1" s="397"/>
      <c r="C1" s="397"/>
      <c r="D1" s="397"/>
      <c r="E1" s="397"/>
      <c r="F1" s="397"/>
      <c r="G1" s="397"/>
      <c r="H1" s="397"/>
      <c r="I1" s="397"/>
    </row>
    <row r="2" spans="1:12" ht="20.25" customHeight="1" x14ac:dyDescent="0.25">
      <c r="A2" s="145"/>
      <c r="B2" s="52" t="s">
        <v>42</v>
      </c>
      <c r="C2" s="52"/>
      <c r="D2" s="4"/>
      <c r="E2" s="4"/>
      <c r="F2" s="4"/>
      <c r="G2" s="4"/>
      <c r="H2" s="4"/>
      <c r="I2" s="190"/>
      <c r="K2" s="150"/>
      <c r="L2" s="363">
        <f>L3-L6</f>
        <v>0</v>
      </c>
    </row>
    <row r="3" spans="1:12" x14ac:dyDescent="0.15">
      <c r="I3" s="34" t="s">
        <v>26</v>
      </c>
      <c r="J3" s="362">
        <f>J4-J6</f>
        <v>0</v>
      </c>
      <c r="K3" s="150"/>
      <c r="L3" s="363">
        <f>J6-K6</f>
        <v>0</v>
      </c>
    </row>
    <row r="4" spans="1:12" s="2" customFormat="1" ht="24.95" customHeight="1" x14ac:dyDescent="0.15">
      <c r="A4" s="430" t="s">
        <v>87</v>
      </c>
      <c r="B4" s="428" t="s">
        <v>39</v>
      </c>
      <c r="C4" s="428" t="s">
        <v>88</v>
      </c>
      <c r="D4" s="432" t="s">
        <v>48</v>
      </c>
      <c r="E4" s="432" t="s">
        <v>85</v>
      </c>
      <c r="F4" s="433" t="s">
        <v>16</v>
      </c>
      <c r="G4" s="434"/>
      <c r="H4" s="435"/>
      <c r="I4" s="436" t="s">
        <v>31</v>
      </c>
      <c r="J4" s="361">
        <f>F6</f>
        <v>-28245246</v>
      </c>
      <c r="K4" s="321">
        <f>세입_일반!F6</f>
        <v>-28245246</v>
      </c>
      <c r="L4" s="320">
        <f>K4-K6</f>
        <v>0</v>
      </c>
    </row>
    <row r="5" spans="1:12" s="2" customFormat="1" ht="24.95" customHeight="1" x14ac:dyDescent="0.15">
      <c r="A5" s="431"/>
      <c r="B5" s="429"/>
      <c r="C5" s="429"/>
      <c r="D5" s="429"/>
      <c r="E5" s="429"/>
      <c r="F5" s="87" t="s">
        <v>19</v>
      </c>
      <c r="G5" s="88" t="s">
        <v>18</v>
      </c>
      <c r="H5" s="88" t="s">
        <v>17</v>
      </c>
      <c r="I5" s="437"/>
      <c r="J5" s="310" t="s">
        <v>147</v>
      </c>
      <c r="K5" s="311" t="s">
        <v>146</v>
      </c>
      <c r="L5" s="322" t="s">
        <v>148</v>
      </c>
    </row>
    <row r="6" spans="1:12" s="106" customFormat="1" ht="34.5" customHeight="1" x14ac:dyDescent="0.15">
      <c r="A6" s="108" t="s">
        <v>19</v>
      </c>
      <c r="B6" s="114"/>
      <c r="C6" s="114"/>
      <c r="D6" s="290">
        <f>SUM(D7:D465)/2</f>
        <v>2212054841</v>
      </c>
      <c r="E6" s="290">
        <f>SUM(E7:E465)/2</f>
        <v>2183809595</v>
      </c>
      <c r="F6" s="290">
        <f>SUM(F7:F465)/2</f>
        <v>-28245246</v>
      </c>
      <c r="G6" s="290">
        <f>SUM(G7:G465)/2</f>
        <v>169154635</v>
      </c>
      <c r="H6" s="290">
        <f>SUM(H7:H465)/2</f>
        <v>140909389</v>
      </c>
      <c r="I6" s="115"/>
      <c r="J6" s="312">
        <f>SUM(J9:J465)/2</f>
        <v>-28245246</v>
      </c>
      <c r="K6" s="313">
        <f>SUM(K9:K465)/2</f>
        <v>-28245246</v>
      </c>
      <c r="L6" s="313">
        <f>SUM(L9:L465)/2</f>
        <v>0</v>
      </c>
    </row>
    <row r="7" spans="1:12" s="144" customFormat="1" ht="38.25" hidden="1" customHeight="1" x14ac:dyDescent="0.15">
      <c r="A7" s="180" t="s">
        <v>139</v>
      </c>
      <c r="B7" s="181"/>
      <c r="C7" s="181" t="s">
        <v>139</v>
      </c>
      <c r="D7" s="291">
        <f>SUM(D8:D8)</f>
        <v>0</v>
      </c>
      <c r="E7" s="291">
        <f t="shared" ref="E7:H7" si="0">SUM(E8:E8)</f>
        <v>0</v>
      </c>
      <c r="F7" s="291">
        <f t="shared" si="0"/>
        <v>0</v>
      </c>
      <c r="G7" s="291">
        <f t="shared" si="0"/>
        <v>0</v>
      </c>
      <c r="H7" s="291">
        <f t="shared" si="0"/>
        <v>0</v>
      </c>
      <c r="I7" s="183"/>
      <c r="J7" s="318">
        <f t="shared" ref="J7:J461" si="1">F7</f>
        <v>0</v>
      </c>
      <c r="K7" s="319"/>
      <c r="L7" s="324">
        <f t="shared" ref="L7:L461" si="2">J7-K7</f>
        <v>0</v>
      </c>
    </row>
    <row r="8" spans="1:12" s="106" customFormat="1" ht="42.75" hidden="1" customHeight="1" x14ac:dyDescent="0.15">
      <c r="A8" s="187"/>
      <c r="B8" s="83"/>
      <c r="C8" s="114"/>
      <c r="D8" s="283"/>
      <c r="E8" s="283">
        <f t="shared" ref="E8:E365" si="3">D8+F8</f>
        <v>0</v>
      </c>
      <c r="F8" s="283">
        <f t="shared" ref="F8:F365" si="4">H8-G8</f>
        <v>0</v>
      </c>
      <c r="G8" s="140"/>
      <c r="H8" s="292"/>
      <c r="I8" s="57"/>
      <c r="J8" s="312">
        <f t="shared" si="1"/>
        <v>0</v>
      </c>
      <c r="K8" s="313"/>
      <c r="L8" s="323">
        <f t="shared" si="2"/>
        <v>0</v>
      </c>
    </row>
    <row r="9" spans="1:12" s="144" customFormat="1" ht="38.25" customHeight="1" x14ac:dyDescent="0.15">
      <c r="A9" s="180" t="s">
        <v>47</v>
      </c>
      <c r="B9" s="181"/>
      <c r="C9" s="181" t="s">
        <v>90</v>
      </c>
      <c r="D9" s="291">
        <f>SUM(D10:D22)</f>
        <v>1669073</v>
      </c>
      <c r="E9" s="291">
        <f t="shared" ref="E9:H9" si="5">SUM(E10:E22)</f>
        <v>1887796</v>
      </c>
      <c r="F9" s="291">
        <f t="shared" si="5"/>
        <v>218723</v>
      </c>
      <c r="G9" s="291">
        <f t="shared" si="5"/>
        <v>412278</v>
      </c>
      <c r="H9" s="291">
        <f t="shared" si="5"/>
        <v>631001</v>
      </c>
      <c r="I9" s="183"/>
      <c r="J9" s="318">
        <f t="shared" si="1"/>
        <v>218723</v>
      </c>
      <c r="K9" s="319">
        <f>SUM(K10:K22)</f>
        <v>0</v>
      </c>
      <c r="L9" s="324">
        <f t="shared" si="2"/>
        <v>218723</v>
      </c>
    </row>
    <row r="10" spans="1:12" s="107" customFormat="1" ht="42.75" customHeight="1" x14ac:dyDescent="0.15">
      <c r="A10" s="187" t="s">
        <v>167</v>
      </c>
      <c r="B10" s="83">
        <v>17</v>
      </c>
      <c r="C10" s="114" t="s">
        <v>182</v>
      </c>
      <c r="D10" s="283">
        <v>301384</v>
      </c>
      <c r="E10" s="283">
        <f t="shared" si="3"/>
        <v>335084</v>
      </c>
      <c r="F10" s="283">
        <f t="shared" si="4"/>
        <v>33700</v>
      </c>
      <c r="G10" s="140"/>
      <c r="H10" s="292">
        <v>33700</v>
      </c>
      <c r="I10" s="57"/>
      <c r="J10" s="312">
        <f t="shared" si="1"/>
        <v>33700</v>
      </c>
      <c r="K10" s="314"/>
      <c r="L10" s="325">
        <f t="shared" si="2"/>
        <v>33700</v>
      </c>
    </row>
    <row r="11" spans="1:12" s="107" customFormat="1" ht="42.75" customHeight="1" x14ac:dyDescent="0.15">
      <c r="A11" s="187" t="s">
        <v>167</v>
      </c>
      <c r="B11" s="124">
        <v>18</v>
      </c>
      <c r="C11" s="120" t="s">
        <v>183</v>
      </c>
      <c r="D11" s="189">
        <v>120435</v>
      </c>
      <c r="E11" s="283">
        <f t="shared" ref="E11:E22" si="6">D11+F11</f>
        <v>121808</v>
      </c>
      <c r="F11" s="283">
        <f t="shared" ref="F11:F22" si="7">H11-G11</f>
        <v>1373</v>
      </c>
      <c r="G11" s="142"/>
      <c r="H11" s="294">
        <v>1373</v>
      </c>
      <c r="I11" s="129"/>
      <c r="J11" s="312">
        <f>F11</f>
        <v>1373</v>
      </c>
      <c r="K11" s="314"/>
      <c r="L11" s="325">
        <f>J11-K11</f>
        <v>1373</v>
      </c>
    </row>
    <row r="12" spans="1:12" s="107" customFormat="1" ht="42.75" customHeight="1" x14ac:dyDescent="0.15">
      <c r="A12" s="187" t="s">
        <v>167</v>
      </c>
      <c r="B12" s="83">
        <v>14</v>
      </c>
      <c r="C12" s="114" t="s">
        <v>184</v>
      </c>
      <c r="D12" s="283">
        <v>460000</v>
      </c>
      <c r="E12" s="283">
        <f t="shared" si="6"/>
        <v>562860</v>
      </c>
      <c r="F12" s="283">
        <f t="shared" si="7"/>
        <v>102860</v>
      </c>
      <c r="G12" s="140"/>
      <c r="H12" s="292">
        <v>102860</v>
      </c>
      <c r="I12" s="57"/>
      <c r="J12" s="312">
        <f t="shared" ref="J12:J15" si="8">F12</f>
        <v>102860</v>
      </c>
      <c r="K12" s="314"/>
      <c r="L12" s="325">
        <f t="shared" ref="L12:L15" si="9">J12-K12</f>
        <v>102860</v>
      </c>
    </row>
    <row r="13" spans="1:12" s="107" customFormat="1" ht="42.75" customHeight="1" x14ac:dyDescent="0.15">
      <c r="A13" s="187" t="s">
        <v>167</v>
      </c>
      <c r="B13" s="83">
        <v>14</v>
      </c>
      <c r="C13" s="114" t="s">
        <v>185</v>
      </c>
      <c r="D13" s="283">
        <v>300000</v>
      </c>
      <c r="E13" s="283">
        <f t="shared" si="6"/>
        <v>700000</v>
      </c>
      <c r="F13" s="283">
        <f t="shared" si="7"/>
        <v>400000</v>
      </c>
      <c r="G13" s="140"/>
      <c r="H13" s="292">
        <v>400000</v>
      </c>
      <c r="I13" s="57"/>
      <c r="J13" s="312">
        <f t="shared" si="8"/>
        <v>400000</v>
      </c>
      <c r="K13" s="314"/>
      <c r="L13" s="325">
        <f t="shared" si="9"/>
        <v>400000</v>
      </c>
    </row>
    <row r="14" spans="1:12" s="107" customFormat="1" ht="42.75" customHeight="1" x14ac:dyDescent="0.15">
      <c r="A14" s="187" t="s">
        <v>167</v>
      </c>
      <c r="B14" s="83" t="s">
        <v>181</v>
      </c>
      <c r="C14" s="114" t="s">
        <v>186</v>
      </c>
      <c r="D14" s="283">
        <v>0</v>
      </c>
      <c r="E14" s="283">
        <f t="shared" si="6"/>
        <v>32000</v>
      </c>
      <c r="F14" s="283">
        <f t="shared" si="7"/>
        <v>32000</v>
      </c>
      <c r="G14" s="140"/>
      <c r="H14" s="292">
        <v>32000</v>
      </c>
      <c r="I14" s="57" t="s">
        <v>770</v>
      </c>
      <c r="J14" s="312">
        <f t="shared" si="8"/>
        <v>32000</v>
      </c>
      <c r="K14" s="314"/>
      <c r="L14" s="325">
        <f t="shared" si="9"/>
        <v>32000</v>
      </c>
    </row>
    <row r="15" spans="1:12" s="107" customFormat="1" ht="42.75" customHeight="1" x14ac:dyDescent="0.15">
      <c r="A15" s="187" t="s">
        <v>167</v>
      </c>
      <c r="B15" s="83">
        <v>12</v>
      </c>
      <c r="C15" s="114" t="s">
        <v>187</v>
      </c>
      <c r="D15" s="283">
        <v>6000</v>
      </c>
      <c r="E15" s="283">
        <f t="shared" si="6"/>
        <v>30300</v>
      </c>
      <c r="F15" s="283">
        <f t="shared" si="7"/>
        <v>24300</v>
      </c>
      <c r="G15" s="140"/>
      <c r="H15" s="292">
        <v>24300</v>
      </c>
      <c r="I15" s="57"/>
      <c r="J15" s="312">
        <f t="shared" si="8"/>
        <v>24300</v>
      </c>
      <c r="K15" s="314"/>
      <c r="L15" s="325">
        <f t="shared" si="9"/>
        <v>24300</v>
      </c>
    </row>
    <row r="16" spans="1:12" s="107" customFormat="1" ht="42.75" customHeight="1" x14ac:dyDescent="0.15">
      <c r="A16" s="187" t="s">
        <v>167</v>
      </c>
      <c r="B16" s="83">
        <v>12</v>
      </c>
      <c r="C16" s="114" t="s">
        <v>188</v>
      </c>
      <c r="D16" s="283">
        <v>100278</v>
      </c>
      <c r="E16" s="283">
        <f t="shared" si="6"/>
        <v>0</v>
      </c>
      <c r="F16" s="283">
        <f t="shared" si="7"/>
        <v>-100278</v>
      </c>
      <c r="G16" s="140">
        <v>100278</v>
      </c>
      <c r="H16" s="292"/>
      <c r="I16" s="57"/>
      <c r="J16" s="312">
        <f t="shared" ref="J16:J19" si="10">F16</f>
        <v>-100278</v>
      </c>
      <c r="K16" s="314"/>
      <c r="L16" s="325">
        <f t="shared" ref="L16:L20" si="11">J16-K16</f>
        <v>-100278</v>
      </c>
    </row>
    <row r="17" spans="1:12" s="107" customFormat="1" ht="42.75" customHeight="1" x14ac:dyDescent="0.15">
      <c r="A17" s="187" t="s">
        <v>167</v>
      </c>
      <c r="B17" s="83">
        <v>15</v>
      </c>
      <c r="C17" s="114" t="s">
        <v>189</v>
      </c>
      <c r="D17" s="283">
        <v>24000</v>
      </c>
      <c r="E17" s="283">
        <f t="shared" si="6"/>
        <v>48000</v>
      </c>
      <c r="F17" s="283">
        <f t="shared" si="7"/>
        <v>24000</v>
      </c>
      <c r="G17" s="140"/>
      <c r="H17" s="292">
        <v>24000</v>
      </c>
      <c r="I17" s="57"/>
      <c r="J17" s="312">
        <f t="shared" si="10"/>
        <v>24000</v>
      </c>
      <c r="K17" s="314"/>
      <c r="L17" s="325">
        <f t="shared" si="11"/>
        <v>24000</v>
      </c>
    </row>
    <row r="18" spans="1:12" s="107" customFormat="1" ht="42.75" customHeight="1" x14ac:dyDescent="0.15">
      <c r="A18" s="187" t="s">
        <v>167</v>
      </c>
      <c r="B18" s="83">
        <v>12</v>
      </c>
      <c r="C18" s="114" t="s">
        <v>190</v>
      </c>
      <c r="D18" s="283">
        <v>305000</v>
      </c>
      <c r="E18" s="283">
        <f t="shared" si="6"/>
        <v>0</v>
      </c>
      <c r="F18" s="283">
        <f t="shared" si="7"/>
        <v>-305000</v>
      </c>
      <c r="G18" s="140">
        <v>305000</v>
      </c>
      <c r="H18" s="292"/>
      <c r="I18" s="57"/>
      <c r="J18" s="312">
        <f t="shared" si="10"/>
        <v>-305000</v>
      </c>
      <c r="K18" s="314"/>
      <c r="L18" s="325">
        <f t="shared" si="11"/>
        <v>-305000</v>
      </c>
    </row>
    <row r="19" spans="1:12" s="107" customFormat="1" ht="42.75" customHeight="1" x14ac:dyDescent="0.15">
      <c r="A19" s="187" t="s">
        <v>167</v>
      </c>
      <c r="B19" s="83">
        <v>12</v>
      </c>
      <c r="C19" s="114" t="s">
        <v>191</v>
      </c>
      <c r="D19" s="283">
        <v>7000</v>
      </c>
      <c r="E19" s="283">
        <f t="shared" si="6"/>
        <v>0</v>
      </c>
      <c r="F19" s="283">
        <f t="shared" si="7"/>
        <v>-7000</v>
      </c>
      <c r="G19" s="140">
        <v>7000</v>
      </c>
      <c r="H19" s="292"/>
      <c r="I19" s="57"/>
      <c r="J19" s="312">
        <f t="shared" si="10"/>
        <v>-7000</v>
      </c>
      <c r="K19" s="314"/>
      <c r="L19" s="325">
        <f t="shared" si="11"/>
        <v>-7000</v>
      </c>
    </row>
    <row r="20" spans="1:12" s="107" customFormat="1" ht="42.75" customHeight="1" x14ac:dyDescent="0.15">
      <c r="A20" s="187" t="s">
        <v>167</v>
      </c>
      <c r="B20" s="83">
        <v>14</v>
      </c>
      <c r="C20" s="114" t="s">
        <v>192</v>
      </c>
      <c r="D20" s="283">
        <v>44976</v>
      </c>
      <c r="E20" s="283">
        <f t="shared" si="6"/>
        <v>57744</v>
      </c>
      <c r="F20" s="283">
        <f t="shared" si="7"/>
        <v>12768</v>
      </c>
      <c r="G20" s="140"/>
      <c r="H20" s="292">
        <v>12768</v>
      </c>
      <c r="I20" s="57"/>
      <c r="J20" s="312">
        <f t="shared" ref="J20" si="12">F20</f>
        <v>12768</v>
      </c>
      <c r="K20" s="314"/>
      <c r="L20" s="325">
        <f t="shared" si="11"/>
        <v>12768</v>
      </c>
    </row>
    <row r="21" spans="1:12" s="107" customFormat="1" ht="42.75" hidden="1" customHeight="1" x14ac:dyDescent="0.15">
      <c r="A21" s="187" t="s">
        <v>167</v>
      </c>
      <c r="B21" s="83">
        <v>15</v>
      </c>
      <c r="C21" s="114" t="s">
        <v>633</v>
      </c>
      <c r="D21" s="283"/>
      <c r="E21" s="283">
        <f t="shared" si="6"/>
        <v>0</v>
      </c>
      <c r="F21" s="283">
        <f t="shared" si="7"/>
        <v>0</v>
      </c>
      <c r="G21" s="140"/>
      <c r="H21" s="292"/>
      <c r="I21" s="57"/>
      <c r="J21" s="312">
        <f t="shared" si="1"/>
        <v>0</v>
      </c>
      <c r="K21" s="314"/>
      <c r="L21" s="325">
        <f t="shared" si="2"/>
        <v>0</v>
      </c>
    </row>
    <row r="22" spans="1:12" s="107" customFormat="1" ht="42.75" hidden="1" customHeight="1" x14ac:dyDescent="0.15">
      <c r="A22" s="187" t="s">
        <v>167</v>
      </c>
      <c r="B22" s="83" t="s">
        <v>632</v>
      </c>
      <c r="C22" s="114" t="s">
        <v>634</v>
      </c>
      <c r="D22" s="283"/>
      <c r="E22" s="283">
        <f t="shared" si="6"/>
        <v>0</v>
      </c>
      <c r="F22" s="283">
        <f t="shared" si="7"/>
        <v>0</v>
      </c>
      <c r="G22" s="140"/>
      <c r="H22" s="292"/>
      <c r="I22" s="57"/>
      <c r="J22" s="312">
        <f t="shared" si="1"/>
        <v>0</v>
      </c>
      <c r="K22" s="314"/>
      <c r="L22" s="325">
        <f t="shared" si="2"/>
        <v>0</v>
      </c>
    </row>
    <row r="23" spans="1:12" s="144" customFormat="1" ht="38.25" customHeight="1" x14ac:dyDescent="0.15">
      <c r="A23" s="180" t="s">
        <v>60</v>
      </c>
      <c r="B23" s="181"/>
      <c r="C23" s="181" t="s">
        <v>91</v>
      </c>
      <c r="D23" s="291">
        <f>SUM(D24:D49)</f>
        <v>1523562742</v>
      </c>
      <c r="E23" s="291">
        <f>SUM(E24:E49)</f>
        <v>1467239117</v>
      </c>
      <c r="F23" s="291">
        <f>SUM(F24:F49)</f>
        <v>-56323625</v>
      </c>
      <c r="G23" s="291">
        <f>SUM(G24:G49)</f>
        <v>57107525</v>
      </c>
      <c r="H23" s="291">
        <f>SUM(H24:H49)</f>
        <v>783900</v>
      </c>
      <c r="I23" s="183"/>
      <c r="J23" s="318">
        <f t="shared" si="1"/>
        <v>-56323625</v>
      </c>
      <c r="K23" s="319">
        <f>SUM(K24:K49)</f>
        <v>0</v>
      </c>
      <c r="L23" s="324">
        <f t="shared" si="2"/>
        <v>-56323625</v>
      </c>
    </row>
    <row r="24" spans="1:12" s="107" customFormat="1" ht="42.75" hidden="1" customHeight="1" x14ac:dyDescent="0.15">
      <c r="A24" s="379" t="s">
        <v>212</v>
      </c>
      <c r="B24" s="352">
        <v>29</v>
      </c>
      <c r="C24" s="380" t="s">
        <v>193</v>
      </c>
      <c r="D24" s="344"/>
      <c r="E24" s="329">
        <f t="shared" si="3"/>
        <v>0</v>
      </c>
      <c r="F24" s="329">
        <f t="shared" si="4"/>
        <v>0</v>
      </c>
      <c r="G24" s="330"/>
      <c r="H24" s="331"/>
      <c r="I24" s="332"/>
      <c r="J24" s="312">
        <f t="shared" si="1"/>
        <v>0</v>
      </c>
      <c r="K24" s="314"/>
      <c r="L24" s="325">
        <f t="shared" si="2"/>
        <v>0</v>
      </c>
    </row>
    <row r="25" spans="1:12" s="107" customFormat="1" ht="42.75" customHeight="1" x14ac:dyDescent="0.15">
      <c r="A25" s="244" t="s">
        <v>213</v>
      </c>
      <c r="B25" s="85">
        <v>35</v>
      </c>
      <c r="C25" s="188" t="s">
        <v>194</v>
      </c>
      <c r="D25" s="113">
        <v>15400</v>
      </c>
      <c r="E25" s="283">
        <f t="shared" ref="E25:E49" si="13">D25+F25</f>
        <v>25400</v>
      </c>
      <c r="F25" s="283">
        <f t="shared" ref="F25:F49" si="14">H25-G25</f>
        <v>10000</v>
      </c>
      <c r="G25" s="140"/>
      <c r="H25" s="292">
        <v>10000</v>
      </c>
      <c r="I25" s="57"/>
      <c r="J25" s="312">
        <f t="shared" si="1"/>
        <v>10000</v>
      </c>
      <c r="K25" s="314"/>
      <c r="L25" s="325">
        <f t="shared" si="2"/>
        <v>10000</v>
      </c>
    </row>
    <row r="26" spans="1:12" s="107" customFormat="1" ht="42.75" customHeight="1" x14ac:dyDescent="0.15">
      <c r="A26" s="147" t="s">
        <v>214</v>
      </c>
      <c r="B26" s="124">
        <v>45</v>
      </c>
      <c r="C26" s="188" t="s">
        <v>195</v>
      </c>
      <c r="D26" s="113">
        <v>50000</v>
      </c>
      <c r="E26" s="283">
        <f t="shared" si="13"/>
        <v>40000</v>
      </c>
      <c r="F26" s="283">
        <f t="shared" si="14"/>
        <v>-10000</v>
      </c>
      <c r="G26" s="140">
        <v>10000</v>
      </c>
      <c r="H26" s="292"/>
      <c r="I26" s="57"/>
      <c r="J26" s="312">
        <f t="shared" si="1"/>
        <v>-10000</v>
      </c>
      <c r="K26" s="314"/>
      <c r="L26" s="325">
        <f t="shared" si="2"/>
        <v>-10000</v>
      </c>
    </row>
    <row r="27" spans="1:12" s="107" customFormat="1" ht="42.75" customHeight="1" x14ac:dyDescent="0.15">
      <c r="A27" s="147" t="s">
        <v>214</v>
      </c>
      <c r="B27" s="85">
        <v>45</v>
      </c>
      <c r="C27" s="188" t="s">
        <v>196</v>
      </c>
      <c r="D27" s="113">
        <v>150000</v>
      </c>
      <c r="E27" s="283">
        <f t="shared" si="13"/>
        <v>100000</v>
      </c>
      <c r="F27" s="283">
        <f t="shared" si="14"/>
        <v>-50000</v>
      </c>
      <c r="G27" s="140">
        <v>50000</v>
      </c>
      <c r="H27" s="292"/>
      <c r="I27" s="57"/>
      <c r="J27" s="312">
        <f t="shared" si="1"/>
        <v>-50000</v>
      </c>
      <c r="K27" s="314"/>
      <c r="L27" s="325">
        <f t="shared" si="2"/>
        <v>-50000</v>
      </c>
    </row>
    <row r="28" spans="1:12" s="107" customFormat="1" ht="42.75" customHeight="1" x14ac:dyDescent="0.15">
      <c r="A28" s="147" t="s">
        <v>214</v>
      </c>
      <c r="B28" s="85">
        <v>47</v>
      </c>
      <c r="C28" s="188" t="s">
        <v>635</v>
      </c>
      <c r="D28" s="113">
        <v>260000</v>
      </c>
      <c r="E28" s="283">
        <f t="shared" si="13"/>
        <v>160000</v>
      </c>
      <c r="F28" s="283">
        <f t="shared" si="14"/>
        <v>-100000</v>
      </c>
      <c r="G28" s="140">
        <v>100000</v>
      </c>
      <c r="H28" s="292"/>
      <c r="I28" s="57"/>
      <c r="J28" s="312">
        <f t="shared" si="1"/>
        <v>-100000</v>
      </c>
      <c r="K28" s="314"/>
      <c r="L28" s="325">
        <f t="shared" si="2"/>
        <v>-100000</v>
      </c>
    </row>
    <row r="29" spans="1:12" s="107" customFormat="1" ht="42.75" customHeight="1" x14ac:dyDescent="0.15">
      <c r="A29" s="147" t="s">
        <v>214</v>
      </c>
      <c r="B29" s="85">
        <v>47</v>
      </c>
      <c r="C29" s="188" t="s">
        <v>636</v>
      </c>
      <c r="D29" s="113">
        <v>1300000</v>
      </c>
      <c r="E29" s="283">
        <f t="shared" si="13"/>
        <v>1000000</v>
      </c>
      <c r="F29" s="283">
        <f t="shared" si="14"/>
        <v>-300000</v>
      </c>
      <c r="G29" s="140">
        <v>300000</v>
      </c>
      <c r="H29" s="292"/>
      <c r="I29" s="57"/>
      <c r="J29" s="312">
        <f t="shared" si="1"/>
        <v>-300000</v>
      </c>
      <c r="K29" s="314"/>
      <c r="L29" s="325">
        <f t="shared" si="2"/>
        <v>-300000</v>
      </c>
    </row>
    <row r="30" spans="1:12" s="107" customFormat="1" ht="42.75" customHeight="1" x14ac:dyDescent="0.15">
      <c r="A30" s="147" t="s">
        <v>214</v>
      </c>
      <c r="B30" s="124">
        <v>52</v>
      </c>
      <c r="C30" s="188" t="s">
        <v>197</v>
      </c>
      <c r="D30" s="113">
        <v>1903900</v>
      </c>
      <c r="E30" s="283">
        <f t="shared" si="13"/>
        <v>1480000</v>
      </c>
      <c r="F30" s="283">
        <f t="shared" si="14"/>
        <v>-423900</v>
      </c>
      <c r="G30" s="140">
        <v>423900</v>
      </c>
      <c r="H30" s="292"/>
      <c r="I30" s="57"/>
      <c r="J30" s="312">
        <f t="shared" si="1"/>
        <v>-423900</v>
      </c>
      <c r="K30" s="314"/>
      <c r="L30" s="325">
        <f t="shared" si="2"/>
        <v>-423900</v>
      </c>
    </row>
    <row r="31" spans="1:12" s="107" customFormat="1" ht="42.75" customHeight="1" x14ac:dyDescent="0.15">
      <c r="A31" s="147" t="s">
        <v>214</v>
      </c>
      <c r="B31" s="85">
        <v>53</v>
      </c>
      <c r="C31" s="188" t="s">
        <v>198</v>
      </c>
      <c r="D31" s="113">
        <v>180000</v>
      </c>
      <c r="E31" s="283">
        <f t="shared" si="13"/>
        <v>603900</v>
      </c>
      <c r="F31" s="283">
        <f t="shared" si="14"/>
        <v>423900</v>
      </c>
      <c r="G31" s="140"/>
      <c r="H31" s="292">
        <v>423900</v>
      </c>
      <c r="I31" s="57"/>
      <c r="J31" s="312">
        <f t="shared" si="1"/>
        <v>423900</v>
      </c>
      <c r="K31" s="314"/>
      <c r="L31" s="325">
        <f t="shared" si="2"/>
        <v>423900</v>
      </c>
    </row>
    <row r="32" spans="1:12" s="107" customFormat="1" ht="54.75" customHeight="1" x14ac:dyDescent="0.15">
      <c r="A32" s="147" t="s">
        <v>214</v>
      </c>
      <c r="B32" s="85">
        <v>55</v>
      </c>
      <c r="C32" s="188" t="s">
        <v>199</v>
      </c>
      <c r="D32" s="113">
        <v>24000</v>
      </c>
      <c r="E32" s="283">
        <f t="shared" si="13"/>
        <v>14000</v>
      </c>
      <c r="F32" s="283">
        <f t="shared" si="14"/>
        <v>-10000</v>
      </c>
      <c r="G32" s="140">
        <v>10000</v>
      </c>
      <c r="H32" s="292"/>
      <c r="I32" s="57"/>
      <c r="J32" s="312">
        <f t="shared" ref="J32:J36" si="15">F32</f>
        <v>-10000</v>
      </c>
      <c r="K32" s="314"/>
      <c r="L32" s="325">
        <f t="shared" ref="L32:L36" si="16">J32-K32</f>
        <v>-10000</v>
      </c>
    </row>
    <row r="33" spans="1:12" s="107" customFormat="1" ht="58.5" customHeight="1" x14ac:dyDescent="0.15">
      <c r="A33" s="147" t="s">
        <v>214</v>
      </c>
      <c r="B33" s="124">
        <v>55</v>
      </c>
      <c r="C33" s="188" t="s">
        <v>200</v>
      </c>
      <c r="D33" s="113">
        <v>130000</v>
      </c>
      <c r="E33" s="283">
        <f t="shared" si="13"/>
        <v>150000</v>
      </c>
      <c r="F33" s="283">
        <f t="shared" si="14"/>
        <v>20000</v>
      </c>
      <c r="G33" s="140"/>
      <c r="H33" s="292">
        <v>20000</v>
      </c>
      <c r="I33" s="57"/>
      <c r="J33" s="312">
        <f t="shared" si="15"/>
        <v>20000</v>
      </c>
      <c r="K33" s="314"/>
      <c r="L33" s="325">
        <f t="shared" si="16"/>
        <v>20000</v>
      </c>
    </row>
    <row r="34" spans="1:12" s="107" customFormat="1" ht="59.25" customHeight="1" x14ac:dyDescent="0.15">
      <c r="A34" s="147" t="s">
        <v>214</v>
      </c>
      <c r="B34" s="85">
        <v>57</v>
      </c>
      <c r="C34" s="188" t="s">
        <v>201</v>
      </c>
      <c r="D34" s="113">
        <v>40000</v>
      </c>
      <c r="E34" s="283">
        <f t="shared" si="13"/>
        <v>25000</v>
      </c>
      <c r="F34" s="283">
        <f t="shared" si="14"/>
        <v>-15000</v>
      </c>
      <c r="G34" s="140">
        <v>15000</v>
      </c>
      <c r="H34" s="292"/>
      <c r="I34" s="57"/>
      <c r="J34" s="312">
        <f t="shared" si="15"/>
        <v>-15000</v>
      </c>
      <c r="K34" s="314"/>
      <c r="L34" s="325">
        <f t="shared" si="16"/>
        <v>-15000</v>
      </c>
    </row>
    <row r="35" spans="1:12" s="107" customFormat="1" ht="57.75" customHeight="1" x14ac:dyDescent="0.15">
      <c r="A35" s="147" t="s">
        <v>214</v>
      </c>
      <c r="B35" s="124">
        <v>57</v>
      </c>
      <c r="C35" s="188" t="s">
        <v>202</v>
      </c>
      <c r="D35" s="113">
        <v>15000</v>
      </c>
      <c r="E35" s="283">
        <f t="shared" si="13"/>
        <v>10000</v>
      </c>
      <c r="F35" s="283">
        <f t="shared" si="14"/>
        <v>-5000</v>
      </c>
      <c r="G35" s="140">
        <v>5000</v>
      </c>
      <c r="H35" s="292"/>
      <c r="I35" s="57"/>
      <c r="J35" s="312">
        <f t="shared" si="15"/>
        <v>-5000</v>
      </c>
      <c r="K35" s="314"/>
      <c r="L35" s="325">
        <f t="shared" si="16"/>
        <v>-5000</v>
      </c>
    </row>
    <row r="36" spans="1:12" s="107" customFormat="1" ht="57.75" customHeight="1" x14ac:dyDescent="0.15">
      <c r="A36" s="147" t="s">
        <v>214</v>
      </c>
      <c r="B36" s="85">
        <v>57</v>
      </c>
      <c r="C36" s="188" t="s">
        <v>203</v>
      </c>
      <c r="D36" s="113">
        <v>50000</v>
      </c>
      <c r="E36" s="283">
        <f t="shared" si="13"/>
        <v>0</v>
      </c>
      <c r="F36" s="283">
        <f t="shared" si="14"/>
        <v>-50000</v>
      </c>
      <c r="G36" s="140">
        <v>50000</v>
      </c>
      <c r="H36" s="292"/>
      <c r="I36" s="57"/>
      <c r="J36" s="312">
        <f t="shared" si="15"/>
        <v>-50000</v>
      </c>
      <c r="K36" s="314"/>
      <c r="L36" s="325">
        <f t="shared" si="16"/>
        <v>-50000</v>
      </c>
    </row>
    <row r="37" spans="1:12" s="107" customFormat="1" ht="42.75" customHeight="1" x14ac:dyDescent="0.15">
      <c r="A37" s="147" t="s">
        <v>214</v>
      </c>
      <c r="B37" s="85">
        <v>62</v>
      </c>
      <c r="C37" s="188" t="s">
        <v>204</v>
      </c>
      <c r="D37" s="113">
        <v>324416</v>
      </c>
      <c r="E37" s="283">
        <f t="shared" si="13"/>
        <v>374416</v>
      </c>
      <c r="F37" s="283">
        <f t="shared" si="14"/>
        <v>50000</v>
      </c>
      <c r="G37" s="140"/>
      <c r="H37" s="292">
        <v>50000</v>
      </c>
      <c r="I37" s="57" t="s">
        <v>717</v>
      </c>
      <c r="J37" s="312">
        <f t="shared" ref="J37:J41" si="17">F37</f>
        <v>50000</v>
      </c>
      <c r="K37" s="314"/>
      <c r="L37" s="325">
        <f t="shared" ref="L37:L41" si="18">J37-K37</f>
        <v>50000</v>
      </c>
    </row>
    <row r="38" spans="1:12" s="107" customFormat="1" ht="48" customHeight="1" x14ac:dyDescent="0.15">
      <c r="A38" s="147" t="s">
        <v>214</v>
      </c>
      <c r="B38" s="124">
        <v>68</v>
      </c>
      <c r="C38" s="188" t="s">
        <v>205</v>
      </c>
      <c r="D38" s="113">
        <v>490000</v>
      </c>
      <c r="E38" s="283">
        <f t="shared" si="13"/>
        <v>450000</v>
      </c>
      <c r="F38" s="283">
        <f t="shared" si="14"/>
        <v>-40000</v>
      </c>
      <c r="G38" s="140">
        <v>40000</v>
      </c>
      <c r="H38" s="292"/>
      <c r="I38" s="57"/>
      <c r="J38" s="312">
        <f t="shared" si="17"/>
        <v>-40000</v>
      </c>
      <c r="K38" s="314"/>
      <c r="L38" s="325">
        <f t="shared" si="18"/>
        <v>-40000</v>
      </c>
    </row>
    <row r="39" spans="1:12" s="107" customFormat="1" ht="42.75" customHeight="1" x14ac:dyDescent="0.15">
      <c r="A39" s="147" t="s">
        <v>215</v>
      </c>
      <c r="B39" s="85">
        <v>79</v>
      </c>
      <c r="C39" s="188" t="s">
        <v>206</v>
      </c>
      <c r="D39" s="113">
        <v>40000</v>
      </c>
      <c r="E39" s="283">
        <f t="shared" si="13"/>
        <v>10000</v>
      </c>
      <c r="F39" s="283">
        <f t="shared" si="14"/>
        <v>-30000</v>
      </c>
      <c r="G39" s="140">
        <v>30000</v>
      </c>
      <c r="H39" s="292"/>
      <c r="I39" s="57"/>
      <c r="J39" s="312">
        <f t="shared" si="17"/>
        <v>-30000</v>
      </c>
      <c r="K39" s="314"/>
      <c r="L39" s="325">
        <f t="shared" si="18"/>
        <v>-30000</v>
      </c>
    </row>
    <row r="40" spans="1:12" s="107" customFormat="1" ht="42.75" customHeight="1" x14ac:dyDescent="0.15">
      <c r="A40" s="147" t="s">
        <v>215</v>
      </c>
      <c r="B40" s="124" t="s">
        <v>181</v>
      </c>
      <c r="C40" s="188" t="s">
        <v>207</v>
      </c>
      <c r="D40" s="113"/>
      <c r="E40" s="283">
        <f t="shared" si="13"/>
        <v>100000</v>
      </c>
      <c r="F40" s="283">
        <f t="shared" si="14"/>
        <v>100000</v>
      </c>
      <c r="G40" s="140"/>
      <c r="H40" s="292">
        <v>100000</v>
      </c>
      <c r="I40" s="57"/>
      <c r="J40" s="312">
        <f t="shared" si="17"/>
        <v>100000</v>
      </c>
      <c r="K40" s="314"/>
      <c r="L40" s="325">
        <f t="shared" si="18"/>
        <v>100000</v>
      </c>
    </row>
    <row r="41" spans="1:12" s="107" customFormat="1" ht="42.75" customHeight="1" x14ac:dyDescent="0.15">
      <c r="A41" s="147" t="s">
        <v>215</v>
      </c>
      <c r="B41" s="85">
        <v>79</v>
      </c>
      <c r="C41" s="188" t="s">
        <v>208</v>
      </c>
      <c r="D41" s="113">
        <v>405000</v>
      </c>
      <c r="E41" s="283">
        <f t="shared" si="13"/>
        <v>220000</v>
      </c>
      <c r="F41" s="283">
        <f t="shared" si="14"/>
        <v>-185000</v>
      </c>
      <c r="G41" s="140">
        <v>185000</v>
      </c>
      <c r="H41" s="292"/>
      <c r="I41" s="57"/>
      <c r="J41" s="312">
        <f t="shared" si="17"/>
        <v>-185000</v>
      </c>
      <c r="K41" s="314"/>
      <c r="L41" s="325">
        <f t="shared" si="18"/>
        <v>-185000</v>
      </c>
    </row>
    <row r="42" spans="1:12" s="107" customFormat="1" ht="42.75" customHeight="1" x14ac:dyDescent="0.15">
      <c r="A42" s="147" t="s">
        <v>215</v>
      </c>
      <c r="B42" s="85">
        <v>79</v>
      </c>
      <c r="C42" s="188" t="s">
        <v>209</v>
      </c>
      <c r="D42" s="113">
        <v>318000</v>
      </c>
      <c r="E42" s="283">
        <f t="shared" si="13"/>
        <v>218000</v>
      </c>
      <c r="F42" s="283">
        <f t="shared" si="14"/>
        <v>-100000</v>
      </c>
      <c r="G42" s="140">
        <v>100000</v>
      </c>
      <c r="H42" s="292"/>
      <c r="I42" s="57"/>
      <c r="J42" s="312">
        <f t="shared" si="1"/>
        <v>-100000</v>
      </c>
      <c r="K42" s="314"/>
      <c r="L42" s="325">
        <f t="shared" si="2"/>
        <v>-100000</v>
      </c>
    </row>
    <row r="43" spans="1:12" s="107" customFormat="1" ht="42.75" hidden="1" customHeight="1" x14ac:dyDescent="0.15">
      <c r="A43" s="341" t="s">
        <v>215</v>
      </c>
      <c r="B43" s="334">
        <v>79</v>
      </c>
      <c r="C43" s="380" t="s">
        <v>210</v>
      </c>
      <c r="D43" s="344"/>
      <c r="E43" s="329">
        <f t="shared" si="13"/>
        <v>0</v>
      </c>
      <c r="F43" s="329">
        <f t="shared" si="14"/>
        <v>0</v>
      </c>
      <c r="G43" s="330"/>
      <c r="H43" s="331"/>
      <c r="I43" s="332"/>
      <c r="J43" s="312">
        <f t="shared" si="1"/>
        <v>0</v>
      </c>
      <c r="K43" s="314"/>
      <c r="L43" s="325">
        <f t="shared" si="2"/>
        <v>0</v>
      </c>
    </row>
    <row r="44" spans="1:12" s="107" customFormat="1" ht="42.75" hidden="1" customHeight="1" x14ac:dyDescent="0.15">
      <c r="A44" s="341" t="s">
        <v>215</v>
      </c>
      <c r="B44" s="352">
        <v>79</v>
      </c>
      <c r="C44" s="380" t="s">
        <v>211</v>
      </c>
      <c r="D44" s="344"/>
      <c r="E44" s="329">
        <f t="shared" si="13"/>
        <v>0</v>
      </c>
      <c r="F44" s="329">
        <f t="shared" si="14"/>
        <v>0</v>
      </c>
      <c r="G44" s="330"/>
      <c r="H44" s="331"/>
      <c r="I44" s="332"/>
      <c r="J44" s="312">
        <f t="shared" si="1"/>
        <v>0</v>
      </c>
      <c r="K44" s="314"/>
      <c r="L44" s="325">
        <f t="shared" si="2"/>
        <v>0</v>
      </c>
    </row>
    <row r="45" spans="1:12" s="107" customFormat="1" ht="42.75" customHeight="1" x14ac:dyDescent="0.15">
      <c r="A45" s="147" t="s">
        <v>212</v>
      </c>
      <c r="B45" s="85" t="s">
        <v>181</v>
      </c>
      <c r="C45" s="188" t="s">
        <v>637</v>
      </c>
      <c r="D45" s="113"/>
      <c r="E45" s="283">
        <f t="shared" ref="E45:E46" si="19">D45+F45</f>
        <v>150000</v>
      </c>
      <c r="F45" s="283">
        <f t="shared" ref="F45:F46" si="20">H45-G45</f>
        <v>150000</v>
      </c>
      <c r="G45" s="140"/>
      <c r="H45" s="292">
        <v>150000</v>
      </c>
      <c r="I45" s="57"/>
      <c r="J45" s="312">
        <f t="shared" si="1"/>
        <v>150000</v>
      </c>
      <c r="K45" s="314"/>
      <c r="L45" s="325">
        <f t="shared" si="2"/>
        <v>150000</v>
      </c>
    </row>
    <row r="46" spans="1:12" s="107" customFormat="1" ht="42.75" customHeight="1" x14ac:dyDescent="0.15">
      <c r="A46" s="147" t="s">
        <v>212</v>
      </c>
      <c r="B46" s="85">
        <v>29</v>
      </c>
      <c r="C46" s="188" t="s">
        <v>740</v>
      </c>
      <c r="D46" s="113">
        <v>150000</v>
      </c>
      <c r="E46" s="283">
        <f t="shared" si="19"/>
        <v>120000</v>
      </c>
      <c r="F46" s="283">
        <f t="shared" si="20"/>
        <v>-30000</v>
      </c>
      <c r="G46" s="140">
        <v>30000</v>
      </c>
      <c r="H46" s="292"/>
      <c r="I46" s="426" t="s">
        <v>742</v>
      </c>
      <c r="J46" s="312">
        <f t="shared" si="1"/>
        <v>-30000</v>
      </c>
      <c r="K46" s="314"/>
      <c r="L46" s="325">
        <f t="shared" si="2"/>
        <v>-30000</v>
      </c>
    </row>
    <row r="47" spans="1:12" s="107" customFormat="1" ht="42.75" customHeight="1" x14ac:dyDescent="0.15">
      <c r="A47" s="147" t="s">
        <v>212</v>
      </c>
      <c r="B47" s="85" t="s">
        <v>731</v>
      </c>
      <c r="C47" s="188" t="s">
        <v>741</v>
      </c>
      <c r="D47" s="113"/>
      <c r="E47" s="283">
        <f t="shared" si="13"/>
        <v>30000</v>
      </c>
      <c r="F47" s="283">
        <f t="shared" si="14"/>
        <v>30000</v>
      </c>
      <c r="G47" s="140"/>
      <c r="H47" s="292">
        <v>30000</v>
      </c>
      <c r="I47" s="427"/>
      <c r="J47" s="312">
        <f t="shared" ref="J47:J48" si="21">F47</f>
        <v>30000</v>
      </c>
      <c r="K47" s="314"/>
      <c r="L47" s="325">
        <f t="shared" ref="L47:L48" si="22">J47-K47</f>
        <v>30000</v>
      </c>
    </row>
    <row r="48" spans="1:12" s="107" customFormat="1" ht="42.75" customHeight="1" x14ac:dyDescent="0.15">
      <c r="A48" s="147" t="s">
        <v>84</v>
      </c>
      <c r="B48" s="117">
        <v>48</v>
      </c>
      <c r="C48" s="112" t="s">
        <v>778</v>
      </c>
      <c r="D48" s="113">
        <v>1407914000</v>
      </c>
      <c r="E48" s="283">
        <f t="shared" ref="E48" si="23">D48+F48</f>
        <v>1355314000</v>
      </c>
      <c r="F48" s="283">
        <f t="shared" ref="F48" si="24">H48-G48</f>
        <v>-52600000</v>
      </c>
      <c r="G48" s="140">
        <v>52600000</v>
      </c>
      <c r="H48" s="292"/>
      <c r="I48" s="296"/>
      <c r="J48" s="312">
        <f t="shared" si="21"/>
        <v>-52600000</v>
      </c>
      <c r="K48" s="314"/>
      <c r="L48" s="325">
        <f t="shared" si="22"/>
        <v>-52600000</v>
      </c>
    </row>
    <row r="49" spans="1:12" s="107" customFormat="1" ht="42.75" customHeight="1" x14ac:dyDescent="0.15">
      <c r="A49" s="147" t="s">
        <v>84</v>
      </c>
      <c r="B49" s="117">
        <v>48</v>
      </c>
      <c r="C49" s="112" t="s">
        <v>79</v>
      </c>
      <c r="D49" s="113">
        <v>109803026</v>
      </c>
      <c r="E49" s="283">
        <f t="shared" si="13"/>
        <v>106644401</v>
      </c>
      <c r="F49" s="283">
        <f t="shared" si="14"/>
        <v>-3158625</v>
      </c>
      <c r="G49" s="140">
        <v>3158625</v>
      </c>
      <c r="H49" s="292"/>
      <c r="I49" s="296"/>
      <c r="J49" s="312">
        <f t="shared" si="1"/>
        <v>-3158625</v>
      </c>
      <c r="K49" s="314"/>
      <c r="L49" s="325">
        <f t="shared" si="2"/>
        <v>-3158625</v>
      </c>
    </row>
    <row r="50" spans="1:12" s="144" customFormat="1" ht="38.25" customHeight="1" x14ac:dyDescent="0.15">
      <c r="A50" s="184" t="s">
        <v>61</v>
      </c>
      <c r="B50" s="185"/>
      <c r="C50" s="185" t="s">
        <v>92</v>
      </c>
      <c r="D50" s="293">
        <f>SUM(D51:D93)</f>
        <v>48537302</v>
      </c>
      <c r="E50" s="293">
        <f>SUM(E51:E93)</f>
        <v>62125757</v>
      </c>
      <c r="F50" s="293">
        <f>SUM(F51:F93)</f>
        <v>13588455</v>
      </c>
      <c r="G50" s="293">
        <f>SUM(G51:G93)</f>
        <v>4693000</v>
      </c>
      <c r="H50" s="293">
        <f>SUM(H51:H93)</f>
        <v>18281455</v>
      </c>
      <c r="I50" s="183"/>
      <c r="J50" s="318">
        <f t="shared" si="1"/>
        <v>13588455</v>
      </c>
      <c r="K50" s="319">
        <f>SUM(K51:K93)</f>
        <v>36855</v>
      </c>
      <c r="L50" s="324">
        <f t="shared" si="2"/>
        <v>13551600</v>
      </c>
    </row>
    <row r="51" spans="1:12" s="229" customFormat="1" ht="42" customHeight="1" x14ac:dyDescent="0.15">
      <c r="A51" s="148" t="s">
        <v>168</v>
      </c>
      <c r="B51" s="297" t="s">
        <v>181</v>
      </c>
      <c r="C51" s="298" t="s">
        <v>218</v>
      </c>
      <c r="D51" s="299">
        <v>0</v>
      </c>
      <c r="E51" s="283">
        <f t="shared" si="3"/>
        <v>756000</v>
      </c>
      <c r="F51" s="283">
        <f t="shared" si="4"/>
        <v>756000</v>
      </c>
      <c r="G51" s="140">
        <v>0</v>
      </c>
      <c r="H51" s="292">
        <v>756000</v>
      </c>
      <c r="I51" s="128"/>
      <c r="J51" s="312">
        <f t="shared" si="1"/>
        <v>756000</v>
      </c>
      <c r="K51" s="315"/>
      <c r="L51" s="325">
        <f t="shared" si="2"/>
        <v>756000</v>
      </c>
    </row>
    <row r="52" spans="1:12" s="229" customFormat="1" ht="42" customHeight="1" x14ac:dyDescent="0.15">
      <c r="A52" s="148" t="s">
        <v>145</v>
      </c>
      <c r="B52" s="297">
        <v>101</v>
      </c>
      <c r="C52" s="298" t="s">
        <v>638</v>
      </c>
      <c r="D52" s="299">
        <v>20000</v>
      </c>
      <c r="E52" s="283">
        <f t="shared" ref="E52:E93" si="25">D52+F52</f>
        <v>40000</v>
      </c>
      <c r="F52" s="283">
        <f t="shared" ref="F52:F93" si="26">H52-G52</f>
        <v>20000</v>
      </c>
      <c r="G52" s="140"/>
      <c r="H52" s="292">
        <v>20000</v>
      </c>
      <c r="I52" s="128"/>
      <c r="J52" s="312">
        <f t="shared" si="1"/>
        <v>20000</v>
      </c>
      <c r="K52" s="315"/>
      <c r="L52" s="325">
        <f t="shared" si="2"/>
        <v>20000</v>
      </c>
    </row>
    <row r="53" spans="1:12" s="229" customFormat="1" ht="42" customHeight="1" x14ac:dyDescent="0.15">
      <c r="A53" s="148" t="s">
        <v>145</v>
      </c>
      <c r="B53" s="297">
        <v>103</v>
      </c>
      <c r="C53" s="298" t="s">
        <v>219</v>
      </c>
      <c r="D53" s="299">
        <v>10000</v>
      </c>
      <c r="E53" s="283">
        <f t="shared" si="25"/>
        <v>20000</v>
      </c>
      <c r="F53" s="283">
        <f t="shared" si="26"/>
        <v>10000</v>
      </c>
      <c r="G53" s="140">
        <v>0</v>
      </c>
      <c r="H53" s="292">
        <v>10000</v>
      </c>
      <c r="I53" s="128"/>
      <c r="J53" s="312">
        <f t="shared" si="1"/>
        <v>10000</v>
      </c>
      <c r="K53" s="315"/>
      <c r="L53" s="325">
        <f t="shared" si="2"/>
        <v>10000</v>
      </c>
    </row>
    <row r="54" spans="1:12" s="107" customFormat="1" ht="42" customHeight="1" x14ac:dyDescent="0.15">
      <c r="A54" s="148" t="s">
        <v>145</v>
      </c>
      <c r="B54" s="124">
        <v>108</v>
      </c>
      <c r="C54" s="120" t="s">
        <v>220</v>
      </c>
      <c r="D54" s="179">
        <v>2200000</v>
      </c>
      <c r="E54" s="283">
        <f t="shared" si="25"/>
        <v>3000000</v>
      </c>
      <c r="F54" s="283">
        <f t="shared" si="26"/>
        <v>800000</v>
      </c>
      <c r="G54" s="140">
        <v>0</v>
      </c>
      <c r="H54" s="292">
        <v>800000</v>
      </c>
      <c r="I54" s="128"/>
      <c r="J54" s="312">
        <f t="shared" si="1"/>
        <v>800000</v>
      </c>
      <c r="K54" s="314"/>
      <c r="L54" s="325">
        <f t="shared" si="2"/>
        <v>800000</v>
      </c>
    </row>
    <row r="55" spans="1:12" s="107" customFormat="1" ht="42" customHeight="1" x14ac:dyDescent="0.15">
      <c r="A55" s="148" t="s">
        <v>145</v>
      </c>
      <c r="B55" s="124">
        <v>109</v>
      </c>
      <c r="C55" s="120" t="s">
        <v>221</v>
      </c>
      <c r="D55" s="179">
        <v>7000000</v>
      </c>
      <c r="E55" s="283">
        <f t="shared" si="25"/>
        <v>12000000</v>
      </c>
      <c r="F55" s="283">
        <f t="shared" si="26"/>
        <v>5000000</v>
      </c>
      <c r="G55" s="140">
        <v>0</v>
      </c>
      <c r="H55" s="292">
        <v>5000000</v>
      </c>
      <c r="I55" s="128"/>
      <c r="J55" s="312">
        <f t="shared" si="1"/>
        <v>5000000</v>
      </c>
      <c r="K55" s="314"/>
      <c r="L55" s="325">
        <f t="shared" si="2"/>
        <v>5000000</v>
      </c>
    </row>
    <row r="56" spans="1:12" s="107" customFormat="1" ht="42" customHeight="1" x14ac:dyDescent="0.15">
      <c r="A56" s="148" t="s">
        <v>145</v>
      </c>
      <c r="B56" s="124">
        <v>110</v>
      </c>
      <c r="C56" s="120" t="s">
        <v>222</v>
      </c>
      <c r="D56" s="179">
        <v>4000000</v>
      </c>
      <c r="E56" s="283">
        <f t="shared" si="25"/>
        <v>5000000</v>
      </c>
      <c r="F56" s="283">
        <f t="shared" si="26"/>
        <v>1000000</v>
      </c>
      <c r="G56" s="140">
        <v>0</v>
      </c>
      <c r="H56" s="292">
        <v>1000000</v>
      </c>
      <c r="I56" s="128"/>
      <c r="J56" s="312">
        <f t="shared" si="1"/>
        <v>1000000</v>
      </c>
      <c r="K56" s="314"/>
      <c r="L56" s="325">
        <f t="shared" si="2"/>
        <v>1000000</v>
      </c>
    </row>
    <row r="57" spans="1:12" s="107" customFormat="1" ht="42.75" customHeight="1" x14ac:dyDescent="0.15">
      <c r="A57" s="148" t="s">
        <v>145</v>
      </c>
      <c r="B57" s="124">
        <v>113</v>
      </c>
      <c r="C57" s="120" t="s">
        <v>223</v>
      </c>
      <c r="D57" s="179">
        <v>521000</v>
      </c>
      <c r="E57" s="283">
        <f t="shared" si="25"/>
        <v>621000</v>
      </c>
      <c r="F57" s="283">
        <f t="shared" si="26"/>
        <v>100000</v>
      </c>
      <c r="G57" s="140">
        <v>0</v>
      </c>
      <c r="H57" s="292">
        <v>100000</v>
      </c>
      <c r="I57" s="128"/>
      <c r="J57" s="312">
        <f t="shared" si="1"/>
        <v>100000</v>
      </c>
      <c r="K57" s="314"/>
      <c r="L57" s="325">
        <f t="shared" si="2"/>
        <v>100000</v>
      </c>
    </row>
    <row r="58" spans="1:12" s="107" customFormat="1" ht="42.75" customHeight="1" x14ac:dyDescent="0.15">
      <c r="A58" s="148" t="s">
        <v>145</v>
      </c>
      <c r="B58" s="124">
        <v>115</v>
      </c>
      <c r="C58" s="120" t="s">
        <v>224</v>
      </c>
      <c r="D58" s="179">
        <v>457302</v>
      </c>
      <c r="E58" s="283">
        <f t="shared" si="25"/>
        <v>478714</v>
      </c>
      <c r="F58" s="283">
        <f t="shared" si="26"/>
        <v>21412</v>
      </c>
      <c r="G58" s="140">
        <v>0</v>
      </c>
      <c r="H58" s="292">
        <v>21412</v>
      </c>
      <c r="I58" s="128" t="s">
        <v>689</v>
      </c>
      <c r="J58" s="312">
        <f t="shared" si="1"/>
        <v>21412</v>
      </c>
      <c r="K58" s="314">
        <v>21412</v>
      </c>
      <c r="L58" s="325">
        <f t="shared" si="2"/>
        <v>0</v>
      </c>
    </row>
    <row r="59" spans="1:12" s="107" customFormat="1" ht="42.75" customHeight="1" x14ac:dyDescent="0.15">
      <c r="A59" s="148" t="s">
        <v>145</v>
      </c>
      <c r="B59" s="124">
        <v>116</v>
      </c>
      <c r="C59" s="120" t="s">
        <v>225</v>
      </c>
      <c r="D59" s="179">
        <v>230000</v>
      </c>
      <c r="E59" s="283">
        <f t="shared" si="25"/>
        <v>260000</v>
      </c>
      <c r="F59" s="283">
        <f t="shared" si="26"/>
        <v>30000</v>
      </c>
      <c r="G59" s="140">
        <v>0</v>
      </c>
      <c r="H59" s="292">
        <v>30000</v>
      </c>
      <c r="I59" s="128"/>
      <c r="J59" s="312">
        <f t="shared" si="1"/>
        <v>30000</v>
      </c>
      <c r="K59" s="314"/>
      <c r="L59" s="325">
        <f t="shared" si="2"/>
        <v>30000</v>
      </c>
    </row>
    <row r="60" spans="1:12" s="107" customFormat="1" ht="42.75" customHeight="1" x14ac:dyDescent="0.15">
      <c r="A60" s="148" t="s">
        <v>145</v>
      </c>
      <c r="B60" s="85">
        <v>116</v>
      </c>
      <c r="C60" s="120" t="s">
        <v>226</v>
      </c>
      <c r="D60" s="179">
        <v>1500000</v>
      </c>
      <c r="E60" s="283">
        <f t="shared" si="25"/>
        <v>2000000</v>
      </c>
      <c r="F60" s="283">
        <f t="shared" si="26"/>
        <v>500000</v>
      </c>
      <c r="G60" s="140">
        <v>0</v>
      </c>
      <c r="H60" s="292">
        <v>500000</v>
      </c>
      <c r="I60" s="128"/>
      <c r="J60" s="312">
        <f t="shared" si="1"/>
        <v>500000</v>
      </c>
      <c r="K60" s="314"/>
      <c r="L60" s="325">
        <f t="shared" si="2"/>
        <v>500000</v>
      </c>
    </row>
    <row r="61" spans="1:12" s="229" customFormat="1" ht="42" customHeight="1" x14ac:dyDescent="0.15">
      <c r="A61" s="148" t="s">
        <v>145</v>
      </c>
      <c r="B61" s="297">
        <v>116</v>
      </c>
      <c r="C61" s="298" t="s">
        <v>227</v>
      </c>
      <c r="D61" s="299">
        <v>3500000</v>
      </c>
      <c r="E61" s="283">
        <f t="shared" si="25"/>
        <v>500000</v>
      </c>
      <c r="F61" s="283">
        <f t="shared" si="26"/>
        <v>-3000000</v>
      </c>
      <c r="G61" s="140">
        <v>3000000</v>
      </c>
      <c r="H61" s="292">
        <v>0</v>
      </c>
      <c r="I61" s="128"/>
      <c r="J61" s="312">
        <f t="shared" ref="J61:J78" si="27">F61</f>
        <v>-3000000</v>
      </c>
      <c r="K61" s="315"/>
      <c r="L61" s="325">
        <f t="shared" ref="L61:L78" si="28">J61-K61</f>
        <v>-3000000</v>
      </c>
    </row>
    <row r="62" spans="1:12" s="107" customFormat="1" ht="42" customHeight="1" x14ac:dyDescent="0.15">
      <c r="A62" s="148" t="s">
        <v>145</v>
      </c>
      <c r="B62" s="85">
        <v>117</v>
      </c>
      <c r="C62" s="120" t="s">
        <v>228</v>
      </c>
      <c r="D62" s="179">
        <v>300000</v>
      </c>
      <c r="E62" s="283">
        <f t="shared" si="25"/>
        <v>500000</v>
      </c>
      <c r="F62" s="283">
        <f t="shared" si="26"/>
        <v>200000</v>
      </c>
      <c r="G62" s="140">
        <v>0</v>
      </c>
      <c r="H62" s="292">
        <v>200000</v>
      </c>
      <c r="I62" s="128"/>
      <c r="J62" s="312">
        <f t="shared" si="27"/>
        <v>200000</v>
      </c>
      <c r="K62" s="314"/>
      <c r="L62" s="325">
        <f t="shared" si="28"/>
        <v>200000</v>
      </c>
    </row>
    <row r="63" spans="1:12" s="107" customFormat="1" ht="42" customHeight="1" x14ac:dyDescent="0.15">
      <c r="A63" s="148" t="s">
        <v>145</v>
      </c>
      <c r="B63" s="124">
        <v>119</v>
      </c>
      <c r="C63" s="120" t="s">
        <v>229</v>
      </c>
      <c r="D63" s="179">
        <v>10000000</v>
      </c>
      <c r="E63" s="283">
        <f t="shared" si="25"/>
        <v>11000000</v>
      </c>
      <c r="F63" s="283">
        <f t="shared" si="26"/>
        <v>1000000</v>
      </c>
      <c r="G63" s="140">
        <v>0</v>
      </c>
      <c r="H63" s="292">
        <v>1000000</v>
      </c>
      <c r="I63" s="128"/>
      <c r="J63" s="312">
        <f t="shared" si="27"/>
        <v>1000000</v>
      </c>
      <c r="K63" s="314"/>
      <c r="L63" s="325">
        <f t="shared" si="28"/>
        <v>1000000</v>
      </c>
    </row>
    <row r="64" spans="1:12" s="107" customFormat="1" ht="42" customHeight="1" x14ac:dyDescent="0.15">
      <c r="A64" s="148" t="s">
        <v>145</v>
      </c>
      <c r="B64" s="124">
        <v>119</v>
      </c>
      <c r="C64" s="120" t="s">
        <v>230</v>
      </c>
      <c r="D64" s="179">
        <v>1300000</v>
      </c>
      <c r="E64" s="283">
        <f t="shared" si="25"/>
        <v>2000000</v>
      </c>
      <c r="F64" s="283">
        <f t="shared" si="26"/>
        <v>700000</v>
      </c>
      <c r="G64" s="140">
        <v>0</v>
      </c>
      <c r="H64" s="292">
        <v>700000</v>
      </c>
      <c r="I64" s="128"/>
      <c r="J64" s="312">
        <f t="shared" si="27"/>
        <v>700000</v>
      </c>
      <c r="K64" s="314"/>
      <c r="L64" s="325">
        <f t="shared" si="28"/>
        <v>700000</v>
      </c>
    </row>
    <row r="65" spans="1:12" s="107" customFormat="1" ht="42" customHeight="1" x14ac:dyDescent="0.15">
      <c r="A65" s="148" t="s">
        <v>145</v>
      </c>
      <c r="B65" s="124">
        <v>120</v>
      </c>
      <c r="C65" s="120" t="s">
        <v>231</v>
      </c>
      <c r="D65" s="179">
        <v>300000</v>
      </c>
      <c r="E65" s="283">
        <f t="shared" si="25"/>
        <v>600000</v>
      </c>
      <c r="F65" s="283">
        <f t="shared" si="26"/>
        <v>300000</v>
      </c>
      <c r="G65" s="140">
        <v>0</v>
      </c>
      <c r="H65" s="292">
        <v>300000</v>
      </c>
      <c r="I65" s="128"/>
      <c r="J65" s="312">
        <f t="shared" si="27"/>
        <v>300000</v>
      </c>
      <c r="K65" s="314"/>
      <c r="L65" s="325">
        <f t="shared" si="28"/>
        <v>300000</v>
      </c>
    </row>
    <row r="66" spans="1:12" s="107" customFormat="1" ht="42.75" customHeight="1" x14ac:dyDescent="0.15">
      <c r="A66" s="148" t="s">
        <v>145</v>
      </c>
      <c r="B66" s="124">
        <v>120</v>
      </c>
      <c r="C66" s="120" t="s">
        <v>232</v>
      </c>
      <c r="D66" s="179">
        <v>3750000</v>
      </c>
      <c r="E66" s="283">
        <f t="shared" si="25"/>
        <v>6550000</v>
      </c>
      <c r="F66" s="283">
        <f t="shared" si="26"/>
        <v>2800000</v>
      </c>
      <c r="G66" s="140">
        <v>0</v>
      </c>
      <c r="H66" s="292">
        <v>2800000</v>
      </c>
      <c r="I66" s="128"/>
      <c r="J66" s="312">
        <f t="shared" si="27"/>
        <v>2800000</v>
      </c>
      <c r="K66" s="314"/>
      <c r="L66" s="325">
        <f t="shared" si="28"/>
        <v>2800000</v>
      </c>
    </row>
    <row r="67" spans="1:12" s="107" customFormat="1" ht="42.75" hidden="1" customHeight="1" x14ac:dyDescent="0.15">
      <c r="A67" s="148" t="s">
        <v>145</v>
      </c>
      <c r="B67" s="124" t="s">
        <v>181</v>
      </c>
      <c r="C67" s="120" t="s">
        <v>233</v>
      </c>
      <c r="D67" s="179">
        <v>0</v>
      </c>
      <c r="E67" s="283">
        <f t="shared" si="25"/>
        <v>0</v>
      </c>
      <c r="F67" s="283">
        <f t="shared" si="26"/>
        <v>0</v>
      </c>
      <c r="G67" s="140">
        <v>0</v>
      </c>
      <c r="H67" s="292"/>
      <c r="I67" s="128"/>
      <c r="J67" s="312">
        <f t="shared" si="27"/>
        <v>0</v>
      </c>
      <c r="K67" s="314"/>
      <c r="L67" s="325">
        <f t="shared" si="28"/>
        <v>0</v>
      </c>
    </row>
    <row r="68" spans="1:12" s="107" customFormat="1" ht="42.75" customHeight="1" x14ac:dyDescent="0.15">
      <c r="A68" s="148" t="s">
        <v>145</v>
      </c>
      <c r="B68" s="124">
        <v>125</v>
      </c>
      <c r="C68" s="120" t="s">
        <v>234</v>
      </c>
      <c r="D68" s="179">
        <v>100000</v>
      </c>
      <c r="E68" s="283">
        <f t="shared" si="25"/>
        <v>600000</v>
      </c>
      <c r="F68" s="283">
        <f t="shared" si="26"/>
        <v>500000</v>
      </c>
      <c r="G68" s="140">
        <v>0</v>
      </c>
      <c r="H68" s="292">
        <v>500000</v>
      </c>
      <c r="I68" s="128"/>
      <c r="J68" s="312">
        <f t="shared" si="27"/>
        <v>500000</v>
      </c>
      <c r="K68" s="314"/>
      <c r="L68" s="325">
        <f t="shared" si="28"/>
        <v>500000</v>
      </c>
    </row>
    <row r="69" spans="1:12" s="107" customFormat="1" ht="42.75" customHeight="1" x14ac:dyDescent="0.15">
      <c r="A69" s="148" t="s">
        <v>145</v>
      </c>
      <c r="B69" s="85">
        <v>125</v>
      </c>
      <c r="C69" s="120" t="s">
        <v>235</v>
      </c>
      <c r="D69" s="179">
        <v>500000</v>
      </c>
      <c r="E69" s="283">
        <f t="shared" si="25"/>
        <v>1000000</v>
      </c>
      <c r="F69" s="283">
        <f t="shared" si="26"/>
        <v>500000</v>
      </c>
      <c r="G69" s="140">
        <v>0</v>
      </c>
      <c r="H69" s="292">
        <v>500000</v>
      </c>
      <c r="I69" s="128"/>
      <c r="J69" s="312">
        <f t="shared" si="27"/>
        <v>500000</v>
      </c>
      <c r="K69" s="314"/>
      <c r="L69" s="325">
        <f t="shared" si="28"/>
        <v>500000</v>
      </c>
    </row>
    <row r="70" spans="1:12" s="229" customFormat="1" ht="42" customHeight="1" x14ac:dyDescent="0.15">
      <c r="A70" s="148" t="s">
        <v>145</v>
      </c>
      <c r="B70" s="297">
        <v>126</v>
      </c>
      <c r="C70" s="298" t="s">
        <v>236</v>
      </c>
      <c r="D70" s="299">
        <v>130000</v>
      </c>
      <c r="E70" s="283">
        <f t="shared" si="25"/>
        <v>130000</v>
      </c>
      <c r="F70" s="283">
        <f t="shared" si="26"/>
        <v>0</v>
      </c>
      <c r="G70" s="140">
        <v>0</v>
      </c>
      <c r="H70" s="292">
        <v>0</v>
      </c>
      <c r="I70" s="128" t="s">
        <v>690</v>
      </c>
      <c r="J70" s="312">
        <f t="shared" si="27"/>
        <v>0</v>
      </c>
      <c r="K70" s="315"/>
      <c r="L70" s="325">
        <f t="shared" si="28"/>
        <v>0</v>
      </c>
    </row>
    <row r="71" spans="1:12" s="107" customFormat="1" ht="42" customHeight="1" x14ac:dyDescent="0.15">
      <c r="A71" s="148" t="s">
        <v>145</v>
      </c>
      <c r="B71" s="85" t="s">
        <v>181</v>
      </c>
      <c r="C71" s="120" t="s">
        <v>237</v>
      </c>
      <c r="D71" s="179">
        <v>0</v>
      </c>
      <c r="E71" s="283">
        <f t="shared" si="25"/>
        <v>300000</v>
      </c>
      <c r="F71" s="283">
        <f t="shared" si="26"/>
        <v>300000</v>
      </c>
      <c r="G71" s="140">
        <v>0</v>
      </c>
      <c r="H71" s="292">
        <v>300000</v>
      </c>
      <c r="I71" s="128"/>
      <c r="J71" s="312">
        <f t="shared" si="27"/>
        <v>300000</v>
      </c>
      <c r="K71" s="314"/>
      <c r="L71" s="325">
        <f t="shared" si="28"/>
        <v>300000</v>
      </c>
    </row>
    <row r="72" spans="1:12" s="107" customFormat="1" ht="42" customHeight="1" x14ac:dyDescent="0.15">
      <c r="A72" s="148" t="s">
        <v>145</v>
      </c>
      <c r="B72" s="124">
        <v>127</v>
      </c>
      <c r="C72" s="120" t="s">
        <v>238</v>
      </c>
      <c r="D72" s="179">
        <v>1750000</v>
      </c>
      <c r="E72" s="283">
        <f t="shared" si="25"/>
        <v>2000000</v>
      </c>
      <c r="F72" s="283">
        <f t="shared" si="26"/>
        <v>250000</v>
      </c>
      <c r="G72" s="140">
        <v>0</v>
      </c>
      <c r="H72" s="292">
        <v>250000</v>
      </c>
      <c r="I72" s="128"/>
      <c r="J72" s="312">
        <f t="shared" si="27"/>
        <v>250000</v>
      </c>
      <c r="K72" s="314"/>
      <c r="L72" s="325">
        <f t="shared" si="28"/>
        <v>250000</v>
      </c>
    </row>
    <row r="73" spans="1:12" s="107" customFormat="1" ht="42" customHeight="1" x14ac:dyDescent="0.15">
      <c r="A73" s="148" t="s">
        <v>145</v>
      </c>
      <c r="B73" s="124">
        <v>128</v>
      </c>
      <c r="C73" s="120" t="s">
        <v>239</v>
      </c>
      <c r="D73" s="179">
        <v>50000</v>
      </c>
      <c r="E73" s="283">
        <f t="shared" si="25"/>
        <v>300000</v>
      </c>
      <c r="F73" s="283">
        <f t="shared" si="26"/>
        <v>250000</v>
      </c>
      <c r="G73" s="140">
        <v>0</v>
      </c>
      <c r="H73" s="292">
        <v>250000</v>
      </c>
      <c r="I73" s="128"/>
      <c r="J73" s="312">
        <f t="shared" si="27"/>
        <v>250000</v>
      </c>
      <c r="K73" s="314"/>
      <c r="L73" s="325">
        <f t="shared" si="28"/>
        <v>250000</v>
      </c>
    </row>
    <row r="74" spans="1:12" s="107" customFormat="1" ht="42" customHeight="1" x14ac:dyDescent="0.15">
      <c r="A74" s="148" t="s">
        <v>145</v>
      </c>
      <c r="B74" s="124">
        <v>131</v>
      </c>
      <c r="C74" s="120" t="s">
        <v>240</v>
      </c>
      <c r="D74" s="179">
        <v>1221400</v>
      </c>
      <c r="E74" s="283">
        <f t="shared" si="25"/>
        <v>2000000</v>
      </c>
      <c r="F74" s="283">
        <f t="shared" si="26"/>
        <v>778600</v>
      </c>
      <c r="G74" s="140">
        <v>0</v>
      </c>
      <c r="H74" s="292">
        <v>778600</v>
      </c>
      <c r="I74" s="128"/>
      <c r="J74" s="312">
        <f t="shared" si="27"/>
        <v>778600</v>
      </c>
      <c r="K74" s="314"/>
      <c r="L74" s="325">
        <f t="shared" si="28"/>
        <v>778600</v>
      </c>
    </row>
    <row r="75" spans="1:12" s="107" customFormat="1" ht="42.75" customHeight="1" x14ac:dyDescent="0.15">
      <c r="A75" s="148" t="s">
        <v>145</v>
      </c>
      <c r="B75" s="124">
        <v>131</v>
      </c>
      <c r="C75" s="120" t="s">
        <v>241</v>
      </c>
      <c r="D75" s="179">
        <v>110000</v>
      </c>
      <c r="E75" s="283">
        <f t="shared" si="25"/>
        <v>310000</v>
      </c>
      <c r="F75" s="283">
        <f t="shared" si="26"/>
        <v>200000</v>
      </c>
      <c r="G75" s="140">
        <v>0</v>
      </c>
      <c r="H75" s="292">
        <v>200000</v>
      </c>
      <c r="I75" s="128" t="s">
        <v>691</v>
      </c>
      <c r="J75" s="312">
        <f t="shared" si="27"/>
        <v>200000</v>
      </c>
      <c r="K75" s="314"/>
      <c r="L75" s="325">
        <f t="shared" si="28"/>
        <v>200000</v>
      </c>
    </row>
    <row r="76" spans="1:12" s="107" customFormat="1" ht="42.75" customHeight="1" x14ac:dyDescent="0.15">
      <c r="A76" s="148" t="s">
        <v>145</v>
      </c>
      <c r="B76" s="124" t="s">
        <v>181</v>
      </c>
      <c r="C76" s="120" t="s">
        <v>242</v>
      </c>
      <c r="D76" s="179">
        <v>0</v>
      </c>
      <c r="E76" s="283">
        <f t="shared" si="25"/>
        <v>30000</v>
      </c>
      <c r="F76" s="283">
        <f t="shared" si="26"/>
        <v>30000</v>
      </c>
      <c r="G76" s="140">
        <v>0</v>
      </c>
      <c r="H76" s="292">
        <v>30000</v>
      </c>
      <c r="I76" s="128"/>
      <c r="J76" s="312">
        <f t="shared" si="27"/>
        <v>30000</v>
      </c>
      <c r="K76" s="314"/>
      <c r="L76" s="325">
        <f t="shared" si="28"/>
        <v>30000</v>
      </c>
    </row>
    <row r="77" spans="1:12" s="107" customFormat="1" ht="42.75" customHeight="1" x14ac:dyDescent="0.15">
      <c r="A77" s="148" t="s">
        <v>145</v>
      </c>
      <c r="B77" s="124" t="s">
        <v>181</v>
      </c>
      <c r="C77" s="120" t="s">
        <v>243</v>
      </c>
      <c r="D77" s="179">
        <v>0</v>
      </c>
      <c r="E77" s="283">
        <f t="shared" si="25"/>
        <v>200000</v>
      </c>
      <c r="F77" s="283">
        <f t="shared" si="26"/>
        <v>200000</v>
      </c>
      <c r="G77" s="140">
        <v>0</v>
      </c>
      <c r="H77" s="292">
        <v>200000</v>
      </c>
      <c r="I77" s="128"/>
      <c r="J77" s="312">
        <f t="shared" si="27"/>
        <v>200000</v>
      </c>
      <c r="K77" s="314"/>
      <c r="L77" s="325">
        <f t="shared" si="28"/>
        <v>200000</v>
      </c>
    </row>
    <row r="78" spans="1:12" s="107" customFormat="1" ht="42.75" customHeight="1" x14ac:dyDescent="0.15">
      <c r="A78" s="148" t="s">
        <v>145</v>
      </c>
      <c r="B78" s="85">
        <v>138</v>
      </c>
      <c r="C78" s="120" t="s">
        <v>244</v>
      </c>
      <c r="D78" s="179">
        <v>376300</v>
      </c>
      <c r="E78" s="283">
        <f t="shared" si="25"/>
        <v>476300</v>
      </c>
      <c r="F78" s="283">
        <f t="shared" si="26"/>
        <v>100000</v>
      </c>
      <c r="G78" s="140">
        <v>0</v>
      </c>
      <c r="H78" s="292">
        <v>100000</v>
      </c>
      <c r="I78" s="128"/>
      <c r="J78" s="312">
        <f t="shared" si="27"/>
        <v>100000</v>
      </c>
      <c r="K78" s="314"/>
      <c r="L78" s="325">
        <f t="shared" si="28"/>
        <v>100000</v>
      </c>
    </row>
    <row r="79" spans="1:12" s="229" customFormat="1" ht="42" hidden="1" customHeight="1" x14ac:dyDescent="0.15">
      <c r="A79" s="333" t="s">
        <v>145</v>
      </c>
      <c r="B79" s="338">
        <v>139</v>
      </c>
      <c r="C79" s="339" t="s">
        <v>245</v>
      </c>
      <c r="D79" s="340"/>
      <c r="E79" s="283">
        <f t="shared" si="25"/>
        <v>0</v>
      </c>
      <c r="F79" s="283">
        <f t="shared" si="26"/>
        <v>0</v>
      </c>
      <c r="G79" s="330">
        <v>0</v>
      </c>
      <c r="H79" s="331"/>
      <c r="I79" s="337"/>
      <c r="J79" s="312">
        <f t="shared" si="1"/>
        <v>0</v>
      </c>
      <c r="K79" s="315"/>
      <c r="L79" s="325">
        <f t="shared" si="2"/>
        <v>0</v>
      </c>
    </row>
    <row r="80" spans="1:12" s="107" customFormat="1" ht="42" customHeight="1" x14ac:dyDescent="0.15">
      <c r="A80" s="148" t="s">
        <v>145</v>
      </c>
      <c r="B80" s="85">
        <v>139</v>
      </c>
      <c r="C80" s="120" t="s">
        <v>246</v>
      </c>
      <c r="D80" s="179">
        <v>1500000</v>
      </c>
      <c r="E80" s="283">
        <f t="shared" si="25"/>
        <v>1600000</v>
      </c>
      <c r="F80" s="283">
        <f t="shared" si="26"/>
        <v>100000</v>
      </c>
      <c r="G80" s="140">
        <v>0</v>
      </c>
      <c r="H80" s="292">
        <v>100000</v>
      </c>
      <c r="I80" s="128"/>
      <c r="J80" s="312">
        <f t="shared" si="1"/>
        <v>100000</v>
      </c>
      <c r="K80" s="314"/>
      <c r="L80" s="325">
        <f t="shared" si="2"/>
        <v>100000</v>
      </c>
    </row>
    <row r="81" spans="1:12" s="107" customFormat="1" ht="42" customHeight="1" x14ac:dyDescent="0.15">
      <c r="A81" s="148" t="s">
        <v>145</v>
      </c>
      <c r="B81" s="124">
        <v>139</v>
      </c>
      <c r="C81" s="120" t="s">
        <v>247</v>
      </c>
      <c r="D81" s="179">
        <v>100000</v>
      </c>
      <c r="E81" s="283">
        <f t="shared" si="25"/>
        <v>400000</v>
      </c>
      <c r="F81" s="283">
        <f t="shared" si="26"/>
        <v>300000</v>
      </c>
      <c r="G81" s="140">
        <v>0</v>
      </c>
      <c r="H81" s="292">
        <v>300000</v>
      </c>
      <c r="I81" s="128"/>
      <c r="J81" s="312">
        <f t="shared" si="1"/>
        <v>300000</v>
      </c>
      <c r="K81" s="314"/>
      <c r="L81" s="325">
        <f t="shared" si="2"/>
        <v>300000</v>
      </c>
    </row>
    <row r="82" spans="1:12" s="107" customFormat="1" ht="42" hidden="1" customHeight="1" x14ac:dyDescent="0.15">
      <c r="A82" s="333" t="s">
        <v>145</v>
      </c>
      <c r="B82" s="334">
        <v>139</v>
      </c>
      <c r="C82" s="335" t="s">
        <v>248</v>
      </c>
      <c r="D82" s="336"/>
      <c r="E82" s="283">
        <f t="shared" si="25"/>
        <v>0</v>
      </c>
      <c r="F82" s="283">
        <f t="shared" si="26"/>
        <v>0</v>
      </c>
      <c r="G82" s="330">
        <v>0</v>
      </c>
      <c r="H82" s="331"/>
      <c r="I82" s="337"/>
      <c r="J82" s="312">
        <f t="shared" si="1"/>
        <v>0</v>
      </c>
      <c r="K82" s="314"/>
      <c r="L82" s="325">
        <f t="shared" si="2"/>
        <v>0</v>
      </c>
    </row>
    <row r="83" spans="1:12" s="107" customFormat="1" ht="42" customHeight="1" x14ac:dyDescent="0.15">
      <c r="A83" s="148" t="s">
        <v>145</v>
      </c>
      <c r="B83" s="124" t="s">
        <v>181</v>
      </c>
      <c r="C83" s="120" t="s">
        <v>249</v>
      </c>
      <c r="D83" s="179">
        <v>0</v>
      </c>
      <c r="E83" s="283">
        <f t="shared" si="25"/>
        <v>200000</v>
      </c>
      <c r="F83" s="283">
        <f t="shared" si="26"/>
        <v>200000</v>
      </c>
      <c r="G83" s="140">
        <v>0</v>
      </c>
      <c r="H83" s="292">
        <v>200000</v>
      </c>
      <c r="I83" s="128"/>
      <c r="J83" s="312">
        <f t="shared" si="1"/>
        <v>200000</v>
      </c>
      <c r="K83" s="314"/>
      <c r="L83" s="325">
        <f t="shared" si="2"/>
        <v>200000</v>
      </c>
    </row>
    <row r="84" spans="1:12" s="107" customFormat="1" ht="42.75" customHeight="1" x14ac:dyDescent="0.15">
      <c r="A84" s="148" t="s">
        <v>145</v>
      </c>
      <c r="B84" s="124">
        <v>139</v>
      </c>
      <c r="C84" s="120" t="s">
        <v>250</v>
      </c>
      <c r="D84" s="179">
        <v>430000</v>
      </c>
      <c r="E84" s="283">
        <f t="shared" si="25"/>
        <v>500000</v>
      </c>
      <c r="F84" s="283">
        <f t="shared" si="26"/>
        <v>70000</v>
      </c>
      <c r="G84" s="140">
        <v>0</v>
      </c>
      <c r="H84" s="292">
        <v>70000</v>
      </c>
      <c r="I84" s="128"/>
      <c r="J84" s="312">
        <f t="shared" ref="J84:J87" si="29">F84</f>
        <v>70000</v>
      </c>
      <c r="K84" s="314"/>
      <c r="L84" s="325">
        <f t="shared" ref="L84:L87" si="30">J84-K84</f>
        <v>70000</v>
      </c>
    </row>
    <row r="85" spans="1:12" s="107" customFormat="1" ht="42.75" customHeight="1" x14ac:dyDescent="0.15">
      <c r="A85" s="148" t="s">
        <v>145</v>
      </c>
      <c r="B85" s="124">
        <v>139</v>
      </c>
      <c r="C85" s="120" t="s">
        <v>251</v>
      </c>
      <c r="D85" s="179">
        <v>800000</v>
      </c>
      <c r="E85" s="283">
        <f t="shared" si="25"/>
        <v>1300000</v>
      </c>
      <c r="F85" s="283">
        <f t="shared" si="26"/>
        <v>500000</v>
      </c>
      <c r="G85" s="140">
        <v>0</v>
      </c>
      <c r="H85" s="292">
        <v>500000</v>
      </c>
      <c r="I85" s="128"/>
      <c r="J85" s="312">
        <f t="shared" si="29"/>
        <v>500000</v>
      </c>
      <c r="K85" s="314"/>
      <c r="L85" s="325">
        <f t="shared" si="30"/>
        <v>500000</v>
      </c>
    </row>
    <row r="86" spans="1:12" s="107" customFormat="1" ht="42.75" customHeight="1" x14ac:dyDescent="0.15">
      <c r="A86" s="148" t="s">
        <v>145</v>
      </c>
      <c r="B86" s="124">
        <v>140</v>
      </c>
      <c r="C86" s="120" t="s">
        <v>252</v>
      </c>
      <c r="D86" s="179">
        <v>50000</v>
      </c>
      <c r="E86" s="283">
        <f t="shared" si="25"/>
        <v>200000</v>
      </c>
      <c r="F86" s="283">
        <f t="shared" si="26"/>
        <v>150000</v>
      </c>
      <c r="G86" s="140">
        <v>0</v>
      </c>
      <c r="H86" s="292">
        <v>150000</v>
      </c>
      <c r="I86" s="128" t="s">
        <v>722</v>
      </c>
      <c r="J86" s="312">
        <f t="shared" si="29"/>
        <v>150000</v>
      </c>
      <c r="K86" s="314"/>
      <c r="L86" s="325">
        <f t="shared" si="30"/>
        <v>150000</v>
      </c>
    </row>
    <row r="87" spans="1:12" s="107" customFormat="1" ht="42.75" customHeight="1" x14ac:dyDescent="0.15">
      <c r="A87" s="148" t="s">
        <v>149</v>
      </c>
      <c r="B87" s="85">
        <v>151</v>
      </c>
      <c r="C87" s="120" t="s">
        <v>253</v>
      </c>
      <c r="D87" s="179">
        <v>1500000</v>
      </c>
      <c r="E87" s="283">
        <f t="shared" si="25"/>
        <v>1700000</v>
      </c>
      <c r="F87" s="283">
        <f t="shared" si="26"/>
        <v>200000</v>
      </c>
      <c r="G87" s="140">
        <v>0</v>
      </c>
      <c r="H87" s="292">
        <v>200000</v>
      </c>
      <c r="I87" s="128"/>
      <c r="J87" s="312">
        <f t="shared" si="29"/>
        <v>200000</v>
      </c>
      <c r="K87" s="314"/>
      <c r="L87" s="325">
        <f t="shared" si="30"/>
        <v>200000</v>
      </c>
    </row>
    <row r="88" spans="1:12" s="229" customFormat="1" ht="42" customHeight="1" x14ac:dyDescent="0.15">
      <c r="A88" s="148" t="s">
        <v>149</v>
      </c>
      <c r="B88" s="297">
        <v>152</v>
      </c>
      <c r="C88" s="298" t="s">
        <v>254</v>
      </c>
      <c r="D88" s="299">
        <v>475000</v>
      </c>
      <c r="E88" s="283">
        <f t="shared" si="25"/>
        <v>0</v>
      </c>
      <c r="F88" s="283">
        <f t="shared" si="26"/>
        <v>-475000</v>
      </c>
      <c r="G88" s="140">
        <v>475000</v>
      </c>
      <c r="H88" s="292">
        <v>0</v>
      </c>
      <c r="I88" s="128"/>
      <c r="J88" s="312">
        <f t="shared" ref="J88" si="31">F88</f>
        <v>-475000</v>
      </c>
      <c r="K88" s="315"/>
      <c r="L88" s="325">
        <f t="shared" ref="L88" si="32">J88-K88</f>
        <v>-475000</v>
      </c>
    </row>
    <row r="89" spans="1:12" s="107" customFormat="1" ht="42" customHeight="1" x14ac:dyDescent="0.15">
      <c r="A89" s="148" t="s">
        <v>149</v>
      </c>
      <c r="B89" s="85">
        <v>152</v>
      </c>
      <c r="C89" s="120" t="s">
        <v>255</v>
      </c>
      <c r="D89" s="179">
        <v>500000</v>
      </c>
      <c r="E89" s="283">
        <f t="shared" si="25"/>
        <v>800000</v>
      </c>
      <c r="F89" s="283">
        <f t="shared" si="26"/>
        <v>300000</v>
      </c>
      <c r="G89" s="140"/>
      <c r="H89" s="292">
        <v>300000</v>
      </c>
      <c r="I89" s="128"/>
      <c r="J89" s="312">
        <f t="shared" ref="J89:J93" si="33">F89</f>
        <v>300000</v>
      </c>
      <c r="K89" s="314"/>
      <c r="L89" s="325">
        <f t="shared" ref="L89:L93" si="34">J89-K89</f>
        <v>300000</v>
      </c>
    </row>
    <row r="90" spans="1:12" s="107" customFormat="1" ht="42" customHeight="1" x14ac:dyDescent="0.15">
      <c r="A90" s="148" t="s">
        <v>149</v>
      </c>
      <c r="B90" s="124">
        <v>154</v>
      </c>
      <c r="C90" s="120" t="s">
        <v>224</v>
      </c>
      <c r="D90" s="179">
        <v>338300</v>
      </c>
      <c r="E90" s="283">
        <f t="shared" si="25"/>
        <v>353743</v>
      </c>
      <c r="F90" s="283">
        <f t="shared" si="26"/>
        <v>15443</v>
      </c>
      <c r="G90" s="140">
        <v>0</v>
      </c>
      <c r="H90" s="292">
        <v>15443</v>
      </c>
      <c r="I90" s="128" t="s">
        <v>689</v>
      </c>
      <c r="J90" s="312">
        <f t="shared" si="33"/>
        <v>15443</v>
      </c>
      <c r="K90" s="314">
        <v>15443</v>
      </c>
      <c r="L90" s="325">
        <f t="shared" si="34"/>
        <v>0</v>
      </c>
    </row>
    <row r="91" spans="1:12" s="107" customFormat="1" ht="57" customHeight="1" x14ac:dyDescent="0.15">
      <c r="A91" s="148" t="s">
        <v>149</v>
      </c>
      <c r="B91" s="124">
        <v>155</v>
      </c>
      <c r="C91" s="120" t="s">
        <v>721</v>
      </c>
      <c r="D91" s="179">
        <v>400000</v>
      </c>
      <c r="E91" s="283">
        <f t="shared" ref="E91:E92" si="35">D91+F91</f>
        <v>500000</v>
      </c>
      <c r="F91" s="283">
        <f t="shared" ref="F91:F92" si="36">H91-G91</f>
        <v>100000</v>
      </c>
      <c r="G91" s="140">
        <v>0</v>
      </c>
      <c r="H91" s="292">
        <v>100000</v>
      </c>
      <c r="I91" s="128"/>
      <c r="J91" s="312">
        <f t="shared" ref="J91:J92" si="37">F91</f>
        <v>100000</v>
      </c>
      <c r="K91" s="314"/>
      <c r="L91" s="325">
        <f t="shared" ref="L91:L92" si="38">J91-K91</f>
        <v>100000</v>
      </c>
    </row>
    <row r="92" spans="1:12" s="107" customFormat="1" ht="42" customHeight="1" x14ac:dyDescent="0.15">
      <c r="A92" s="148" t="s">
        <v>145</v>
      </c>
      <c r="B92" s="124">
        <v>100</v>
      </c>
      <c r="C92" s="120" t="s">
        <v>728</v>
      </c>
      <c r="D92" s="179">
        <v>2118000</v>
      </c>
      <c r="E92" s="283">
        <f t="shared" si="35"/>
        <v>1000000</v>
      </c>
      <c r="F92" s="283">
        <f t="shared" si="36"/>
        <v>-1118000</v>
      </c>
      <c r="G92" s="140">
        <v>1118000</v>
      </c>
      <c r="H92" s="292"/>
      <c r="I92" s="128"/>
      <c r="J92" s="312">
        <f t="shared" si="37"/>
        <v>-1118000</v>
      </c>
      <c r="K92" s="314"/>
      <c r="L92" s="325">
        <f t="shared" si="38"/>
        <v>-1118000</v>
      </c>
    </row>
    <row r="93" spans="1:12" s="107" customFormat="1" ht="42" customHeight="1" x14ac:dyDescent="0.15">
      <c r="A93" s="148" t="s">
        <v>145</v>
      </c>
      <c r="B93" s="124">
        <v>128</v>
      </c>
      <c r="C93" s="120" t="s">
        <v>729</v>
      </c>
      <c r="D93" s="179">
        <v>1000000</v>
      </c>
      <c r="E93" s="283">
        <f t="shared" si="25"/>
        <v>900000</v>
      </c>
      <c r="F93" s="283">
        <f t="shared" si="26"/>
        <v>-100000</v>
      </c>
      <c r="G93" s="140">
        <v>100000</v>
      </c>
      <c r="H93" s="292"/>
      <c r="I93" s="128"/>
      <c r="J93" s="312">
        <f t="shared" si="33"/>
        <v>-100000</v>
      </c>
      <c r="K93" s="314"/>
      <c r="L93" s="325">
        <f t="shared" si="34"/>
        <v>-100000</v>
      </c>
    </row>
    <row r="94" spans="1:12" s="144" customFormat="1" ht="38.25" customHeight="1" x14ac:dyDescent="0.15">
      <c r="A94" s="184" t="s">
        <v>46</v>
      </c>
      <c r="B94" s="185"/>
      <c r="C94" s="185" t="s">
        <v>93</v>
      </c>
      <c r="D94" s="293">
        <f>SUM(D95:D146)</f>
        <v>18744632</v>
      </c>
      <c r="E94" s="293">
        <f t="shared" ref="E94:H94" si="39">SUM(E95:E146)</f>
        <v>19490666</v>
      </c>
      <c r="F94" s="293">
        <f t="shared" si="39"/>
        <v>746034</v>
      </c>
      <c r="G94" s="293">
        <f t="shared" si="39"/>
        <v>1901666</v>
      </c>
      <c r="H94" s="293">
        <f t="shared" si="39"/>
        <v>2647700</v>
      </c>
      <c r="I94" s="183"/>
      <c r="J94" s="318">
        <f t="shared" si="1"/>
        <v>746034</v>
      </c>
      <c r="K94" s="319">
        <f>SUM(K95:K146)</f>
        <v>-204400</v>
      </c>
      <c r="L94" s="324">
        <f t="shared" si="2"/>
        <v>950434</v>
      </c>
    </row>
    <row r="95" spans="1:12" s="107" customFormat="1" ht="42.75" customHeight="1" x14ac:dyDescent="0.15">
      <c r="A95" s="147" t="s">
        <v>280</v>
      </c>
      <c r="B95" s="85">
        <v>168</v>
      </c>
      <c r="C95" s="120" t="s">
        <v>260</v>
      </c>
      <c r="D95" s="179">
        <v>22100</v>
      </c>
      <c r="E95" s="283">
        <f t="shared" si="3"/>
        <v>0</v>
      </c>
      <c r="F95" s="283">
        <f t="shared" si="4"/>
        <v>-22100</v>
      </c>
      <c r="G95" s="140">
        <v>22100</v>
      </c>
      <c r="H95" s="292"/>
      <c r="I95" s="57"/>
      <c r="J95" s="312">
        <f t="shared" si="1"/>
        <v>-22100</v>
      </c>
      <c r="K95" s="314"/>
      <c r="L95" s="325">
        <f t="shared" si="2"/>
        <v>-22100</v>
      </c>
    </row>
    <row r="96" spans="1:12" s="107" customFormat="1" ht="42.75" hidden="1" customHeight="1" x14ac:dyDescent="0.15">
      <c r="A96" s="341" t="s">
        <v>280</v>
      </c>
      <c r="B96" s="327">
        <v>170</v>
      </c>
      <c r="C96" s="328" t="s">
        <v>261</v>
      </c>
      <c r="D96" s="329"/>
      <c r="E96" s="329">
        <f t="shared" ref="E96:E146" si="40">D96+F96</f>
        <v>0</v>
      </c>
      <c r="F96" s="329">
        <f t="shared" ref="F96:F146" si="41">H96-G96</f>
        <v>0</v>
      </c>
      <c r="G96" s="330"/>
      <c r="H96" s="331"/>
      <c r="I96" s="332"/>
      <c r="J96" s="312">
        <f t="shared" ref="J96:J103" si="42">F96</f>
        <v>0</v>
      </c>
      <c r="K96" s="314"/>
      <c r="L96" s="325">
        <f t="shared" ref="L96:L103" si="43">J96-K96</f>
        <v>0</v>
      </c>
    </row>
    <row r="97" spans="1:12" s="107" customFormat="1" ht="42.75" customHeight="1" x14ac:dyDescent="0.15">
      <c r="A97" s="147" t="s">
        <v>280</v>
      </c>
      <c r="B97" s="83">
        <v>173</v>
      </c>
      <c r="C97" s="114" t="s">
        <v>262</v>
      </c>
      <c r="D97" s="283">
        <v>40000</v>
      </c>
      <c r="E97" s="283">
        <f t="shared" si="40"/>
        <v>20000</v>
      </c>
      <c r="F97" s="283">
        <f t="shared" si="41"/>
        <v>-20000</v>
      </c>
      <c r="G97" s="140">
        <v>20000</v>
      </c>
      <c r="H97" s="292"/>
      <c r="I97" s="57"/>
      <c r="J97" s="312">
        <f t="shared" si="42"/>
        <v>-20000</v>
      </c>
      <c r="K97" s="314"/>
      <c r="L97" s="325">
        <f t="shared" si="43"/>
        <v>-20000</v>
      </c>
    </row>
    <row r="98" spans="1:12" s="107" customFormat="1" ht="42.75" customHeight="1" x14ac:dyDescent="0.15">
      <c r="A98" s="147" t="s">
        <v>280</v>
      </c>
      <c r="B98" s="83">
        <v>173</v>
      </c>
      <c r="C98" s="114" t="s">
        <v>263</v>
      </c>
      <c r="D98" s="283">
        <v>20000</v>
      </c>
      <c r="E98" s="283">
        <f t="shared" si="40"/>
        <v>0</v>
      </c>
      <c r="F98" s="283">
        <f t="shared" si="41"/>
        <v>-20000</v>
      </c>
      <c r="G98" s="140">
        <v>20000</v>
      </c>
      <c r="H98" s="292"/>
      <c r="I98" s="57"/>
      <c r="J98" s="312">
        <f t="shared" si="42"/>
        <v>-20000</v>
      </c>
      <c r="K98" s="314"/>
      <c r="L98" s="325">
        <f t="shared" si="43"/>
        <v>-20000</v>
      </c>
    </row>
    <row r="99" spans="1:12" s="107" customFormat="1" ht="42.75" customHeight="1" x14ac:dyDescent="0.15">
      <c r="A99" s="147" t="s">
        <v>280</v>
      </c>
      <c r="B99" s="83">
        <v>173</v>
      </c>
      <c r="C99" s="114" t="s">
        <v>348</v>
      </c>
      <c r="D99" s="283">
        <v>7200</v>
      </c>
      <c r="E99" s="283">
        <f t="shared" si="40"/>
        <v>7200</v>
      </c>
      <c r="F99" s="283">
        <f t="shared" si="41"/>
        <v>0</v>
      </c>
      <c r="G99" s="140"/>
      <c r="H99" s="292"/>
      <c r="I99" s="308" t="s">
        <v>292</v>
      </c>
      <c r="J99" s="312">
        <f t="shared" si="42"/>
        <v>0</v>
      </c>
      <c r="K99" s="314"/>
      <c r="L99" s="325">
        <f t="shared" si="43"/>
        <v>0</v>
      </c>
    </row>
    <row r="100" spans="1:12" s="107" customFormat="1" ht="42.75" customHeight="1" x14ac:dyDescent="0.15">
      <c r="A100" s="147" t="s">
        <v>280</v>
      </c>
      <c r="B100" s="83">
        <v>173</v>
      </c>
      <c r="C100" s="114" t="s">
        <v>264</v>
      </c>
      <c r="D100" s="283">
        <v>700000</v>
      </c>
      <c r="E100" s="283">
        <f t="shared" si="40"/>
        <v>1000000</v>
      </c>
      <c r="F100" s="283">
        <f t="shared" si="41"/>
        <v>300000</v>
      </c>
      <c r="G100" s="140"/>
      <c r="H100" s="292">
        <v>300000</v>
      </c>
      <c r="I100" s="57"/>
      <c r="J100" s="312">
        <f t="shared" si="42"/>
        <v>300000</v>
      </c>
      <c r="K100" s="314"/>
      <c r="L100" s="325">
        <f t="shared" si="43"/>
        <v>300000</v>
      </c>
    </row>
    <row r="101" spans="1:12" s="107" customFormat="1" ht="42.75" hidden="1" customHeight="1" x14ac:dyDescent="0.15">
      <c r="A101" s="341" t="s">
        <v>280</v>
      </c>
      <c r="B101" s="327">
        <v>174</v>
      </c>
      <c r="C101" s="328" t="s">
        <v>265</v>
      </c>
      <c r="D101" s="329"/>
      <c r="E101" s="329">
        <f t="shared" si="40"/>
        <v>0</v>
      </c>
      <c r="F101" s="329">
        <f t="shared" si="41"/>
        <v>0</v>
      </c>
      <c r="G101" s="330"/>
      <c r="H101" s="331"/>
      <c r="I101" s="332"/>
      <c r="J101" s="312">
        <f t="shared" si="42"/>
        <v>0</v>
      </c>
      <c r="K101" s="314"/>
      <c r="L101" s="325">
        <f t="shared" si="43"/>
        <v>0</v>
      </c>
    </row>
    <row r="102" spans="1:12" s="107" customFormat="1" ht="42.75" customHeight="1" x14ac:dyDescent="0.15">
      <c r="A102" s="147" t="s">
        <v>280</v>
      </c>
      <c r="B102" s="83">
        <v>174</v>
      </c>
      <c r="C102" s="114" t="s">
        <v>266</v>
      </c>
      <c r="D102" s="283">
        <v>439740</v>
      </c>
      <c r="E102" s="283">
        <f t="shared" si="40"/>
        <v>219870</v>
      </c>
      <c r="F102" s="283">
        <f t="shared" si="41"/>
        <v>-219870</v>
      </c>
      <c r="G102" s="140">
        <v>219870</v>
      </c>
      <c r="H102" s="292"/>
      <c r="I102" s="57"/>
      <c r="J102" s="312">
        <f t="shared" si="42"/>
        <v>-219870</v>
      </c>
      <c r="K102" s="314"/>
      <c r="L102" s="325">
        <f t="shared" si="43"/>
        <v>-219870</v>
      </c>
    </row>
    <row r="103" spans="1:12" s="107" customFormat="1" ht="42.75" customHeight="1" x14ac:dyDescent="0.15">
      <c r="A103" s="147" t="s">
        <v>280</v>
      </c>
      <c r="B103" s="83">
        <v>174</v>
      </c>
      <c r="C103" s="114" t="s">
        <v>267</v>
      </c>
      <c r="D103" s="283">
        <v>630492</v>
      </c>
      <c r="E103" s="283">
        <f t="shared" si="40"/>
        <v>455246</v>
      </c>
      <c r="F103" s="283">
        <f t="shared" si="41"/>
        <v>-175246</v>
      </c>
      <c r="G103" s="140">
        <v>175246</v>
      </c>
      <c r="H103" s="292"/>
      <c r="I103" s="57"/>
      <c r="J103" s="312">
        <f t="shared" si="42"/>
        <v>-175246</v>
      </c>
      <c r="K103" s="314"/>
      <c r="L103" s="325">
        <f t="shared" si="43"/>
        <v>-175246</v>
      </c>
    </row>
    <row r="104" spans="1:12" s="107" customFormat="1" ht="42.75" customHeight="1" x14ac:dyDescent="0.15">
      <c r="A104" s="147" t="s">
        <v>280</v>
      </c>
      <c r="B104" s="83">
        <v>174</v>
      </c>
      <c r="C104" s="114" t="s">
        <v>268</v>
      </c>
      <c r="D104" s="283">
        <v>70000</v>
      </c>
      <c r="E104" s="283">
        <f t="shared" si="40"/>
        <v>35000</v>
      </c>
      <c r="F104" s="283">
        <f t="shared" si="41"/>
        <v>-35000</v>
      </c>
      <c r="G104" s="140">
        <v>35000</v>
      </c>
      <c r="H104" s="292"/>
      <c r="I104" s="57"/>
      <c r="J104" s="312">
        <f t="shared" si="1"/>
        <v>-35000</v>
      </c>
      <c r="K104" s="314"/>
      <c r="L104" s="325">
        <f t="shared" si="2"/>
        <v>-35000</v>
      </c>
    </row>
    <row r="105" spans="1:12" s="107" customFormat="1" ht="42.75" customHeight="1" x14ac:dyDescent="0.15">
      <c r="A105" s="147" t="s">
        <v>280</v>
      </c>
      <c r="B105" s="83">
        <v>175</v>
      </c>
      <c r="C105" s="114" t="s">
        <v>269</v>
      </c>
      <c r="D105" s="283">
        <v>1032859</v>
      </c>
      <c r="E105" s="283">
        <f t="shared" si="40"/>
        <v>1432859</v>
      </c>
      <c r="F105" s="283">
        <f t="shared" si="41"/>
        <v>400000</v>
      </c>
      <c r="G105" s="140"/>
      <c r="H105" s="292">
        <v>400000</v>
      </c>
      <c r="I105" s="57"/>
      <c r="J105" s="312">
        <f t="shared" si="1"/>
        <v>400000</v>
      </c>
      <c r="K105" s="314"/>
      <c r="L105" s="325">
        <f t="shared" si="2"/>
        <v>400000</v>
      </c>
    </row>
    <row r="106" spans="1:12" s="107" customFormat="1" ht="42.75" customHeight="1" x14ac:dyDescent="0.15">
      <c r="A106" s="147" t="s">
        <v>280</v>
      </c>
      <c r="B106" s="83">
        <v>179</v>
      </c>
      <c r="C106" s="114" t="s">
        <v>270</v>
      </c>
      <c r="D106" s="283">
        <v>1455088</v>
      </c>
      <c r="E106" s="283">
        <f t="shared" si="40"/>
        <v>1374088</v>
      </c>
      <c r="F106" s="283">
        <f t="shared" si="41"/>
        <v>-81000</v>
      </c>
      <c r="G106" s="140">
        <v>81000</v>
      </c>
      <c r="H106" s="292"/>
      <c r="I106" s="57"/>
      <c r="J106" s="312">
        <f t="shared" si="1"/>
        <v>-81000</v>
      </c>
      <c r="K106" s="314"/>
      <c r="L106" s="325">
        <f t="shared" si="2"/>
        <v>-81000</v>
      </c>
    </row>
    <row r="107" spans="1:12" s="107" customFormat="1" ht="42.75" hidden="1" customHeight="1" x14ac:dyDescent="0.15">
      <c r="A107" s="341" t="s">
        <v>280</v>
      </c>
      <c r="B107" s="327">
        <v>180</v>
      </c>
      <c r="C107" s="328" t="s">
        <v>271</v>
      </c>
      <c r="D107" s="329"/>
      <c r="E107" s="329">
        <f t="shared" si="40"/>
        <v>0</v>
      </c>
      <c r="F107" s="329">
        <f t="shared" si="41"/>
        <v>0</v>
      </c>
      <c r="G107" s="330"/>
      <c r="H107" s="331"/>
      <c r="I107" s="332"/>
      <c r="J107" s="312">
        <f t="shared" si="1"/>
        <v>0</v>
      </c>
      <c r="K107" s="314"/>
      <c r="L107" s="325">
        <f t="shared" si="2"/>
        <v>0</v>
      </c>
    </row>
    <row r="108" spans="1:12" s="107" customFormat="1" ht="42.75" customHeight="1" x14ac:dyDescent="0.15">
      <c r="A108" s="147" t="s">
        <v>280</v>
      </c>
      <c r="B108" s="83">
        <v>181</v>
      </c>
      <c r="C108" s="114" t="s">
        <v>272</v>
      </c>
      <c r="D108" s="283">
        <v>462000</v>
      </c>
      <c r="E108" s="283">
        <f t="shared" si="40"/>
        <v>412000</v>
      </c>
      <c r="F108" s="283">
        <f t="shared" si="41"/>
        <v>-50000</v>
      </c>
      <c r="G108" s="140">
        <v>50000</v>
      </c>
      <c r="H108" s="292"/>
      <c r="I108" s="57"/>
      <c r="J108" s="312">
        <f t="shared" si="1"/>
        <v>-50000</v>
      </c>
      <c r="K108" s="314"/>
      <c r="L108" s="325">
        <f t="shared" si="2"/>
        <v>-50000</v>
      </c>
    </row>
    <row r="109" spans="1:12" s="107" customFormat="1" ht="42.75" hidden="1" customHeight="1" x14ac:dyDescent="0.15">
      <c r="A109" s="341" t="s">
        <v>280</v>
      </c>
      <c r="B109" s="327">
        <v>186</v>
      </c>
      <c r="C109" s="328" t="s">
        <v>273</v>
      </c>
      <c r="D109" s="329"/>
      <c r="E109" s="283">
        <f t="shared" si="40"/>
        <v>0</v>
      </c>
      <c r="F109" s="283">
        <f t="shared" si="41"/>
        <v>0</v>
      </c>
      <c r="G109" s="330"/>
      <c r="H109" s="331"/>
      <c r="I109" s="332"/>
      <c r="J109" s="312">
        <f t="shared" si="1"/>
        <v>0</v>
      </c>
      <c r="K109" s="314"/>
      <c r="L109" s="325">
        <f t="shared" si="2"/>
        <v>0</v>
      </c>
    </row>
    <row r="110" spans="1:12" s="107" customFormat="1" ht="42.75" customHeight="1" x14ac:dyDescent="0.15">
      <c r="A110" s="147" t="s">
        <v>280</v>
      </c>
      <c r="B110" s="83">
        <v>197</v>
      </c>
      <c r="C110" s="114" t="s">
        <v>274</v>
      </c>
      <c r="D110" s="283">
        <v>4621323</v>
      </c>
      <c r="E110" s="283">
        <f t="shared" si="40"/>
        <v>4121323</v>
      </c>
      <c r="F110" s="283">
        <f t="shared" si="41"/>
        <v>-500000</v>
      </c>
      <c r="G110" s="140">
        <v>500000</v>
      </c>
      <c r="H110" s="292"/>
      <c r="I110" s="57"/>
      <c r="J110" s="312">
        <f t="shared" si="1"/>
        <v>-500000</v>
      </c>
      <c r="K110" s="314"/>
      <c r="L110" s="325">
        <f t="shared" si="2"/>
        <v>-500000</v>
      </c>
    </row>
    <row r="111" spans="1:12" s="107" customFormat="1" ht="42.75" customHeight="1" x14ac:dyDescent="0.15">
      <c r="A111" s="147" t="s">
        <v>280</v>
      </c>
      <c r="B111" s="83">
        <v>201</v>
      </c>
      <c r="C111" s="114" t="s">
        <v>275</v>
      </c>
      <c r="D111" s="283">
        <v>20000</v>
      </c>
      <c r="E111" s="283">
        <f t="shared" si="40"/>
        <v>42000</v>
      </c>
      <c r="F111" s="283">
        <f t="shared" si="41"/>
        <v>22000</v>
      </c>
      <c r="G111" s="140"/>
      <c r="H111" s="292">
        <v>22000</v>
      </c>
      <c r="I111" s="57"/>
      <c r="J111" s="312">
        <f t="shared" si="1"/>
        <v>22000</v>
      </c>
      <c r="K111" s="314"/>
      <c r="L111" s="325">
        <f t="shared" si="2"/>
        <v>22000</v>
      </c>
    </row>
    <row r="112" spans="1:12" s="107" customFormat="1" ht="42.75" hidden="1" customHeight="1" x14ac:dyDescent="0.15">
      <c r="A112" s="341" t="s">
        <v>280</v>
      </c>
      <c r="B112" s="327" t="s">
        <v>181</v>
      </c>
      <c r="C112" s="328" t="s">
        <v>276</v>
      </c>
      <c r="D112" s="329"/>
      <c r="E112" s="283">
        <f t="shared" si="40"/>
        <v>0</v>
      </c>
      <c r="F112" s="283">
        <f t="shared" si="41"/>
        <v>0</v>
      </c>
      <c r="G112" s="330"/>
      <c r="H112" s="331"/>
      <c r="I112" s="332" t="s">
        <v>294</v>
      </c>
      <c r="J112" s="312">
        <f t="shared" ref="J112:J121" si="44">F112</f>
        <v>0</v>
      </c>
      <c r="K112" s="314"/>
      <c r="L112" s="325">
        <f t="shared" ref="L112:L121" si="45">J112-K112</f>
        <v>0</v>
      </c>
    </row>
    <row r="113" spans="1:12" s="107" customFormat="1" ht="42.75" customHeight="1" x14ac:dyDescent="0.15">
      <c r="A113" s="147" t="s">
        <v>280</v>
      </c>
      <c r="B113" s="83" t="s">
        <v>181</v>
      </c>
      <c r="C113" s="114" t="s">
        <v>277</v>
      </c>
      <c r="D113" s="283"/>
      <c r="E113" s="283">
        <f t="shared" si="40"/>
        <v>30000</v>
      </c>
      <c r="F113" s="283">
        <f t="shared" si="41"/>
        <v>30000</v>
      </c>
      <c r="G113" s="140"/>
      <c r="H113" s="292">
        <v>30000</v>
      </c>
      <c r="I113" s="57" t="s">
        <v>295</v>
      </c>
      <c r="J113" s="312">
        <f t="shared" si="44"/>
        <v>30000</v>
      </c>
      <c r="K113" s="314"/>
      <c r="L113" s="325">
        <f t="shared" si="45"/>
        <v>30000</v>
      </c>
    </row>
    <row r="114" spans="1:12" s="107" customFormat="1" ht="42.75" customHeight="1" x14ac:dyDescent="0.15">
      <c r="A114" s="147" t="s">
        <v>280</v>
      </c>
      <c r="B114" s="83" t="s">
        <v>181</v>
      </c>
      <c r="C114" s="114" t="s">
        <v>278</v>
      </c>
      <c r="D114" s="283"/>
      <c r="E114" s="283">
        <f t="shared" si="40"/>
        <v>4000</v>
      </c>
      <c r="F114" s="283">
        <f t="shared" si="41"/>
        <v>4000</v>
      </c>
      <c r="G114" s="140"/>
      <c r="H114" s="292">
        <v>4000</v>
      </c>
      <c r="I114" s="57"/>
      <c r="J114" s="312">
        <f t="shared" si="44"/>
        <v>4000</v>
      </c>
      <c r="K114" s="314"/>
      <c r="L114" s="325">
        <f t="shared" si="45"/>
        <v>4000</v>
      </c>
    </row>
    <row r="115" spans="1:12" s="107" customFormat="1" ht="42.75" hidden="1" customHeight="1" x14ac:dyDescent="0.15">
      <c r="A115" s="341" t="s">
        <v>280</v>
      </c>
      <c r="B115" s="327" t="s">
        <v>181</v>
      </c>
      <c r="C115" s="328" t="s">
        <v>279</v>
      </c>
      <c r="D115" s="329"/>
      <c r="E115" s="283">
        <f t="shared" si="40"/>
        <v>0</v>
      </c>
      <c r="F115" s="283">
        <f t="shared" si="41"/>
        <v>0</v>
      </c>
      <c r="G115" s="330"/>
      <c r="H115" s="331"/>
      <c r="I115" s="332"/>
      <c r="J115" s="312">
        <f t="shared" si="44"/>
        <v>0</v>
      </c>
      <c r="K115" s="314"/>
      <c r="L115" s="325">
        <f t="shared" si="45"/>
        <v>0</v>
      </c>
    </row>
    <row r="116" spans="1:12" s="107" customFormat="1" ht="42.75" customHeight="1" x14ac:dyDescent="0.15">
      <c r="A116" s="147" t="s">
        <v>256</v>
      </c>
      <c r="B116" s="83" t="s">
        <v>181</v>
      </c>
      <c r="C116" s="114" t="s">
        <v>779</v>
      </c>
      <c r="D116" s="283">
        <v>288000</v>
      </c>
      <c r="E116" s="283">
        <f t="shared" si="40"/>
        <v>201600</v>
      </c>
      <c r="F116" s="283">
        <f t="shared" si="41"/>
        <v>-86400</v>
      </c>
      <c r="G116" s="140">
        <v>86400</v>
      </c>
      <c r="H116" s="292"/>
      <c r="I116" s="57" t="s">
        <v>780</v>
      </c>
      <c r="J116" s="312">
        <f t="shared" si="44"/>
        <v>-86400</v>
      </c>
      <c r="K116" s="314">
        <v>-86400</v>
      </c>
      <c r="L116" s="325">
        <f t="shared" si="45"/>
        <v>0</v>
      </c>
    </row>
    <row r="117" spans="1:12" s="107" customFormat="1" ht="42.75" customHeight="1" x14ac:dyDescent="0.15">
      <c r="A117" s="147" t="s">
        <v>256</v>
      </c>
      <c r="B117" s="83">
        <v>216</v>
      </c>
      <c r="C117" s="114" t="s">
        <v>281</v>
      </c>
      <c r="D117" s="283">
        <v>1821600</v>
      </c>
      <c r="E117" s="283">
        <f t="shared" si="40"/>
        <v>1721600</v>
      </c>
      <c r="F117" s="283">
        <f t="shared" si="41"/>
        <v>-100000</v>
      </c>
      <c r="G117" s="140">
        <v>100000</v>
      </c>
      <c r="H117" s="292"/>
      <c r="I117" s="57"/>
      <c r="J117" s="312">
        <f t="shared" si="44"/>
        <v>-100000</v>
      </c>
      <c r="K117" s="314"/>
      <c r="L117" s="325">
        <f t="shared" si="45"/>
        <v>-100000</v>
      </c>
    </row>
    <row r="118" spans="1:12" s="107" customFormat="1" ht="42.75" customHeight="1" x14ac:dyDescent="0.15">
      <c r="A118" s="147" t="s">
        <v>256</v>
      </c>
      <c r="B118" s="83">
        <v>236</v>
      </c>
      <c r="C118" s="114" t="s">
        <v>282</v>
      </c>
      <c r="D118" s="283">
        <v>1240216</v>
      </c>
      <c r="E118" s="283">
        <f t="shared" si="40"/>
        <v>1140216</v>
      </c>
      <c r="F118" s="283">
        <f t="shared" si="41"/>
        <v>-100000</v>
      </c>
      <c r="G118" s="140">
        <v>100000</v>
      </c>
      <c r="H118" s="292"/>
      <c r="I118" s="57"/>
      <c r="J118" s="312">
        <f t="shared" si="44"/>
        <v>-100000</v>
      </c>
      <c r="K118" s="314"/>
      <c r="L118" s="325">
        <f t="shared" si="45"/>
        <v>-100000</v>
      </c>
    </row>
    <row r="119" spans="1:12" s="107" customFormat="1" ht="42.75" customHeight="1" x14ac:dyDescent="0.15">
      <c r="A119" s="147" t="s">
        <v>256</v>
      </c>
      <c r="B119" s="83">
        <v>244</v>
      </c>
      <c r="C119" s="114" t="s">
        <v>641</v>
      </c>
      <c r="D119" s="283">
        <v>24700</v>
      </c>
      <c r="E119" s="283">
        <f t="shared" si="40"/>
        <v>24700</v>
      </c>
      <c r="F119" s="283">
        <f t="shared" si="41"/>
        <v>0</v>
      </c>
      <c r="G119" s="140"/>
      <c r="H119" s="292"/>
      <c r="I119" s="373" t="s">
        <v>642</v>
      </c>
      <c r="J119" s="312">
        <f t="shared" si="44"/>
        <v>0</v>
      </c>
      <c r="K119" s="314"/>
      <c r="L119" s="325">
        <f t="shared" si="45"/>
        <v>0</v>
      </c>
    </row>
    <row r="120" spans="1:12" s="107" customFormat="1" ht="42.75" customHeight="1" x14ac:dyDescent="0.15">
      <c r="A120" s="147" t="s">
        <v>256</v>
      </c>
      <c r="B120" s="83">
        <v>246</v>
      </c>
      <c r="C120" s="114" t="s">
        <v>640</v>
      </c>
      <c r="D120" s="283">
        <v>4000</v>
      </c>
      <c r="E120" s="283">
        <f t="shared" si="40"/>
        <v>20000</v>
      </c>
      <c r="F120" s="283">
        <f t="shared" si="41"/>
        <v>16000</v>
      </c>
      <c r="G120" s="140"/>
      <c r="H120" s="292">
        <v>16000</v>
      </c>
      <c r="I120" s="57"/>
      <c r="J120" s="312">
        <f t="shared" si="44"/>
        <v>16000</v>
      </c>
      <c r="K120" s="314"/>
      <c r="L120" s="325">
        <f t="shared" si="45"/>
        <v>16000</v>
      </c>
    </row>
    <row r="121" spans="1:12" s="107" customFormat="1" ht="42.75" customHeight="1" x14ac:dyDescent="0.15">
      <c r="A121" s="147" t="s">
        <v>256</v>
      </c>
      <c r="B121" s="83" t="s">
        <v>181</v>
      </c>
      <c r="C121" s="114" t="s">
        <v>769</v>
      </c>
      <c r="D121" s="283"/>
      <c r="E121" s="283">
        <f t="shared" si="40"/>
        <v>130000</v>
      </c>
      <c r="F121" s="283">
        <f t="shared" si="41"/>
        <v>130000</v>
      </c>
      <c r="G121" s="140"/>
      <c r="H121" s="292">
        <v>130000</v>
      </c>
      <c r="I121" s="374" t="s">
        <v>639</v>
      </c>
      <c r="J121" s="312">
        <f t="shared" si="44"/>
        <v>130000</v>
      </c>
      <c r="K121" s="314"/>
      <c r="L121" s="325">
        <f t="shared" si="45"/>
        <v>130000</v>
      </c>
    </row>
    <row r="122" spans="1:12" s="107" customFormat="1" ht="42.75" customHeight="1" x14ac:dyDescent="0.15">
      <c r="A122" s="147" t="s">
        <v>256</v>
      </c>
      <c r="B122" s="83" t="s">
        <v>181</v>
      </c>
      <c r="C122" s="114" t="s">
        <v>283</v>
      </c>
      <c r="D122" s="283"/>
      <c r="E122" s="283">
        <f t="shared" si="40"/>
        <v>30000</v>
      </c>
      <c r="F122" s="283">
        <f t="shared" si="41"/>
        <v>30000</v>
      </c>
      <c r="G122" s="140"/>
      <c r="H122" s="292">
        <v>30000</v>
      </c>
      <c r="I122" s="57"/>
      <c r="J122" s="312">
        <f t="shared" ref="J122:J129" si="46">F122</f>
        <v>30000</v>
      </c>
      <c r="K122" s="314"/>
      <c r="L122" s="325">
        <f t="shared" ref="L122:L129" si="47">J122-K122</f>
        <v>30000</v>
      </c>
    </row>
    <row r="123" spans="1:12" s="107" customFormat="1" ht="42.75" customHeight="1" x14ac:dyDescent="0.15">
      <c r="A123" s="147" t="s">
        <v>256</v>
      </c>
      <c r="B123" s="83" t="s">
        <v>284</v>
      </c>
      <c r="C123" s="114" t="s">
        <v>285</v>
      </c>
      <c r="D123" s="283">
        <v>34000</v>
      </c>
      <c r="E123" s="283">
        <f t="shared" si="40"/>
        <v>58000</v>
      </c>
      <c r="F123" s="283">
        <f t="shared" si="41"/>
        <v>24000</v>
      </c>
      <c r="G123" s="140"/>
      <c r="H123" s="292">
        <v>24000</v>
      </c>
      <c r="I123" s="57" t="s">
        <v>296</v>
      </c>
      <c r="J123" s="312">
        <f t="shared" si="46"/>
        <v>24000</v>
      </c>
      <c r="K123" s="314"/>
      <c r="L123" s="325">
        <f t="shared" si="47"/>
        <v>24000</v>
      </c>
    </row>
    <row r="124" spans="1:12" s="107" customFormat="1" ht="42.75" customHeight="1" x14ac:dyDescent="0.15">
      <c r="A124" s="147" t="s">
        <v>256</v>
      </c>
      <c r="B124" s="83" t="s">
        <v>284</v>
      </c>
      <c r="C124" s="114" t="s">
        <v>286</v>
      </c>
      <c r="D124" s="283">
        <v>34000</v>
      </c>
      <c r="E124" s="283">
        <f t="shared" si="40"/>
        <v>58000</v>
      </c>
      <c r="F124" s="283">
        <f t="shared" si="41"/>
        <v>24000</v>
      </c>
      <c r="G124" s="140"/>
      <c r="H124" s="292">
        <v>24000</v>
      </c>
      <c r="I124" s="306" t="s">
        <v>293</v>
      </c>
      <c r="J124" s="312">
        <f t="shared" si="46"/>
        <v>24000</v>
      </c>
      <c r="K124" s="314"/>
      <c r="L124" s="325">
        <f t="shared" si="47"/>
        <v>24000</v>
      </c>
    </row>
    <row r="125" spans="1:12" s="107" customFormat="1" ht="42.75" customHeight="1" x14ac:dyDescent="0.15">
      <c r="A125" s="147" t="s">
        <v>256</v>
      </c>
      <c r="B125" s="83" t="s">
        <v>284</v>
      </c>
      <c r="C125" s="114" t="s">
        <v>287</v>
      </c>
      <c r="D125" s="283">
        <v>68000</v>
      </c>
      <c r="E125" s="283">
        <f t="shared" si="40"/>
        <v>90000</v>
      </c>
      <c r="F125" s="283">
        <f t="shared" si="41"/>
        <v>22000</v>
      </c>
      <c r="G125" s="140"/>
      <c r="H125" s="292">
        <v>22000</v>
      </c>
      <c r="I125" s="306" t="s">
        <v>293</v>
      </c>
      <c r="J125" s="312">
        <f t="shared" si="46"/>
        <v>22000</v>
      </c>
      <c r="K125" s="314"/>
      <c r="L125" s="325">
        <f t="shared" si="47"/>
        <v>22000</v>
      </c>
    </row>
    <row r="126" spans="1:12" s="107" customFormat="1" ht="42.75" customHeight="1" x14ac:dyDescent="0.15">
      <c r="A126" s="147" t="s">
        <v>256</v>
      </c>
      <c r="B126" s="83" t="s">
        <v>284</v>
      </c>
      <c r="C126" s="114" t="s">
        <v>288</v>
      </c>
      <c r="D126" s="283">
        <v>34000</v>
      </c>
      <c r="E126" s="283">
        <f t="shared" si="40"/>
        <v>58000</v>
      </c>
      <c r="F126" s="283">
        <f t="shared" si="41"/>
        <v>24000</v>
      </c>
      <c r="G126" s="140"/>
      <c r="H126" s="292">
        <v>24000</v>
      </c>
      <c r="I126" s="306" t="s">
        <v>293</v>
      </c>
      <c r="J126" s="312">
        <f t="shared" si="46"/>
        <v>24000</v>
      </c>
      <c r="K126" s="314"/>
      <c r="L126" s="325">
        <f t="shared" si="47"/>
        <v>24000</v>
      </c>
    </row>
    <row r="127" spans="1:12" s="107" customFormat="1" ht="42.75" customHeight="1" x14ac:dyDescent="0.15">
      <c r="A127" s="147" t="s">
        <v>256</v>
      </c>
      <c r="B127" s="83" t="s">
        <v>181</v>
      </c>
      <c r="C127" s="114" t="s">
        <v>289</v>
      </c>
      <c r="D127" s="283"/>
      <c r="E127" s="283">
        <f t="shared" si="40"/>
        <v>10000</v>
      </c>
      <c r="F127" s="283">
        <f t="shared" si="41"/>
        <v>10000</v>
      </c>
      <c r="G127" s="140"/>
      <c r="H127" s="292">
        <v>10000</v>
      </c>
      <c r="I127" s="57"/>
      <c r="J127" s="312">
        <f t="shared" si="46"/>
        <v>10000</v>
      </c>
      <c r="K127" s="314"/>
      <c r="L127" s="325">
        <f t="shared" si="47"/>
        <v>10000</v>
      </c>
    </row>
    <row r="128" spans="1:12" s="107" customFormat="1" ht="42.75" customHeight="1" x14ac:dyDescent="0.15">
      <c r="A128" s="147" t="s">
        <v>256</v>
      </c>
      <c r="B128" s="83" t="s">
        <v>181</v>
      </c>
      <c r="C128" s="114" t="s">
        <v>290</v>
      </c>
      <c r="D128" s="283"/>
      <c r="E128" s="283">
        <f t="shared" si="40"/>
        <v>10000</v>
      </c>
      <c r="F128" s="283">
        <f t="shared" si="41"/>
        <v>10000</v>
      </c>
      <c r="G128" s="140"/>
      <c r="H128" s="292">
        <v>10000</v>
      </c>
      <c r="I128" s="57"/>
      <c r="J128" s="312">
        <f t="shared" si="46"/>
        <v>10000</v>
      </c>
      <c r="K128" s="314"/>
      <c r="L128" s="325">
        <f t="shared" si="47"/>
        <v>10000</v>
      </c>
    </row>
    <row r="129" spans="1:12" s="107" customFormat="1" ht="42.75" customHeight="1" x14ac:dyDescent="0.15">
      <c r="A129" s="147" t="s">
        <v>256</v>
      </c>
      <c r="B129" s="83" t="s">
        <v>181</v>
      </c>
      <c r="C129" s="114" t="s">
        <v>291</v>
      </c>
      <c r="D129" s="283"/>
      <c r="E129" s="283">
        <f t="shared" si="40"/>
        <v>10000</v>
      </c>
      <c r="F129" s="283">
        <f t="shared" si="41"/>
        <v>10000</v>
      </c>
      <c r="G129" s="140"/>
      <c r="H129" s="292">
        <v>10000</v>
      </c>
      <c r="I129" s="57"/>
      <c r="J129" s="312">
        <f t="shared" si="46"/>
        <v>10000</v>
      </c>
      <c r="K129" s="314"/>
      <c r="L129" s="325">
        <f t="shared" si="47"/>
        <v>10000</v>
      </c>
    </row>
    <row r="130" spans="1:12" s="107" customFormat="1" ht="42.75" customHeight="1" x14ac:dyDescent="0.15">
      <c r="A130" s="147" t="s">
        <v>300</v>
      </c>
      <c r="B130" s="83">
        <v>366</v>
      </c>
      <c r="C130" s="114" t="s">
        <v>297</v>
      </c>
      <c r="D130" s="283">
        <v>2800000</v>
      </c>
      <c r="E130" s="283">
        <f t="shared" si="40"/>
        <v>2700000</v>
      </c>
      <c r="F130" s="283">
        <f t="shared" si="41"/>
        <v>-100000</v>
      </c>
      <c r="G130" s="140">
        <v>100000</v>
      </c>
      <c r="H130" s="292"/>
      <c r="I130" s="57" t="s">
        <v>301</v>
      </c>
      <c r="J130" s="312">
        <f t="shared" ref="J130:J146" si="48">F130</f>
        <v>-100000</v>
      </c>
      <c r="K130" s="314"/>
      <c r="L130" s="325">
        <f t="shared" ref="L130:L146" si="49">J130-K130</f>
        <v>-100000</v>
      </c>
    </row>
    <row r="131" spans="1:12" s="107" customFormat="1" ht="42.75" customHeight="1" x14ac:dyDescent="0.15">
      <c r="A131" s="147" t="s">
        <v>300</v>
      </c>
      <c r="B131" s="83" t="s">
        <v>181</v>
      </c>
      <c r="C131" s="114" t="s">
        <v>298</v>
      </c>
      <c r="D131" s="283"/>
      <c r="E131" s="283">
        <f t="shared" si="40"/>
        <v>50000</v>
      </c>
      <c r="F131" s="283">
        <f t="shared" si="41"/>
        <v>50000</v>
      </c>
      <c r="G131" s="140"/>
      <c r="H131" s="292">
        <v>50000</v>
      </c>
      <c r="I131" s="57"/>
      <c r="J131" s="312">
        <f t="shared" si="48"/>
        <v>50000</v>
      </c>
      <c r="K131" s="314"/>
      <c r="L131" s="325">
        <f t="shared" si="49"/>
        <v>50000</v>
      </c>
    </row>
    <row r="132" spans="1:12" s="107" customFormat="1" ht="42.75" customHeight="1" x14ac:dyDescent="0.15">
      <c r="A132" s="147" t="s">
        <v>300</v>
      </c>
      <c r="B132" s="83" t="s">
        <v>181</v>
      </c>
      <c r="C132" s="114" t="s">
        <v>299</v>
      </c>
      <c r="D132" s="283"/>
      <c r="E132" s="283">
        <f t="shared" si="40"/>
        <v>10000</v>
      </c>
      <c r="F132" s="283">
        <f t="shared" si="41"/>
        <v>10000</v>
      </c>
      <c r="G132" s="140"/>
      <c r="H132" s="292">
        <v>10000</v>
      </c>
      <c r="I132" s="57"/>
      <c r="J132" s="312">
        <f t="shared" si="48"/>
        <v>10000</v>
      </c>
      <c r="K132" s="314"/>
      <c r="L132" s="325">
        <f t="shared" si="49"/>
        <v>10000</v>
      </c>
    </row>
    <row r="133" spans="1:12" s="107" customFormat="1" ht="42.75" customHeight="1" x14ac:dyDescent="0.15">
      <c r="A133" s="147" t="s">
        <v>306</v>
      </c>
      <c r="B133" s="83">
        <v>430</v>
      </c>
      <c r="C133" s="114" t="s">
        <v>302</v>
      </c>
      <c r="D133" s="283">
        <v>411000</v>
      </c>
      <c r="E133" s="283">
        <f t="shared" si="40"/>
        <v>430000</v>
      </c>
      <c r="F133" s="283">
        <f t="shared" si="41"/>
        <v>19000</v>
      </c>
      <c r="G133" s="140"/>
      <c r="H133" s="292">
        <v>19000</v>
      </c>
      <c r="I133" s="57"/>
      <c r="J133" s="312">
        <f t="shared" si="48"/>
        <v>19000</v>
      </c>
      <c r="K133" s="314"/>
      <c r="L133" s="325">
        <f t="shared" si="49"/>
        <v>19000</v>
      </c>
    </row>
    <row r="134" spans="1:12" s="107" customFormat="1" ht="42.75" customHeight="1" x14ac:dyDescent="0.15">
      <c r="A134" s="147" t="s">
        <v>306</v>
      </c>
      <c r="B134" s="83">
        <v>434</v>
      </c>
      <c r="C134" s="114" t="s">
        <v>303</v>
      </c>
      <c r="D134" s="283">
        <v>120000</v>
      </c>
      <c r="E134" s="283">
        <f t="shared" si="40"/>
        <v>120000</v>
      </c>
      <c r="F134" s="283">
        <f t="shared" si="41"/>
        <v>0</v>
      </c>
      <c r="G134" s="140"/>
      <c r="H134" s="292"/>
      <c r="I134" s="57" t="s">
        <v>307</v>
      </c>
      <c r="J134" s="312">
        <f t="shared" si="48"/>
        <v>0</v>
      </c>
      <c r="K134" s="314"/>
      <c r="L134" s="325">
        <f t="shared" si="49"/>
        <v>0</v>
      </c>
    </row>
    <row r="135" spans="1:12" s="107" customFormat="1" ht="71.25" customHeight="1" x14ac:dyDescent="0.15">
      <c r="A135" s="147" t="s">
        <v>306</v>
      </c>
      <c r="B135" s="83">
        <v>434</v>
      </c>
      <c r="C135" s="114" t="s">
        <v>266</v>
      </c>
      <c r="D135" s="283">
        <v>335350</v>
      </c>
      <c r="E135" s="283">
        <f t="shared" si="40"/>
        <v>162300</v>
      </c>
      <c r="F135" s="283">
        <f t="shared" si="41"/>
        <v>-173050</v>
      </c>
      <c r="G135" s="140">
        <v>173050</v>
      </c>
      <c r="H135" s="292"/>
      <c r="I135" s="57" t="s">
        <v>308</v>
      </c>
      <c r="J135" s="312">
        <f t="shared" si="48"/>
        <v>-173050</v>
      </c>
      <c r="K135" s="314"/>
      <c r="L135" s="325">
        <f t="shared" si="49"/>
        <v>-173050</v>
      </c>
    </row>
    <row r="136" spans="1:12" s="107" customFormat="1" ht="42.75" customHeight="1" x14ac:dyDescent="0.15">
      <c r="A136" s="147" t="s">
        <v>306</v>
      </c>
      <c r="B136" s="83">
        <v>434</v>
      </c>
      <c r="C136" s="114" t="s">
        <v>304</v>
      </c>
      <c r="D136" s="283">
        <v>131000</v>
      </c>
      <c r="E136" s="283">
        <f t="shared" si="40"/>
        <v>201000</v>
      </c>
      <c r="F136" s="283">
        <f t="shared" si="41"/>
        <v>70000</v>
      </c>
      <c r="G136" s="140"/>
      <c r="H136" s="292">
        <v>70000</v>
      </c>
      <c r="I136" s="57"/>
      <c r="J136" s="312">
        <f t="shared" si="48"/>
        <v>70000</v>
      </c>
      <c r="K136" s="314"/>
      <c r="L136" s="325">
        <f t="shared" si="49"/>
        <v>70000</v>
      </c>
    </row>
    <row r="137" spans="1:12" s="107" customFormat="1" ht="42.75" customHeight="1" x14ac:dyDescent="0.15">
      <c r="A137" s="147" t="s">
        <v>306</v>
      </c>
      <c r="B137" s="83" t="s">
        <v>181</v>
      </c>
      <c r="C137" s="114" t="s">
        <v>305</v>
      </c>
      <c r="D137" s="283"/>
      <c r="E137" s="283">
        <f t="shared" si="40"/>
        <v>20000</v>
      </c>
      <c r="F137" s="283">
        <f t="shared" si="41"/>
        <v>20000</v>
      </c>
      <c r="G137" s="140"/>
      <c r="H137" s="292">
        <v>20000</v>
      </c>
      <c r="I137" s="57"/>
      <c r="J137" s="312">
        <f t="shared" si="48"/>
        <v>20000</v>
      </c>
      <c r="K137" s="314"/>
      <c r="L137" s="325">
        <f t="shared" si="49"/>
        <v>20000</v>
      </c>
    </row>
    <row r="138" spans="1:12" s="107" customFormat="1" ht="42.75" customHeight="1" x14ac:dyDescent="0.15">
      <c r="A138" s="147" t="s">
        <v>312</v>
      </c>
      <c r="B138" s="83">
        <v>441</v>
      </c>
      <c r="C138" s="114" t="s">
        <v>309</v>
      </c>
      <c r="D138" s="283">
        <v>130000</v>
      </c>
      <c r="E138" s="283">
        <f t="shared" si="40"/>
        <v>70000</v>
      </c>
      <c r="F138" s="283">
        <f t="shared" si="41"/>
        <v>-60000</v>
      </c>
      <c r="G138" s="140">
        <v>60000</v>
      </c>
      <c r="H138" s="292"/>
      <c r="I138" s="57"/>
      <c r="J138" s="312">
        <f t="shared" si="48"/>
        <v>-60000</v>
      </c>
      <c r="K138" s="314"/>
      <c r="L138" s="325">
        <f t="shared" si="49"/>
        <v>-60000</v>
      </c>
    </row>
    <row r="139" spans="1:12" s="107" customFormat="1" ht="42.75" customHeight="1" x14ac:dyDescent="0.15">
      <c r="A139" s="147" t="s">
        <v>312</v>
      </c>
      <c r="B139" s="83">
        <v>442</v>
      </c>
      <c r="C139" s="114" t="s">
        <v>310</v>
      </c>
      <c r="D139" s="283">
        <v>13500</v>
      </c>
      <c r="E139" s="283">
        <f t="shared" si="40"/>
        <v>27000</v>
      </c>
      <c r="F139" s="283">
        <f t="shared" si="41"/>
        <v>13500</v>
      </c>
      <c r="G139" s="140"/>
      <c r="H139" s="292">
        <v>13500</v>
      </c>
      <c r="I139" s="57"/>
      <c r="J139" s="312">
        <f t="shared" si="48"/>
        <v>13500</v>
      </c>
      <c r="K139" s="314"/>
      <c r="L139" s="325">
        <f t="shared" si="49"/>
        <v>13500</v>
      </c>
    </row>
    <row r="140" spans="1:12" s="107" customFormat="1" ht="42.75" hidden="1" customHeight="1" x14ac:dyDescent="0.15">
      <c r="A140" s="341" t="s">
        <v>312</v>
      </c>
      <c r="B140" s="327">
        <v>444</v>
      </c>
      <c r="C140" s="328" t="s">
        <v>311</v>
      </c>
      <c r="D140" s="329"/>
      <c r="E140" s="329">
        <f t="shared" si="40"/>
        <v>0</v>
      </c>
      <c r="F140" s="329">
        <f t="shared" si="41"/>
        <v>0</v>
      </c>
      <c r="G140" s="330"/>
      <c r="H140" s="331"/>
      <c r="I140" s="332"/>
      <c r="J140" s="312">
        <f t="shared" si="48"/>
        <v>0</v>
      </c>
      <c r="K140" s="314"/>
      <c r="L140" s="325">
        <f t="shared" si="49"/>
        <v>0</v>
      </c>
    </row>
    <row r="141" spans="1:12" s="107" customFormat="1" ht="42.75" customHeight="1" x14ac:dyDescent="0.15">
      <c r="A141" s="147" t="s">
        <v>257</v>
      </c>
      <c r="B141" s="83">
        <v>420</v>
      </c>
      <c r="C141" s="114" t="s">
        <v>313</v>
      </c>
      <c r="D141" s="283">
        <v>30000</v>
      </c>
      <c r="E141" s="283">
        <f t="shared" si="40"/>
        <v>0</v>
      </c>
      <c r="F141" s="283">
        <f t="shared" si="41"/>
        <v>-30000</v>
      </c>
      <c r="G141" s="140">
        <v>30000</v>
      </c>
      <c r="H141" s="292"/>
      <c r="I141" s="57"/>
      <c r="J141" s="312">
        <f t="shared" si="48"/>
        <v>-30000</v>
      </c>
      <c r="K141" s="314"/>
      <c r="L141" s="325">
        <f t="shared" si="49"/>
        <v>-30000</v>
      </c>
    </row>
    <row r="142" spans="1:12" s="107" customFormat="1" ht="42.75" customHeight="1" x14ac:dyDescent="0.15">
      <c r="A142" s="147" t="s">
        <v>257</v>
      </c>
      <c r="B142" s="83">
        <v>421</v>
      </c>
      <c r="C142" s="114" t="s">
        <v>314</v>
      </c>
      <c r="D142" s="283">
        <v>54000</v>
      </c>
      <c r="E142" s="283">
        <f t="shared" si="40"/>
        <v>36000</v>
      </c>
      <c r="F142" s="283">
        <f t="shared" si="41"/>
        <v>-18000</v>
      </c>
      <c r="G142" s="140">
        <v>18000</v>
      </c>
      <c r="H142" s="292"/>
      <c r="I142" s="57"/>
      <c r="J142" s="312">
        <f t="shared" si="48"/>
        <v>-18000</v>
      </c>
      <c r="K142" s="314">
        <v>-18000</v>
      </c>
      <c r="L142" s="325">
        <f t="shared" si="49"/>
        <v>0</v>
      </c>
    </row>
    <row r="143" spans="1:12" s="107" customFormat="1" ht="42.75" customHeight="1" x14ac:dyDescent="0.15">
      <c r="A143" s="147" t="s">
        <v>257</v>
      </c>
      <c r="B143" s="83">
        <v>421</v>
      </c>
      <c r="C143" s="114" t="s">
        <v>315</v>
      </c>
      <c r="D143" s="283">
        <v>1566700</v>
      </c>
      <c r="E143" s="283">
        <f t="shared" si="40"/>
        <v>1466700</v>
      </c>
      <c r="F143" s="283">
        <f t="shared" si="41"/>
        <v>-100000</v>
      </c>
      <c r="G143" s="140">
        <v>100000</v>
      </c>
      <c r="H143" s="292"/>
      <c r="I143" s="57" t="s">
        <v>316</v>
      </c>
      <c r="J143" s="312">
        <f t="shared" si="48"/>
        <v>-100000</v>
      </c>
      <c r="K143" s="314">
        <v>-100000</v>
      </c>
      <c r="L143" s="325">
        <f t="shared" si="49"/>
        <v>0</v>
      </c>
    </row>
    <row r="144" spans="1:12" s="107" customFormat="1" ht="42.75" customHeight="1" x14ac:dyDescent="0.15">
      <c r="A144" s="147" t="s">
        <v>257</v>
      </c>
      <c r="B144" s="83">
        <v>422</v>
      </c>
      <c r="C144" s="114" t="s">
        <v>183</v>
      </c>
      <c r="D144" s="283">
        <v>73764</v>
      </c>
      <c r="E144" s="283">
        <f t="shared" ref="E144:E145" si="50">D144+F144</f>
        <v>62764</v>
      </c>
      <c r="F144" s="283">
        <f t="shared" ref="F144:F145" si="51">H144-G144</f>
        <v>-11000</v>
      </c>
      <c r="G144" s="140">
        <v>11000</v>
      </c>
      <c r="H144" s="292"/>
      <c r="I144" s="57"/>
      <c r="J144" s="312">
        <f t="shared" ref="J144:J145" si="52">F144</f>
        <v>-11000</v>
      </c>
      <c r="K144" s="314"/>
      <c r="L144" s="325">
        <f t="shared" ref="L144:L145" si="53">J144-K144</f>
        <v>-11000</v>
      </c>
    </row>
    <row r="145" spans="1:12" s="107" customFormat="1" ht="42.75" customHeight="1" x14ac:dyDescent="0.15">
      <c r="A145" s="147" t="s">
        <v>256</v>
      </c>
      <c r="B145" s="83">
        <v>214</v>
      </c>
      <c r="C145" s="114" t="s">
        <v>730</v>
      </c>
      <c r="D145" s="283">
        <v>10000</v>
      </c>
      <c r="E145" s="283">
        <f t="shared" si="50"/>
        <v>147200</v>
      </c>
      <c r="F145" s="283">
        <f t="shared" si="51"/>
        <v>137200</v>
      </c>
      <c r="G145" s="140"/>
      <c r="H145" s="292">
        <v>137200</v>
      </c>
      <c r="I145" s="57"/>
      <c r="J145" s="312">
        <f t="shared" si="52"/>
        <v>137200</v>
      </c>
      <c r="K145" s="314"/>
      <c r="L145" s="325">
        <f t="shared" si="53"/>
        <v>137200</v>
      </c>
    </row>
    <row r="146" spans="1:12" s="107" customFormat="1" ht="42.75" customHeight="1" x14ac:dyDescent="0.15">
      <c r="A146" s="147" t="s">
        <v>256</v>
      </c>
      <c r="B146" s="83" t="s">
        <v>731</v>
      </c>
      <c r="C146" s="114" t="s">
        <v>732</v>
      </c>
      <c r="D146" s="283"/>
      <c r="E146" s="283">
        <f t="shared" si="40"/>
        <v>1272000</v>
      </c>
      <c r="F146" s="283">
        <f t="shared" si="41"/>
        <v>1272000</v>
      </c>
      <c r="G146" s="140"/>
      <c r="H146" s="292">
        <v>1272000</v>
      </c>
      <c r="I146" s="57"/>
      <c r="J146" s="312">
        <f t="shared" si="48"/>
        <v>1272000</v>
      </c>
      <c r="K146" s="314"/>
      <c r="L146" s="325">
        <f t="shared" si="49"/>
        <v>1272000</v>
      </c>
    </row>
    <row r="147" spans="1:12" s="144" customFormat="1" ht="42.75" customHeight="1" x14ac:dyDescent="0.15">
      <c r="A147" s="184" t="s">
        <v>160</v>
      </c>
      <c r="B147" s="185"/>
      <c r="C147" s="185" t="s">
        <v>160</v>
      </c>
      <c r="D147" s="293">
        <f>SUM(D148:D186)</f>
        <v>69916273</v>
      </c>
      <c r="E147" s="293">
        <f>SUM(E148:E186)</f>
        <v>72538990</v>
      </c>
      <c r="F147" s="293">
        <f>SUM(F148:F186)</f>
        <v>2622717</v>
      </c>
      <c r="G147" s="293">
        <f>SUM(G148:G186)</f>
        <v>2902420</v>
      </c>
      <c r="H147" s="293">
        <f>SUM(H148:H186)</f>
        <v>5525137</v>
      </c>
      <c r="I147" s="183"/>
      <c r="J147" s="318">
        <f t="shared" si="1"/>
        <v>2622717</v>
      </c>
      <c r="K147" s="319">
        <f>SUM(K148:K186)</f>
        <v>623740</v>
      </c>
      <c r="L147" s="324">
        <f t="shared" si="2"/>
        <v>1998977</v>
      </c>
    </row>
    <row r="148" spans="1:12" s="107" customFormat="1" ht="42.75" customHeight="1" x14ac:dyDescent="0.15">
      <c r="A148" s="148" t="s">
        <v>169</v>
      </c>
      <c r="B148" s="85">
        <v>457</v>
      </c>
      <c r="C148" s="307" t="s">
        <v>320</v>
      </c>
      <c r="D148" s="189">
        <v>24000</v>
      </c>
      <c r="E148" s="283">
        <f t="shared" si="3"/>
        <v>0</v>
      </c>
      <c r="F148" s="283">
        <f t="shared" si="4"/>
        <v>-24000</v>
      </c>
      <c r="G148" s="140">
        <v>24000</v>
      </c>
      <c r="H148" s="292"/>
      <c r="I148" s="129"/>
      <c r="J148" s="312">
        <f t="shared" si="1"/>
        <v>-24000</v>
      </c>
      <c r="K148" s="314">
        <v>-4000</v>
      </c>
      <c r="L148" s="325">
        <f t="shared" si="2"/>
        <v>-20000</v>
      </c>
    </row>
    <row r="149" spans="1:12" s="107" customFormat="1" ht="42.75" customHeight="1" x14ac:dyDescent="0.15">
      <c r="A149" s="148" t="s">
        <v>169</v>
      </c>
      <c r="B149" s="117">
        <v>458</v>
      </c>
      <c r="C149" s="112" t="s">
        <v>321</v>
      </c>
      <c r="D149" s="113">
        <v>699000</v>
      </c>
      <c r="E149" s="283">
        <f t="shared" ref="E149:E186" si="54">D149+F149</f>
        <v>916000</v>
      </c>
      <c r="F149" s="283">
        <f t="shared" ref="F149:F186" si="55">H149-G149</f>
        <v>217000</v>
      </c>
      <c r="G149" s="140"/>
      <c r="H149" s="292">
        <v>217000</v>
      </c>
      <c r="I149" s="57"/>
      <c r="J149" s="312">
        <f t="shared" si="1"/>
        <v>217000</v>
      </c>
      <c r="K149" s="314"/>
      <c r="L149" s="325">
        <f t="shared" si="2"/>
        <v>217000</v>
      </c>
    </row>
    <row r="150" spans="1:12" s="107" customFormat="1" ht="42.75" hidden="1" customHeight="1" x14ac:dyDescent="0.15">
      <c r="A150" s="333" t="s">
        <v>169</v>
      </c>
      <c r="B150" s="342">
        <v>459</v>
      </c>
      <c r="C150" s="343" t="s">
        <v>322</v>
      </c>
      <c r="D150" s="344"/>
      <c r="E150" s="283">
        <f t="shared" si="54"/>
        <v>0</v>
      </c>
      <c r="F150" s="283">
        <f t="shared" si="55"/>
        <v>0</v>
      </c>
      <c r="G150" s="330"/>
      <c r="H150" s="331"/>
      <c r="I150" s="332"/>
      <c r="J150" s="312">
        <f t="shared" si="1"/>
        <v>0</v>
      </c>
      <c r="K150" s="314"/>
      <c r="L150" s="325">
        <f t="shared" si="2"/>
        <v>0</v>
      </c>
    </row>
    <row r="151" spans="1:12" s="107" customFormat="1" ht="60" customHeight="1" x14ac:dyDescent="0.15">
      <c r="A151" s="148" t="s">
        <v>169</v>
      </c>
      <c r="B151" s="117">
        <v>460</v>
      </c>
      <c r="C151" s="112" t="s">
        <v>323</v>
      </c>
      <c r="D151" s="113">
        <v>20510630</v>
      </c>
      <c r="E151" s="283">
        <f t="shared" si="54"/>
        <v>20760630</v>
      </c>
      <c r="F151" s="283">
        <f t="shared" si="55"/>
        <v>250000</v>
      </c>
      <c r="G151" s="140"/>
      <c r="H151" s="292">
        <v>250000</v>
      </c>
      <c r="I151" s="57" t="s">
        <v>692</v>
      </c>
      <c r="J151" s="312">
        <f t="shared" si="1"/>
        <v>250000</v>
      </c>
      <c r="K151" s="314"/>
      <c r="L151" s="325">
        <f t="shared" si="2"/>
        <v>250000</v>
      </c>
    </row>
    <row r="152" spans="1:12" s="107" customFormat="1" ht="42.75" customHeight="1" x14ac:dyDescent="0.15">
      <c r="A152" s="148" t="s">
        <v>169</v>
      </c>
      <c r="B152" s="117">
        <v>460</v>
      </c>
      <c r="C152" s="112" t="s">
        <v>324</v>
      </c>
      <c r="D152" s="113">
        <v>50000</v>
      </c>
      <c r="E152" s="283">
        <f t="shared" si="54"/>
        <v>100000</v>
      </c>
      <c r="F152" s="283">
        <f t="shared" si="55"/>
        <v>50000</v>
      </c>
      <c r="G152" s="140"/>
      <c r="H152" s="292">
        <v>50000</v>
      </c>
      <c r="I152" s="57"/>
      <c r="J152" s="312">
        <f t="shared" si="1"/>
        <v>50000</v>
      </c>
      <c r="K152" s="314"/>
      <c r="L152" s="325">
        <f t="shared" si="2"/>
        <v>50000</v>
      </c>
    </row>
    <row r="153" spans="1:12" s="107" customFormat="1" ht="42.75" customHeight="1" x14ac:dyDescent="0.15">
      <c r="A153" s="148" t="s">
        <v>169</v>
      </c>
      <c r="B153" s="117">
        <v>462</v>
      </c>
      <c r="C153" s="112" t="s">
        <v>325</v>
      </c>
      <c r="D153" s="113">
        <v>700000</v>
      </c>
      <c r="E153" s="283">
        <f t="shared" si="54"/>
        <v>500000</v>
      </c>
      <c r="F153" s="283">
        <f t="shared" si="55"/>
        <v>-200000</v>
      </c>
      <c r="G153" s="140">
        <v>200000</v>
      </c>
      <c r="H153" s="292"/>
      <c r="I153" s="57"/>
      <c r="J153" s="312">
        <f t="shared" si="1"/>
        <v>-200000</v>
      </c>
      <c r="K153" s="314"/>
      <c r="L153" s="325">
        <f t="shared" si="2"/>
        <v>-200000</v>
      </c>
    </row>
    <row r="154" spans="1:12" s="107" customFormat="1" ht="42.75" customHeight="1" x14ac:dyDescent="0.15">
      <c r="A154" s="148" t="s">
        <v>169</v>
      </c>
      <c r="B154" s="117">
        <v>465</v>
      </c>
      <c r="C154" s="112" t="s">
        <v>326</v>
      </c>
      <c r="D154" s="113">
        <v>1000000</v>
      </c>
      <c r="E154" s="283">
        <f t="shared" si="54"/>
        <v>1450000</v>
      </c>
      <c r="F154" s="283">
        <f t="shared" si="55"/>
        <v>450000</v>
      </c>
      <c r="G154" s="140"/>
      <c r="H154" s="292">
        <v>450000</v>
      </c>
      <c r="I154" s="57" t="s">
        <v>693</v>
      </c>
      <c r="J154" s="312">
        <f t="shared" si="1"/>
        <v>450000</v>
      </c>
      <c r="K154" s="314"/>
      <c r="L154" s="325">
        <f t="shared" si="2"/>
        <v>450000</v>
      </c>
    </row>
    <row r="155" spans="1:12" s="107" customFormat="1" ht="42.75" customHeight="1" x14ac:dyDescent="0.15">
      <c r="A155" s="148" t="s">
        <v>169</v>
      </c>
      <c r="B155" s="117">
        <v>468</v>
      </c>
      <c r="C155" s="112" t="s">
        <v>327</v>
      </c>
      <c r="D155" s="113">
        <v>851600</v>
      </c>
      <c r="E155" s="283">
        <f t="shared" si="54"/>
        <v>1012800</v>
      </c>
      <c r="F155" s="283">
        <f t="shared" si="55"/>
        <v>161200</v>
      </c>
      <c r="G155" s="140"/>
      <c r="H155" s="292">
        <v>161200</v>
      </c>
      <c r="I155" s="57"/>
      <c r="J155" s="312">
        <f t="shared" si="1"/>
        <v>161200</v>
      </c>
      <c r="K155" s="314"/>
      <c r="L155" s="325">
        <f t="shared" si="2"/>
        <v>161200</v>
      </c>
    </row>
    <row r="156" spans="1:12" s="107" customFormat="1" ht="42.75" customHeight="1" x14ac:dyDescent="0.15">
      <c r="A156" s="148" t="s">
        <v>169</v>
      </c>
      <c r="B156" s="117" t="s">
        <v>165</v>
      </c>
      <c r="C156" s="112" t="s">
        <v>328</v>
      </c>
      <c r="D156" s="113">
        <v>0</v>
      </c>
      <c r="E156" s="283">
        <f t="shared" si="54"/>
        <v>20000</v>
      </c>
      <c r="F156" s="283">
        <f t="shared" si="55"/>
        <v>20000</v>
      </c>
      <c r="G156" s="140"/>
      <c r="H156" s="292">
        <v>20000</v>
      </c>
      <c r="I156" s="57"/>
      <c r="J156" s="312">
        <f t="shared" si="1"/>
        <v>20000</v>
      </c>
      <c r="K156" s="314"/>
      <c r="L156" s="325">
        <f t="shared" si="2"/>
        <v>20000</v>
      </c>
    </row>
    <row r="157" spans="1:12" s="107" customFormat="1" ht="42.75" customHeight="1" x14ac:dyDescent="0.15">
      <c r="A157" s="148" t="s">
        <v>169</v>
      </c>
      <c r="B157" s="117">
        <v>471</v>
      </c>
      <c r="C157" s="112" t="s">
        <v>329</v>
      </c>
      <c r="D157" s="113">
        <v>400000</v>
      </c>
      <c r="E157" s="283">
        <f t="shared" si="54"/>
        <v>150000</v>
      </c>
      <c r="F157" s="283">
        <f t="shared" si="55"/>
        <v>-250000</v>
      </c>
      <c r="G157" s="140">
        <v>250000</v>
      </c>
      <c r="H157" s="292"/>
      <c r="I157" s="57" t="s">
        <v>349</v>
      </c>
      <c r="J157" s="312">
        <f t="shared" si="1"/>
        <v>-250000</v>
      </c>
      <c r="K157" s="314"/>
      <c r="L157" s="325">
        <f t="shared" si="2"/>
        <v>-250000</v>
      </c>
    </row>
    <row r="158" spans="1:12" s="107" customFormat="1" ht="42.75" customHeight="1" x14ac:dyDescent="0.15">
      <c r="A158" s="148" t="s">
        <v>169</v>
      </c>
      <c r="B158" s="117">
        <v>471</v>
      </c>
      <c r="C158" s="112" t="s">
        <v>330</v>
      </c>
      <c r="D158" s="113">
        <v>100000</v>
      </c>
      <c r="E158" s="283">
        <f t="shared" si="54"/>
        <v>140000</v>
      </c>
      <c r="F158" s="283">
        <f t="shared" si="55"/>
        <v>40000</v>
      </c>
      <c r="G158" s="140"/>
      <c r="H158" s="292">
        <v>40000</v>
      </c>
      <c r="I158" s="57"/>
      <c r="J158" s="312">
        <f t="shared" si="1"/>
        <v>40000</v>
      </c>
      <c r="K158" s="314"/>
      <c r="L158" s="325">
        <f t="shared" si="2"/>
        <v>40000</v>
      </c>
    </row>
    <row r="159" spans="1:12" s="107" customFormat="1" ht="42.75" customHeight="1" x14ac:dyDescent="0.15">
      <c r="A159" s="148" t="s">
        <v>169</v>
      </c>
      <c r="B159" s="117">
        <v>473</v>
      </c>
      <c r="C159" s="112" t="s">
        <v>331</v>
      </c>
      <c r="D159" s="113">
        <v>7348026</v>
      </c>
      <c r="E159" s="283">
        <f t="shared" si="54"/>
        <v>7848026</v>
      </c>
      <c r="F159" s="283">
        <f t="shared" si="55"/>
        <v>500000</v>
      </c>
      <c r="G159" s="140"/>
      <c r="H159" s="292">
        <v>500000</v>
      </c>
      <c r="I159" s="57" t="s">
        <v>694</v>
      </c>
      <c r="J159" s="312">
        <f t="shared" si="1"/>
        <v>500000</v>
      </c>
      <c r="K159" s="314"/>
      <c r="L159" s="325">
        <f t="shared" si="2"/>
        <v>500000</v>
      </c>
    </row>
    <row r="160" spans="1:12" s="107" customFormat="1" ht="42.75" customHeight="1" x14ac:dyDescent="0.15">
      <c r="A160" s="148" t="s">
        <v>169</v>
      </c>
      <c r="B160" s="117">
        <v>474</v>
      </c>
      <c r="C160" s="112" t="s">
        <v>332</v>
      </c>
      <c r="D160" s="113">
        <v>100000</v>
      </c>
      <c r="E160" s="283">
        <f t="shared" si="54"/>
        <v>300000</v>
      </c>
      <c r="F160" s="283">
        <f t="shared" si="55"/>
        <v>200000</v>
      </c>
      <c r="G160" s="140"/>
      <c r="H160" s="292">
        <v>200000</v>
      </c>
      <c r="I160" s="57" t="s">
        <v>723</v>
      </c>
      <c r="J160" s="312">
        <f t="shared" si="1"/>
        <v>200000</v>
      </c>
      <c r="K160" s="314"/>
      <c r="L160" s="325">
        <f t="shared" si="2"/>
        <v>200000</v>
      </c>
    </row>
    <row r="161" spans="1:12" s="107" customFormat="1" ht="42.75" customHeight="1" x14ac:dyDescent="0.15">
      <c r="A161" s="148" t="s">
        <v>169</v>
      </c>
      <c r="B161" s="117">
        <v>476</v>
      </c>
      <c r="C161" s="112" t="s">
        <v>333</v>
      </c>
      <c r="D161" s="113">
        <v>4800000</v>
      </c>
      <c r="E161" s="283">
        <f t="shared" si="54"/>
        <v>4600000</v>
      </c>
      <c r="F161" s="283">
        <f t="shared" si="55"/>
        <v>-200000</v>
      </c>
      <c r="G161" s="140">
        <v>200000</v>
      </c>
      <c r="H161" s="292"/>
      <c r="I161" s="57"/>
      <c r="J161" s="312">
        <f t="shared" si="1"/>
        <v>-200000</v>
      </c>
      <c r="K161" s="314"/>
      <c r="L161" s="325">
        <f t="shared" si="2"/>
        <v>-200000</v>
      </c>
    </row>
    <row r="162" spans="1:12" s="107" customFormat="1" ht="42.75" customHeight="1" x14ac:dyDescent="0.15">
      <c r="A162" s="148" t="s">
        <v>169</v>
      </c>
      <c r="B162" s="117">
        <v>475</v>
      </c>
      <c r="C162" s="112" t="s">
        <v>334</v>
      </c>
      <c r="D162" s="113">
        <v>5000</v>
      </c>
      <c r="E162" s="283">
        <f t="shared" si="54"/>
        <v>0</v>
      </c>
      <c r="F162" s="283">
        <f t="shared" si="55"/>
        <v>-5000</v>
      </c>
      <c r="G162" s="140">
        <v>5000</v>
      </c>
      <c r="H162" s="292"/>
      <c r="I162" s="57"/>
      <c r="J162" s="312">
        <f t="shared" si="1"/>
        <v>-5000</v>
      </c>
      <c r="K162" s="314"/>
      <c r="L162" s="325">
        <f t="shared" si="2"/>
        <v>-5000</v>
      </c>
    </row>
    <row r="163" spans="1:12" s="107" customFormat="1" ht="42.75" customHeight="1" x14ac:dyDescent="0.15">
      <c r="A163" s="148" t="s">
        <v>169</v>
      </c>
      <c r="B163" s="117">
        <v>475</v>
      </c>
      <c r="C163" s="112" t="s">
        <v>335</v>
      </c>
      <c r="D163" s="113">
        <v>4000</v>
      </c>
      <c r="E163" s="283">
        <f t="shared" si="54"/>
        <v>0</v>
      </c>
      <c r="F163" s="283">
        <f t="shared" si="55"/>
        <v>-4000</v>
      </c>
      <c r="G163" s="140">
        <v>4000</v>
      </c>
      <c r="H163" s="292"/>
      <c r="I163" s="57"/>
      <c r="J163" s="312">
        <f t="shared" si="1"/>
        <v>-4000</v>
      </c>
      <c r="K163" s="314"/>
      <c r="L163" s="325">
        <f t="shared" si="2"/>
        <v>-4000</v>
      </c>
    </row>
    <row r="164" spans="1:12" s="107" customFormat="1" ht="42.75" customHeight="1" x14ac:dyDescent="0.15">
      <c r="A164" s="148" t="s">
        <v>169</v>
      </c>
      <c r="B164" s="117">
        <v>478</v>
      </c>
      <c r="C164" s="112" t="s">
        <v>336</v>
      </c>
      <c r="D164" s="113">
        <v>800000</v>
      </c>
      <c r="E164" s="283">
        <f t="shared" si="54"/>
        <v>600000</v>
      </c>
      <c r="F164" s="283">
        <f t="shared" si="55"/>
        <v>-200000</v>
      </c>
      <c r="G164" s="140">
        <v>200000</v>
      </c>
      <c r="H164" s="292"/>
      <c r="I164" s="57"/>
      <c r="J164" s="312">
        <f t="shared" ref="J164:J186" si="56">F164</f>
        <v>-200000</v>
      </c>
      <c r="K164" s="314"/>
      <c r="L164" s="325">
        <f t="shared" ref="L164:L186" si="57">J164-K164</f>
        <v>-200000</v>
      </c>
    </row>
    <row r="165" spans="1:12" s="107" customFormat="1" ht="42.75" customHeight="1" x14ac:dyDescent="0.15">
      <c r="A165" s="148" t="s">
        <v>169</v>
      </c>
      <c r="B165" s="117">
        <v>479</v>
      </c>
      <c r="C165" s="112" t="s">
        <v>337</v>
      </c>
      <c r="D165" s="113">
        <v>20000</v>
      </c>
      <c r="E165" s="283">
        <f t="shared" si="54"/>
        <v>50000</v>
      </c>
      <c r="F165" s="283">
        <f t="shared" si="55"/>
        <v>30000</v>
      </c>
      <c r="G165" s="140"/>
      <c r="H165" s="292">
        <v>30000</v>
      </c>
      <c r="I165" s="57"/>
      <c r="J165" s="312">
        <f t="shared" si="56"/>
        <v>30000</v>
      </c>
      <c r="K165" s="314"/>
      <c r="L165" s="325">
        <f t="shared" si="57"/>
        <v>30000</v>
      </c>
    </row>
    <row r="166" spans="1:12" s="107" customFormat="1" ht="42.75" customHeight="1" x14ac:dyDescent="0.15">
      <c r="A166" s="148" t="s">
        <v>169</v>
      </c>
      <c r="B166" s="85">
        <v>483</v>
      </c>
      <c r="C166" s="375" t="s">
        <v>643</v>
      </c>
      <c r="D166" s="376">
        <v>441128</v>
      </c>
      <c r="E166" s="283">
        <f t="shared" si="54"/>
        <v>521128</v>
      </c>
      <c r="F166" s="283">
        <f t="shared" si="55"/>
        <v>80000</v>
      </c>
      <c r="G166" s="140"/>
      <c r="H166" s="292">
        <v>80000</v>
      </c>
      <c r="I166" s="57"/>
      <c r="J166" s="312">
        <f t="shared" si="56"/>
        <v>80000</v>
      </c>
      <c r="K166" s="314"/>
      <c r="L166" s="325">
        <f t="shared" si="57"/>
        <v>80000</v>
      </c>
    </row>
    <row r="167" spans="1:12" s="107" customFormat="1" ht="42.75" customHeight="1" x14ac:dyDescent="0.15">
      <c r="A167" s="148" t="s">
        <v>169</v>
      </c>
      <c r="B167" s="85">
        <v>483</v>
      </c>
      <c r="C167" s="375" t="s">
        <v>771</v>
      </c>
      <c r="D167" s="376">
        <v>477313</v>
      </c>
      <c r="E167" s="283">
        <f t="shared" si="54"/>
        <v>492313</v>
      </c>
      <c r="F167" s="283">
        <f t="shared" si="55"/>
        <v>15000</v>
      </c>
      <c r="G167" s="140"/>
      <c r="H167" s="292">
        <v>15000</v>
      </c>
      <c r="I167" s="57"/>
      <c r="J167" s="312">
        <f t="shared" si="56"/>
        <v>15000</v>
      </c>
      <c r="K167" s="314"/>
      <c r="L167" s="325">
        <f t="shared" si="57"/>
        <v>15000</v>
      </c>
    </row>
    <row r="168" spans="1:12" s="107" customFormat="1" ht="42.75" customHeight="1" x14ac:dyDescent="0.15">
      <c r="A168" s="148" t="s">
        <v>169</v>
      </c>
      <c r="B168" s="85">
        <v>483</v>
      </c>
      <c r="C168" s="375" t="s">
        <v>644</v>
      </c>
      <c r="D168" s="376">
        <v>500000</v>
      </c>
      <c r="E168" s="283">
        <f t="shared" si="54"/>
        <v>651000</v>
      </c>
      <c r="F168" s="283">
        <f t="shared" si="55"/>
        <v>151000</v>
      </c>
      <c r="G168" s="140"/>
      <c r="H168" s="292">
        <v>151000</v>
      </c>
      <c r="I168" s="57"/>
      <c r="J168" s="312">
        <f t="shared" si="56"/>
        <v>151000</v>
      </c>
      <c r="K168" s="314"/>
      <c r="L168" s="325">
        <f t="shared" si="57"/>
        <v>151000</v>
      </c>
    </row>
    <row r="169" spans="1:12" s="107" customFormat="1" ht="42.75" customHeight="1" x14ac:dyDescent="0.15">
      <c r="A169" s="148" t="s">
        <v>169</v>
      </c>
      <c r="B169" s="85">
        <v>484</v>
      </c>
      <c r="C169" s="375" t="s">
        <v>645</v>
      </c>
      <c r="D169" s="376">
        <v>1344000</v>
      </c>
      <c r="E169" s="283">
        <f t="shared" si="54"/>
        <v>2644000</v>
      </c>
      <c r="F169" s="283">
        <f t="shared" si="55"/>
        <v>1300000</v>
      </c>
      <c r="G169" s="140"/>
      <c r="H169" s="292">
        <v>1300000</v>
      </c>
      <c r="I169" s="57"/>
      <c r="J169" s="312">
        <f t="shared" si="56"/>
        <v>1300000</v>
      </c>
      <c r="K169" s="314"/>
      <c r="L169" s="325">
        <f t="shared" si="57"/>
        <v>1300000</v>
      </c>
    </row>
    <row r="170" spans="1:12" s="107" customFormat="1" ht="42.75" customHeight="1" x14ac:dyDescent="0.15">
      <c r="A170" s="148" t="s">
        <v>169</v>
      </c>
      <c r="B170" s="85">
        <v>485</v>
      </c>
      <c r="C170" s="375" t="s">
        <v>646</v>
      </c>
      <c r="D170" s="376">
        <v>692583</v>
      </c>
      <c r="E170" s="283">
        <f t="shared" si="54"/>
        <v>792583</v>
      </c>
      <c r="F170" s="283">
        <f t="shared" si="55"/>
        <v>100000</v>
      </c>
      <c r="G170" s="140"/>
      <c r="H170" s="292">
        <v>100000</v>
      </c>
      <c r="I170" s="57"/>
      <c r="J170" s="312">
        <f t="shared" si="56"/>
        <v>100000</v>
      </c>
      <c r="K170" s="314"/>
      <c r="L170" s="325">
        <f t="shared" si="57"/>
        <v>100000</v>
      </c>
    </row>
    <row r="171" spans="1:12" s="107" customFormat="1" ht="42.75" customHeight="1" x14ac:dyDescent="0.15">
      <c r="A171" s="148" t="s">
        <v>169</v>
      </c>
      <c r="B171" s="85">
        <v>487</v>
      </c>
      <c r="C171" s="375" t="s">
        <v>647</v>
      </c>
      <c r="D171" s="376">
        <v>14515000</v>
      </c>
      <c r="E171" s="283">
        <f t="shared" si="54"/>
        <v>13515000</v>
      </c>
      <c r="F171" s="283">
        <f t="shared" si="55"/>
        <v>-1000000</v>
      </c>
      <c r="G171" s="140">
        <v>1000000</v>
      </c>
      <c r="H171" s="292"/>
      <c r="I171" s="57"/>
      <c r="J171" s="312">
        <f t="shared" si="56"/>
        <v>-1000000</v>
      </c>
      <c r="K171" s="314"/>
      <c r="L171" s="325">
        <f t="shared" si="57"/>
        <v>-1000000</v>
      </c>
    </row>
    <row r="172" spans="1:12" s="107" customFormat="1" ht="42.75" customHeight="1" x14ac:dyDescent="0.15">
      <c r="A172" s="148" t="s">
        <v>169</v>
      </c>
      <c r="B172" s="85">
        <v>487</v>
      </c>
      <c r="C172" s="375" t="s">
        <v>648</v>
      </c>
      <c r="D172" s="376">
        <v>60630</v>
      </c>
      <c r="E172" s="283">
        <f t="shared" si="54"/>
        <v>140630</v>
      </c>
      <c r="F172" s="283">
        <f t="shared" si="55"/>
        <v>80000</v>
      </c>
      <c r="G172" s="140"/>
      <c r="H172" s="292">
        <v>80000</v>
      </c>
      <c r="I172" s="57"/>
      <c r="J172" s="312">
        <f t="shared" si="56"/>
        <v>80000</v>
      </c>
      <c r="K172" s="314"/>
      <c r="L172" s="325">
        <f t="shared" si="57"/>
        <v>80000</v>
      </c>
    </row>
    <row r="173" spans="1:12" s="107" customFormat="1" ht="42.75" customHeight="1" x14ac:dyDescent="0.15">
      <c r="A173" s="148" t="s">
        <v>169</v>
      </c>
      <c r="B173" s="117">
        <v>486</v>
      </c>
      <c r="C173" s="112" t="s">
        <v>338</v>
      </c>
      <c r="D173" s="113">
        <v>1100000</v>
      </c>
      <c r="E173" s="283">
        <f t="shared" si="54"/>
        <v>1197000</v>
      </c>
      <c r="F173" s="283">
        <f t="shared" si="55"/>
        <v>97000</v>
      </c>
      <c r="G173" s="140"/>
      <c r="H173" s="292">
        <v>97000</v>
      </c>
      <c r="I173" s="57"/>
      <c r="J173" s="312">
        <f t="shared" si="56"/>
        <v>97000</v>
      </c>
      <c r="K173" s="314"/>
      <c r="L173" s="325">
        <f t="shared" si="57"/>
        <v>97000</v>
      </c>
    </row>
    <row r="174" spans="1:12" s="107" customFormat="1" ht="42.75" customHeight="1" x14ac:dyDescent="0.15">
      <c r="A174" s="148" t="s">
        <v>169</v>
      </c>
      <c r="B174" s="117">
        <v>486</v>
      </c>
      <c r="C174" s="112" t="s">
        <v>339</v>
      </c>
      <c r="D174" s="113">
        <v>34863</v>
      </c>
      <c r="E174" s="283">
        <f t="shared" si="54"/>
        <v>59400</v>
      </c>
      <c r="F174" s="283">
        <f t="shared" si="55"/>
        <v>24537</v>
      </c>
      <c r="G174" s="140"/>
      <c r="H174" s="292">
        <v>24537</v>
      </c>
      <c r="I174" s="57"/>
      <c r="J174" s="312">
        <f t="shared" si="56"/>
        <v>24537</v>
      </c>
      <c r="K174" s="314"/>
      <c r="L174" s="325">
        <f t="shared" si="57"/>
        <v>24537</v>
      </c>
    </row>
    <row r="175" spans="1:12" s="107" customFormat="1" ht="42.75" customHeight="1" x14ac:dyDescent="0.15">
      <c r="A175" s="148" t="s">
        <v>169</v>
      </c>
      <c r="B175" s="117">
        <v>486</v>
      </c>
      <c r="C175" s="112" t="s">
        <v>340</v>
      </c>
      <c r="D175" s="113">
        <v>200000</v>
      </c>
      <c r="E175" s="283">
        <f t="shared" si="54"/>
        <v>244800</v>
      </c>
      <c r="F175" s="283">
        <f t="shared" si="55"/>
        <v>44800</v>
      </c>
      <c r="G175" s="140"/>
      <c r="H175" s="292">
        <v>44800</v>
      </c>
      <c r="I175" s="57"/>
      <c r="J175" s="312">
        <f t="shared" si="56"/>
        <v>44800</v>
      </c>
      <c r="K175" s="314"/>
      <c r="L175" s="325">
        <f t="shared" si="57"/>
        <v>44800</v>
      </c>
    </row>
    <row r="176" spans="1:12" s="107" customFormat="1" ht="42.75" customHeight="1" x14ac:dyDescent="0.15">
      <c r="A176" s="148" t="s">
        <v>169</v>
      </c>
      <c r="B176" s="117">
        <v>486</v>
      </c>
      <c r="C176" s="112" t="s">
        <v>341</v>
      </c>
      <c r="D176" s="113">
        <v>50000</v>
      </c>
      <c r="E176" s="283">
        <f t="shared" si="54"/>
        <v>140000</v>
      </c>
      <c r="F176" s="283">
        <f t="shared" si="55"/>
        <v>90000</v>
      </c>
      <c r="G176" s="140"/>
      <c r="H176" s="292">
        <v>90000</v>
      </c>
      <c r="I176" s="57"/>
      <c r="J176" s="312">
        <f t="shared" si="56"/>
        <v>90000</v>
      </c>
      <c r="K176" s="314"/>
      <c r="L176" s="325">
        <f t="shared" si="57"/>
        <v>90000</v>
      </c>
    </row>
    <row r="177" spans="1:12" s="107" customFormat="1" ht="42.75" customHeight="1" x14ac:dyDescent="0.15">
      <c r="A177" s="148" t="s">
        <v>169</v>
      </c>
      <c r="B177" s="117">
        <v>485</v>
      </c>
      <c r="C177" s="112" t="s">
        <v>342</v>
      </c>
      <c r="D177" s="113">
        <v>1290000</v>
      </c>
      <c r="E177" s="283">
        <f t="shared" si="54"/>
        <v>968000</v>
      </c>
      <c r="F177" s="283">
        <f t="shared" si="55"/>
        <v>-322000</v>
      </c>
      <c r="G177" s="140">
        <v>322000</v>
      </c>
      <c r="H177" s="292"/>
      <c r="I177" s="57"/>
      <c r="J177" s="312">
        <f t="shared" si="56"/>
        <v>-322000</v>
      </c>
      <c r="K177" s="314"/>
      <c r="L177" s="325">
        <f t="shared" si="57"/>
        <v>-322000</v>
      </c>
    </row>
    <row r="178" spans="1:12" s="107" customFormat="1" ht="42.75" customHeight="1" x14ac:dyDescent="0.15">
      <c r="A178" s="148" t="s">
        <v>169</v>
      </c>
      <c r="B178" s="117">
        <v>456</v>
      </c>
      <c r="C178" s="112" t="s">
        <v>343</v>
      </c>
      <c r="D178" s="113">
        <v>1568000</v>
      </c>
      <c r="E178" s="283">
        <f t="shared" si="54"/>
        <v>1567480</v>
      </c>
      <c r="F178" s="283">
        <f t="shared" si="55"/>
        <v>-520</v>
      </c>
      <c r="G178" s="140">
        <v>520</v>
      </c>
      <c r="H178" s="292"/>
      <c r="I178" s="57" t="s">
        <v>695</v>
      </c>
      <c r="J178" s="312">
        <f t="shared" si="56"/>
        <v>-520</v>
      </c>
      <c r="K178" s="314">
        <v>-260</v>
      </c>
      <c r="L178" s="325">
        <f t="shared" si="57"/>
        <v>-260</v>
      </c>
    </row>
    <row r="179" spans="1:12" s="107" customFormat="1" ht="42.75" customHeight="1" x14ac:dyDescent="0.15">
      <c r="A179" s="148" t="s">
        <v>169</v>
      </c>
      <c r="B179" s="117">
        <v>459</v>
      </c>
      <c r="C179" s="112" t="s">
        <v>344</v>
      </c>
      <c r="D179" s="113">
        <v>5027900</v>
      </c>
      <c r="E179" s="283">
        <f t="shared" si="54"/>
        <v>5027600</v>
      </c>
      <c r="F179" s="283">
        <f t="shared" si="55"/>
        <v>-300</v>
      </c>
      <c r="G179" s="140">
        <v>300</v>
      </c>
      <c r="H179" s="292"/>
      <c r="I179" s="57" t="s">
        <v>695</v>
      </c>
      <c r="J179" s="312">
        <f t="shared" si="56"/>
        <v>-300</v>
      </c>
      <c r="K179" s="314"/>
      <c r="L179" s="325">
        <f t="shared" si="57"/>
        <v>-300</v>
      </c>
    </row>
    <row r="180" spans="1:12" s="107" customFormat="1" ht="42.75" customHeight="1" x14ac:dyDescent="0.15">
      <c r="A180" s="148" t="s">
        <v>169</v>
      </c>
      <c r="B180" s="117" t="s">
        <v>181</v>
      </c>
      <c r="C180" s="112" t="s">
        <v>345</v>
      </c>
      <c r="D180" s="113"/>
      <c r="E180" s="283">
        <f t="shared" si="54"/>
        <v>650000</v>
      </c>
      <c r="F180" s="283">
        <f t="shared" si="55"/>
        <v>650000</v>
      </c>
      <c r="G180" s="140"/>
      <c r="H180" s="292">
        <v>650000</v>
      </c>
      <c r="I180" s="57" t="s">
        <v>689</v>
      </c>
      <c r="J180" s="312">
        <f t="shared" si="56"/>
        <v>650000</v>
      </c>
      <c r="K180" s="314">
        <v>500000</v>
      </c>
      <c r="L180" s="325">
        <f t="shared" si="57"/>
        <v>150000</v>
      </c>
    </row>
    <row r="181" spans="1:12" s="107" customFormat="1" ht="42.75" customHeight="1" x14ac:dyDescent="0.15">
      <c r="A181" s="148" t="s">
        <v>169</v>
      </c>
      <c r="B181" s="117" t="s">
        <v>181</v>
      </c>
      <c r="C181" s="112" t="s">
        <v>346</v>
      </c>
      <c r="D181" s="113"/>
      <c r="E181" s="283">
        <f t="shared" si="54"/>
        <v>149000</v>
      </c>
      <c r="F181" s="283">
        <f t="shared" si="55"/>
        <v>149000</v>
      </c>
      <c r="G181" s="140"/>
      <c r="H181" s="292">
        <v>149000</v>
      </c>
      <c r="I181" s="57" t="s">
        <v>689</v>
      </c>
      <c r="J181" s="312">
        <f t="shared" si="56"/>
        <v>149000</v>
      </c>
      <c r="K181" s="314">
        <v>149000</v>
      </c>
      <c r="L181" s="325">
        <f t="shared" si="57"/>
        <v>0</v>
      </c>
    </row>
    <row r="182" spans="1:12" s="107" customFormat="1" ht="42.75" customHeight="1" x14ac:dyDescent="0.15">
      <c r="A182" s="148" t="s">
        <v>169</v>
      </c>
      <c r="B182" s="117" t="s">
        <v>181</v>
      </c>
      <c r="C182" s="112" t="s">
        <v>347</v>
      </c>
      <c r="D182" s="113"/>
      <c r="E182" s="283">
        <f t="shared" si="54"/>
        <v>54000</v>
      </c>
      <c r="F182" s="283">
        <f t="shared" si="55"/>
        <v>54000</v>
      </c>
      <c r="G182" s="140"/>
      <c r="H182" s="292">
        <v>54000</v>
      </c>
      <c r="I182" s="57" t="s">
        <v>689</v>
      </c>
      <c r="J182" s="312">
        <f t="shared" si="56"/>
        <v>54000</v>
      </c>
      <c r="K182" s="314">
        <v>54000</v>
      </c>
      <c r="L182" s="325">
        <f t="shared" si="57"/>
        <v>0</v>
      </c>
    </row>
    <row r="183" spans="1:12" s="107" customFormat="1" ht="42.75" customHeight="1" x14ac:dyDescent="0.15">
      <c r="A183" s="148" t="s">
        <v>169</v>
      </c>
      <c r="B183" s="117"/>
      <c r="C183" s="112" t="s">
        <v>679</v>
      </c>
      <c r="D183" s="113">
        <v>75000</v>
      </c>
      <c r="E183" s="283">
        <f t="shared" ref="E183:E185" si="58">D183+F183</f>
        <v>0</v>
      </c>
      <c r="F183" s="283">
        <f t="shared" ref="F183:F185" si="59">H183-G183</f>
        <v>-75000</v>
      </c>
      <c r="G183" s="140">
        <v>75000</v>
      </c>
      <c r="H183" s="292"/>
      <c r="I183" s="57"/>
      <c r="J183" s="312">
        <f t="shared" ref="J183:J185" si="60">F183</f>
        <v>-75000</v>
      </c>
      <c r="K183" s="314">
        <v>-75000</v>
      </c>
      <c r="L183" s="325">
        <f t="shared" ref="L183:L185" si="61">J183-K183</f>
        <v>0</v>
      </c>
    </row>
    <row r="184" spans="1:12" s="107" customFormat="1" ht="42.75" customHeight="1" x14ac:dyDescent="0.15">
      <c r="A184" s="148" t="s">
        <v>169</v>
      </c>
      <c r="B184" s="117" t="s">
        <v>667</v>
      </c>
      <c r="C184" s="112" t="s">
        <v>677</v>
      </c>
      <c r="D184" s="113">
        <v>5027600</v>
      </c>
      <c r="E184" s="283">
        <f t="shared" si="58"/>
        <v>4406000</v>
      </c>
      <c r="F184" s="283">
        <f t="shared" si="59"/>
        <v>-621600</v>
      </c>
      <c r="G184" s="140">
        <v>621600</v>
      </c>
      <c r="H184" s="292"/>
      <c r="I184" s="426" t="s">
        <v>696</v>
      </c>
      <c r="J184" s="312">
        <f t="shared" si="60"/>
        <v>-621600</v>
      </c>
      <c r="K184" s="314"/>
      <c r="L184" s="325">
        <f t="shared" si="61"/>
        <v>-621600</v>
      </c>
    </row>
    <row r="185" spans="1:12" s="107" customFormat="1" ht="42.75" customHeight="1" x14ac:dyDescent="0.15">
      <c r="A185" s="148" t="s">
        <v>169</v>
      </c>
      <c r="B185" s="117"/>
      <c r="C185" s="112" t="s">
        <v>678</v>
      </c>
      <c r="D185" s="113"/>
      <c r="E185" s="283">
        <f t="shared" si="58"/>
        <v>621600</v>
      </c>
      <c r="F185" s="283">
        <f t="shared" si="59"/>
        <v>621600</v>
      </c>
      <c r="G185" s="140"/>
      <c r="H185" s="292">
        <v>621600</v>
      </c>
      <c r="I185" s="427"/>
      <c r="J185" s="312">
        <f t="shared" si="60"/>
        <v>621600</v>
      </c>
      <c r="K185" s="314"/>
      <c r="L185" s="325">
        <f t="shared" si="61"/>
        <v>621600</v>
      </c>
    </row>
    <row r="186" spans="1:12" s="107" customFormat="1" ht="42.75" customHeight="1" x14ac:dyDescent="0.15">
      <c r="A186" s="148" t="s">
        <v>169</v>
      </c>
      <c r="B186" s="117">
        <v>468</v>
      </c>
      <c r="C186" s="112" t="s">
        <v>753</v>
      </c>
      <c r="D186" s="113">
        <v>100000</v>
      </c>
      <c r="E186" s="283">
        <f t="shared" si="54"/>
        <v>250000</v>
      </c>
      <c r="F186" s="283">
        <f t="shared" si="55"/>
        <v>150000</v>
      </c>
      <c r="G186" s="140"/>
      <c r="H186" s="292">
        <v>150000</v>
      </c>
      <c r="I186" s="111"/>
      <c r="J186" s="312">
        <f t="shared" si="56"/>
        <v>150000</v>
      </c>
      <c r="K186" s="314"/>
      <c r="L186" s="325">
        <f t="shared" si="57"/>
        <v>150000</v>
      </c>
    </row>
    <row r="187" spans="1:12" s="144" customFormat="1" ht="42.75" customHeight="1" x14ac:dyDescent="0.15">
      <c r="A187" s="184" t="s">
        <v>62</v>
      </c>
      <c r="B187" s="185"/>
      <c r="C187" s="185" t="s">
        <v>94</v>
      </c>
      <c r="D187" s="293">
        <f>SUM(D188:D232)</f>
        <v>30351071</v>
      </c>
      <c r="E187" s="293">
        <f>SUM(E188:E232)</f>
        <v>42751431</v>
      </c>
      <c r="F187" s="293">
        <f>SUM(F188:F232)</f>
        <v>12400360</v>
      </c>
      <c r="G187" s="293">
        <f>SUM(G188:G232)</f>
        <v>716300</v>
      </c>
      <c r="H187" s="293">
        <f>SUM(H188:H232)</f>
        <v>13116660</v>
      </c>
      <c r="I187" s="183"/>
      <c r="J187" s="318">
        <f t="shared" si="1"/>
        <v>12400360</v>
      </c>
      <c r="K187" s="319">
        <f>SUM(K188:K232)</f>
        <v>630000</v>
      </c>
      <c r="L187" s="324">
        <f t="shared" si="2"/>
        <v>11770360</v>
      </c>
    </row>
    <row r="188" spans="1:12" s="107" customFormat="1" ht="42.75" customHeight="1" x14ac:dyDescent="0.15">
      <c r="A188" s="148" t="s">
        <v>163</v>
      </c>
      <c r="B188" s="130" t="s">
        <v>165</v>
      </c>
      <c r="C188" s="131" t="s">
        <v>350</v>
      </c>
      <c r="D188" s="127">
        <v>0</v>
      </c>
      <c r="E188" s="283">
        <f t="shared" ref="E188" si="62">D188+F188</f>
        <v>888000</v>
      </c>
      <c r="F188" s="283">
        <f t="shared" ref="F188" si="63">H188-G188</f>
        <v>888000</v>
      </c>
      <c r="G188" s="140"/>
      <c r="H188" s="292">
        <v>888000</v>
      </c>
      <c r="I188" s="303" t="s">
        <v>697</v>
      </c>
      <c r="J188" s="312">
        <f t="shared" ref="J188:J224" si="64">F188</f>
        <v>888000</v>
      </c>
      <c r="K188" s="314">
        <v>630000</v>
      </c>
      <c r="L188" s="323">
        <f t="shared" ref="L188:L224" si="65">J188-K188</f>
        <v>258000</v>
      </c>
    </row>
    <row r="189" spans="1:12" s="107" customFormat="1" ht="42.75" customHeight="1" x14ac:dyDescent="0.15">
      <c r="A189" s="148" t="s">
        <v>161</v>
      </c>
      <c r="B189" s="126">
        <v>523</v>
      </c>
      <c r="C189" s="131" t="s">
        <v>351</v>
      </c>
      <c r="D189" s="127">
        <v>1806272</v>
      </c>
      <c r="E189" s="283">
        <f t="shared" ref="E189:E232" si="66">D189+F189</f>
        <v>1806272</v>
      </c>
      <c r="F189" s="283">
        <f t="shared" ref="F189:F232" si="67">H189-G189</f>
        <v>0</v>
      </c>
      <c r="G189" s="140">
        <v>0</v>
      </c>
      <c r="H189" s="292">
        <v>0</v>
      </c>
      <c r="I189" s="191" t="s">
        <v>698</v>
      </c>
      <c r="J189" s="312">
        <f>F189</f>
        <v>0</v>
      </c>
      <c r="K189" s="314"/>
      <c r="L189" s="323">
        <f>J189-K189</f>
        <v>0</v>
      </c>
    </row>
    <row r="190" spans="1:12" s="107" customFormat="1" ht="42.75" customHeight="1" x14ac:dyDescent="0.15">
      <c r="A190" s="148" t="s">
        <v>161</v>
      </c>
      <c r="B190" s="130" t="s">
        <v>165</v>
      </c>
      <c r="C190" s="131" t="s">
        <v>354</v>
      </c>
      <c r="D190" s="127">
        <v>0</v>
      </c>
      <c r="E190" s="283">
        <f t="shared" si="66"/>
        <v>63860</v>
      </c>
      <c r="F190" s="283">
        <f t="shared" si="67"/>
        <v>63860</v>
      </c>
      <c r="G190" s="140"/>
      <c r="H190" s="292">
        <v>63860</v>
      </c>
      <c r="I190" s="191" t="s">
        <v>699</v>
      </c>
      <c r="J190" s="312">
        <f>F190</f>
        <v>63860</v>
      </c>
      <c r="K190" s="314"/>
      <c r="L190" s="323">
        <f>J190-K190</f>
        <v>63860</v>
      </c>
    </row>
    <row r="191" spans="1:12" s="107" customFormat="1" ht="42.75" hidden="1" customHeight="1" x14ac:dyDescent="0.15">
      <c r="A191" s="333" t="s">
        <v>161</v>
      </c>
      <c r="B191" s="345">
        <v>523</v>
      </c>
      <c r="C191" s="346" t="s">
        <v>355</v>
      </c>
      <c r="D191" s="347"/>
      <c r="E191" s="283">
        <f t="shared" si="66"/>
        <v>0</v>
      </c>
      <c r="F191" s="283">
        <f t="shared" si="67"/>
        <v>0</v>
      </c>
      <c r="G191" s="330"/>
      <c r="H191" s="331"/>
      <c r="I191" s="349"/>
      <c r="J191" s="312">
        <f>F191</f>
        <v>0</v>
      </c>
      <c r="K191" s="314"/>
      <c r="L191" s="323">
        <f>J191-K191</f>
        <v>0</v>
      </c>
    </row>
    <row r="192" spans="1:12" s="107" customFormat="1" ht="42.75" customHeight="1" x14ac:dyDescent="0.15">
      <c r="A192" s="148" t="s">
        <v>161</v>
      </c>
      <c r="B192" s="130">
        <v>515</v>
      </c>
      <c r="C192" s="131" t="s">
        <v>356</v>
      </c>
      <c r="D192" s="127">
        <v>20000</v>
      </c>
      <c r="E192" s="283">
        <f t="shared" si="66"/>
        <v>0</v>
      </c>
      <c r="F192" s="283">
        <f t="shared" si="67"/>
        <v>-20000</v>
      </c>
      <c r="G192" s="140">
        <v>20000</v>
      </c>
      <c r="H192" s="292">
        <v>0</v>
      </c>
      <c r="I192" s="191"/>
      <c r="J192" s="312">
        <f t="shared" ref="J192:J196" si="68">F192</f>
        <v>-20000</v>
      </c>
      <c r="K192" s="314"/>
      <c r="L192" s="323">
        <f t="shared" ref="L192:L196" si="69">J192-K192</f>
        <v>-20000</v>
      </c>
    </row>
    <row r="193" spans="1:12" s="107" customFormat="1" ht="42.75" customHeight="1" x14ac:dyDescent="0.15">
      <c r="A193" s="148" t="s">
        <v>161</v>
      </c>
      <c r="B193" s="130">
        <v>531</v>
      </c>
      <c r="C193" s="131" t="s">
        <v>357</v>
      </c>
      <c r="D193" s="127">
        <v>79300</v>
      </c>
      <c r="E193" s="283">
        <f t="shared" si="66"/>
        <v>40000</v>
      </c>
      <c r="F193" s="283">
        <f t="shared" si="67"/>
        <v>-39300</v>
      </c>
      <c r="G193" s="140">
        <v>39300</v>
      </c>
      <c r="H193" s="292"/>
      <c r="I193" s="191"/>
      <c r="J193" s="312">
        <f t="shared" si="68"/>
        <v>-39300</v>
      </c>
      <c r="K193" s="314"/>
      <c r="L193" s="323">
        <f t="shared" si="69"/>
        <v>-39300</v>
      </c>
    </row>
    <row r="194" spans="1:12" s="107" customFormat="1" ht="42.75" hidden="1" customHeight="1" x14ac:dyDescent="0.15">
      <c r="A194" s="333" t="s">
        <v>161</v>
      </c>
      <c r="B194" s="345">
        <v>523</v>
      </c>
      <c r="C194" s="346" t="s">
        <v>358</v>
      </c>
      <c r="D194" s="347"/>
      <c r="E194" s="283">
        <f t="shared" si="66"/>
        <v>0</v>
      </c>
      <c r="F194" s="283">
        <f t="shared" si="67"/>
        <v>0</v>
      </c>
      <c r="G194" s="330"/>
      <c r="H194" s="331"/>
      <c r="I194" s="349"/>
      <c r="J194" s="312">
        <f t="shared" si="68"/>
        <v>0</v>
      </c>
      <c r="K194" s="314"/>
      <c r="L194" s="323">
        <f t="shared" si="69"/>
        <v>0</v>
      </c>
    </row>
    <row r="195" spans="1:12" s="107" customFormat="1" ht="42.75" hidden="1" customHeight="1" x14ac:dyDescent="0.15">
      <c r="A195" s="333" t="s">
        <v>161</v>
      </c>
      <c r="B195" s="345">
        <v>532</v>
      </c>
      <c r="C195" s="346" t="s">
        <v>359</v>
      </c>
      <c r="D195" s="347"/>
      <c r="E195" s="283">
        <f t="shared" si="66"/>
        <v>0</v>
      </c>
      <c r="F195" s="283">
        <f t="shared" si="67"/>
        <v>0</v>
      </c>
      <c r="G195" s="330"/>
      <c r="H195" s="331"/>
      <c r="I195" s="349"/>
      <c r="J195" s="312">
        <f t="shared" si="68"/>
        <v>0</v>
      </c>
      <c r="K195" s="314"/>
      <c r="L195" s="323">
        <f t="shared" si="69"/>
        <v>0</v>
      </c>
    </row>
    <row r="196" spans="1:12" s="107" customFormat="1" ht="42.75" customHeight="1" x14ac:dyDescent="0.15">
      <c r="A196" s="148" t="s">
        <v>161</v>
      </c>
      <c r="B196" s="130">
        <v>531</v>
      </c>
      <c r="C196" s="131" t="s">
        <v>360</v>
      </c>
      <c r="D196" s="127">
        <v>500000</v>
      </c>
      <c r="E196" s="283">
        <f t="shared" si="66"/>
        <v>300000</v>
      </c>
      <c r="F196" s="283">
        <f t="shared" si="67"/>
        <v>-200000</v>
      </c>
      <c r="G196" s="140">
        <v>200000</v>
      </c>
      <c r="H196" s="292"/>
      <c r="I196" s="191"/>
      <c r="J196" s="312">
        <f t="shared" si="68"/>
        <v>-200000</v>
      </c>
      <c r="K196" s="314"/>
      <c r="L196" s="323">
        <f t="shared" si="69"/>
        <v>-200000</v>
      </c>
    </row>
    <row r="197" spans="1:12" s="107" customFormat="1" ht="42.75" customHeight="1" x14ac:dyDescent="0.15">
      <c r="A197" s="148" t="s">
        <v>161</v>
      </c>
      <c r="B197" s="126">
        <v>531</v>
      </c>
      <c r="C197" s="131" t="s">
        <v>361</v>
      </c>
      <c r="D197" s="127">
        <v>240000</v>
      </c>
      <c r="E197" s="283">
        <f t="shared" si="66"/>
        <v>180000</v>
      </c>
      <c r="F197" s="283">
        <f t="shared" si="67"/>
        <v>-60000</v>
      </c>
      <c r="G197" s="140">
        <v>60000</v>
      </c>
      <c r="H197" s="292"/>
      <c r="I197" s="191"/>
      <c r="J197" s="312">
        <f>F197</f>
        <v>-60000</v>
      </c>
      <c r="K197" s="314"/>
      <c r="L197" s="323">
        <f>J197-K197</f>
        <v>-60000</v>
      </c>
    </row>
    <row r="198" spans="1:12" s="107" customFormat="1" ht="42.75" hidden="1" customHeight="1" x14ac:dyDescent="0.15">
      <c r="A198" s="333" t="s">
        <v>161</v>
      </c>
      <c r="B198" s="345">
        <v>526</v>
      </c>
      <c r="C198" s="346" t="s">
        <v>362</v>
      </c>
      <c r="D198" s="347"/>
      <c r="E198" s="329">
        <f t="shared" si="66"/>
        <v>0</v>
      </c>
      <c r="F198" s="329">
        <f t="shared" si="67"/>
        <v>0</v>
      </c>
      <c r="G198" s="330"/>
      <c r="H198" s="331">
        <v>0</v>
      </c>
      <c r="I198" s="348"/>
      <c r="J198" s="312">
        <f>F198</f>
        <v>0</v>
      </c>
      <c r="K198" s="314"/>
      <c r="L198" s="323">
        <f>J198-K198</f>
        <v>0</v>
      </c>
    </row>
    <row r="199" spans="1:12" s="107" customFormat="1" ht="76.5" customHeight="1" x14ac:dyDescent="0.15">
      <c r="A199" s="148" t="s">
        <v>161</v>
      </c>
      <c r="B199" s="126">
        <v>527</v>
      </c>
      <c r="C199" s="131" t="s">
        <v>363</v>
      </c>
      <c r="D199" s="127">
        <v>4608100</v>
      </c>
      <c r="E199" s="283">
        <f t="shared" si="66"/>
        <v>4468100</v>
      </c>
      <c r="F199" s="283">
        <f t="shared" si="67"/>
        <v>-140000</v>
      </c>
      <c r="G199" s="140">
        <v>140000</v>
      </c>
      <c r="H199" s="292">
        <v>0</v>
      </c>
      <c r="I199" s="191" t="s">
        <v>772</v>
      </c>
      <c r="J199" s="312">
        <f>F199</f>
        <v>-140000</v>
      </c>
      <c r="K199" s="314"/>
      <c r="L199" s="323">
        <f>J199-K199</f>
        <v>-140000</v>
      </c>
    </row>
    <row r="200" spans="1:12" s="107" customFormat="1" ht="42.75" hidden="1" customHeight="1" x14ac:dyDescent="0.15">
      <c r="A200" s="333" t="s">
        <v>161</v>
      </c>
      <c r="B200" s="345">
        <v>531</v>
      </c>
      <c r="C200" s="346" t="s">
        <v>364</v>
      </c>
      <c r="D200" s="347"/>
      <c r="E200" s="283">
        <f t="shared" si="66"/>
        <v>0</v>
      </c>
      <c r="F200" s="283">
        <f t="shared" si="67"/>
        <v>0</v>
      </c>
      <c r="G200" s="330"/>
      <c r="H200" s="331"/>
      <c r="I200" s="349"/>
      <c r="J200" s="312">
        <f t="shared" ref="J200:J201" si="70">F200</f>
        <v>0</v>
      </c>
      <c r="K200" s="314"/>
      <c r="L200" s="323">
        <f t="shared" ref="L200:L201" si="71">J200-K200</f>
        <v>0</v>
      </c>
    </row>
    <row r="201" spans="1:12" s="107" customFormat="1" ht="42.75" customHeight="1" x14ac:dyDescent="0.15">
      <c r="A201" s="386" t="s">
        <v>773</v>
      </c>
      <c r="B201" s="130">
        <v>550</v>
      </c>
      <c r="C201" s="131" t="s">
        <v>365</v>
      </c>
      <c r="D201" s="127">
        <v>1320000</v>
      </c>
      <c r="E201" s="283">
        <f t="shared" si="66"/>
        <v>1780000</v>
      </c>
      <c r="F201" s="283">
        <f t="shared" si="67"/>
        <v>460000</v>
      </c>
      <c r="G201" s="140"/>
      <c r="H201" s="292">
        <v>460000</v>
      </c>
      <c r="I201" s="191" t="s">
        <v>775</v>
      </c>
      <c r="J201" s="312">
        <f t="shared" si="70"/>
        <v>460000</v>
      </c>
      <c r="K201" s="314"/>
      <c r="L201" s="323">
        <f t="shared" si="71"/>
        <v>460000</v>
      </c>
    </row>
    <row r="202" spans="1:12" s="107" customFormat="1" ht="42.75" customHeight="1" x14ac:dyDescent="0.15">
      <c r="A202" s="148" t="s">
        <v>161</v>
      </c>
      <c r="B202" s="126">
        <v>510</v>
      </c>
      <c r="C202" s="131" t="s">
        <v>366</v>
      </c>
      <c r="D202" s="127">
        <v>1846000</v>
      </c>
      <c r="E202" s="283">
        <f t="shared" si="66"/>
        <v>2840000</v>
      </c>
      <c r="F202" s="283">
        <f t="shared" si="67"/>
        <v>994000</v>
      </c>
      <c r="G202" s="140"/>
      <c r="H202" s="292">
        <v>994000</v>
      </c>
      <c r="I202" s="191"/>
      <c r="J202" s="312">
        <f>F202</f>
        <v>994000</v>
      </c>
      <c r="K202" s="314"/>
      <c r="L202" s="325">
        <f>J202-K202</f>
        <v>994000</v>
      </c>
    </row>
    <row r="203" spans="1:12" s="107" customFormat="1" ht="42.75" customHeight="1" x14ac:dyDescent="0.15">
      <c r="A203" s="148" t="s">
        <v>161</v>
      </c>
      <c r="B203" s="126">
        <v>518</v>
      </c>
      <c r="C203" s="131" t="s">
        <v>656</v>
      </c>
      <c r="D203" s="127">
        <v>200000</v>
      </c>
      <c r="E203" s="283">
        <f t="shared" si="66"/>
        <v>0</v>
      </c>
      <c r="F203" s="283">
        <f t="shared" si="67"/>
        <v>-200000</v>
      </c>
      <c r="G203" s="140">
        <v>200000</v>
      </c>
      <c r="H203" s="292"/>
      <c r="I203" s="191"/>
      <c r="J203" s="312">
        <f>F203</f>
        <v>-200000</v>
      </c>
      <c r="K203" s="314"/>
      <c r="L203" s="325">
        <f>J203-K203</f>
        <v>-200000</v>
      </c>
    </row>
    <row r="204" spans="1:12" s="107" customFormat="1" ht="42.75" customHeight="1" x14ac:dyDescent="0.15">
      <c r="A204" s="148" t="s">
        <v>161</v>
      </c>
      <c r="B204" s="130">
        <v>523</v>
      </c>
      <c r="C204" s="131" t="s">
        <v>367</v>
      </c>
      <c r="D204" s="127">
        <v>1059899</v>
      </c>
      <c r="E204" s="283">
        <f t="shared" si="66"/>
        <v>2859199</v>
      </c>
      <c r="F204" s="283">
        <f t="shared" si="67"/>
        <v>1799300</v>
      </c>
      <c r="G204" s="140"/>
      <c r="H204" s="292">
        <v>1799300</v>
      </c>
      <c r="I204" s="191"/>
      <c r="J204" s="312">
        <f>F204</f>
        <v>1799300</v>
      </c>
      <c r="K204" s="314"/>
      <c r="L204" s="325">
        <f>J204-K204</f>
        <v>1799300</v>
      </c>
    </row>
    <row r="205" spans="1:12" s="107" customFormat="1" ht="42.75" customHeight="1" x14ac:dyDescent="0.15">
      <c r="A205" s="148" t="s">
        <v>161</v>
      </c>
      <c r="B205" s="130">
        <v>512</v>
      </c>
      <c r="C205" s="131" t="s">
        <v>368</v>
      </c>
      <c r="D205" s="127">
        <v>9000</v>
      </c>
      <c r="E205" s="283">
        <f t="shared" si="66"/>
        <v>29000</v>
      </c>
      <c r="F205" s="283">
        <f t="shared" si="67"/>
        <v>20000</v>
      </c>
      <c r="G205" s="140">
        <v>0</v>
      </c>
      <c r="H205" s="292">
        <v>20000</v>
      </c>
      <c r="I205" s="303"/>
      <c r="J205" s="312">
        <f>F205</f>
        <v>20000</v>
      </c>
      <c r="K205" s="314"/>
      <c r="L205" s="325">
        <f>J205-K205</f>
        <v>20000</v>
      </c>
    </row>
    <row r="206" spans="1:12" s="107" customFormat="1" ht="42.75" customHeight="1" x14ac:dyDescent="0.15">
      <c r="A206" s="148" t="s">
        <v>161</v>
      </c>
      <c r="B206" s="130">
        <v>567</v>
      </c>
      <c r="C206" s="131" t="s">
        <v>657</v>
      </c>
      <c r="D206" s="127">
        <v>31500</v>
      </c>
      <c r="E206" s="283">
        <f t="shared" si="66"/>
        <v>60000</v>
      </c>
      <c r="F206" s="283">
        <f t="shared" si="67"/>
        <v>28500</v>
      </c>
      <c r="G206" s="140"/>
      <c r="H206" s="292">
        <v>28500</v>
      </c>
      <c r="I206" s="303"/>
      <c r="J206" s="312">
        <f>F206</f>
        <v>28500</v>
      </c>
      <c r="K206" s="314"/>
      <c r="L206" s="325">
        <f>J206-K206</f>
        <v>28500</v>
      </c>
    </row>
    <row r="207" spans="1:12" s="107" customFormat="1" ht="42.75" hidden="1" customHeight="1" x14ac:dyDescent="0.15">
      <c r="A207" s="333" t="s">
        <v>149</v>
      </c>
      <c r="B207" s="345">
        <v>686</v>
      </c>
      <c r="C207" s="346" t="s">
        <v>369</v>
      </c>
      <c r="D207" s="347"/>
      <c r="E207" s="283">
        <f t="shared" si="66"/>
        <v>0</v>
      </c>
      <c r="F207" s="283">
        <f t="shared" si="67"/>
        <v>0</v>
      </c>
      <c r="G207" s="330"/>
      <c r="H207" s="331"/>
      <c r="I207" s="348"/>
      <c r="J207" s="312">
        <f t="shared" ref="J207:J212" si="72">F207</f>
        <v>0</v>
      </c>
      <c r="K207" s="314"/>
      <c r="L207" s="323">
        <f t="shared" ref="L207:L212" si="73">J207-K207</f>
        <v>0</v>
      </c>
    </row>
    <row r="208" spans="1:12" s="107" customFormat="1" ht="42.75" customHeight="1" x14ac:dyDescent="0.15">
      <c r="A208" s="148" t="s">
        <v>149</v>
      </c>
      <c r="B208" s="130">
        <v>688</v>
      </c>
      <c r="C208" s="131" t="s">
        <v>370</v>
      </c>
      <c r="D208" s="127">
        <v>126000</v>
      </c>
      <c r="E208" s="283">
        <f t="shared" si="66"/>
        <v>256000</v>
      </c>
      <c r="F208" s="283">
        <f t="shared" si="67"/>
        <v>130000</v>
      </c>
      <c r="G208" s="140"/>
      <c r="H208" s="292">
        <v>130000</v>
      </c>
      <c r="I208" s="191"/>
      <c r="J208" s="312">
        <f t="shared" si="72"/>
        <v>130000</v>
      </c>
      <c r="K208" s="314"/>
      <c r="L208" s="323">
        <f t="shared" si="73"/>
        <v>130000</v>
      </c>
    </row>
    <row r="209" spans="1:12" s="107" customFormat="1" ht="42.75" customHeight="1" x14ac:dyDescent="0.15">
      <c r="A209" s="148" t="s">
        <v>149</v>
      </c>
      <c r="B209" s="130">
        <v>692</v>
      </c>
      <c r="C209" s="131" t="s">
        <v>655</v>
      </c>
      <c r="D209" s="127">
        <v>135000</v>
      </c>
      <c r="E209" s="283">
        <f t="shared" si="66"/>
        <v>270000</v>
      </c>
      <c r="F209" s="283">
        <f t="shared" si="67"/>
        <v>135000</v>
      </c>
      <c r="G209" s="140"/>
      <c r="H209" s="292">
        <v>135000</v>
      </c>
      <c r="I209" s="191"/>
      <c r="J209" s="312">
        <f t="shared" si="72"/>
        <v>135000</v>
      </c>
      <c r="K209" s="314"/>
      <c r="L209" s="325">
        <f t="shared" si="73"/>
        <v>135000</v>
      </c>
    </row>
    <row r="210" spans="1:12" s="107" customFormat="1" ht="42.75" customHeight="1" x14ac:dyDescent="0.15">
      <c r="A210" s="148" t="s">
        <v>371</v>
      </c>
      <c r="B210" s="130">
        <v>629</v>
      </c>
      <c r="C210" s="131" t="s">
        <v>372</v>
      </c>
      <c r="D210" s="127">
        <v>10000</v>
      </c>
      <c r="E210" s="283">
        <f t="shared" si="66"/>
        <v>0</v>
      </c>
      <c r="F210" s="283">
        <f t="shared" si="67"/>
        <v>-10000</v>
      </c>
      <c r="G210" s="140">
        <v>10000</v>
      </c>
      <c r="H210" s="292"/>
      <c r="I210" s="303"/>
      <c r="J210" s="312">
        <f t="shared" si="72"/>
        <v>-10000</v>
      </c>
      <c r="K210" s="314"/>
      <c r="L210" s="323">
        <f t="shared" si="73"/>
        <v>-10000</v>
      </c>
    </row>
    <row r="211" spans="1:12" s="107" customFormat="1" ht="42.75" customHeight="1" x14ac:dyDescent="0.15">
      <c r="A211" s="148" t="s">
        <v>371</v>
      </c>
      <c r="B211" s="130">
        <v>638</v>
      </c>
      <c r="C211" s="131" t="s">
        <v>373</v>
      </c>
      <c r="D211" s="127">
        <v>27000</v>
      </c>
      <c r="E211" s="283">
        <f t="shared" si="66"/>
        <v>0</v>
      </c>
      <c r="F211" s="283">
        <f t="shared" si="67"/>
        <v>-27000</v>
      </c>
      <c r="G211" s="140">
        <v>27000</v>
      </c>
      <c r="H211" s="292"/>
      <c r="I211" s="303"/>
      <c r="J211" s="312">
        <f t="shared" si="72"/>
        <v>-27000</v>
      </c>
      <c r="K211" s="314"/>
      <c r="L211" s="323">
        <f t="shared" si="73"/>
        <v>-27000</v>
      </c>
    </row>
    <row r="212" spans="1:12" s="107" customFormat="1" ht="42.75" hidden="1" customHeight="1" x14ac:dyDescent="0.15">
      <c r="A212" s="333" t="s">
        <v>371</v>
      </c>
      <c r="B212" s="345">
        <v>621</v>
      </c>
      <c r="C212" s="346" t="s">
        <v>374</v>
      </c>
      <c r="D212" s="347"/>
      <c r="E212" s="283">
        <f t="shared" si="66"/>
        <v>0</v>
      </c>
      <c r="F212" s="283">
        <f t="shared" si="67"/>
        <v>0</v>
      </c>
      <c r="G212" s="330"/>
      <c r="H212" s="331"/>
      <c r="I212" s="348"/>
      <c r="J212" s="312">
        <f t="shared" si="72"/>
        <v>0</v>
      </c>
      <c r="K212" s="314"/>
      <c r="L212" s="323">
        <f t="shared" si="73"/>
        <v>0</v>
      </c>
    </row>
    <row r="213" spans="1:12" s="107" customFormat="1" ht="42.75" hidden="1" customHeight="1" x14ac:dyDescent="0.15">
      <c r="A213" s="333" t="s">
        <v>371</v>
      </c>
      <c r="B213" s="350">
        <v>617</v>
      </c>
      <c r="C213" s="346" t="s">
        <v>375</v>
      </c>
      <c r="D213" s="347"/>
      <c r="E213" s="283">
        <f t="shared" si="66"/>
        <v>0</v>
      </c>
      <c r="F213" s="283">
        <f t="shared" si="67"/>
        <v>0</v>
      </c>
      <c r="G213" s="330"/>
      <c r="H213" s="331"/>
      <c r="I213" s="348"/>
      <c r="J213" s="312">
        <f>F213</f>
        <v>0</v>
      </c>
      <c r="K213" s="314"/>
      <c r="L213" s="323">
        <f>J213-K213</f>
        <v>0</v>
      </c>
    </row>
    <row r="214" spans="1:12" s="107" customFormat="1" ht="42.75" hidden="1" customHeight="1" x14ac:dyDescent="0.15">
      <c r="A214" s="333" t="s">
        <v>371</v>
      </c>
      <c r="B214" s="345">
        <v>617</v>
      </c>
      <c r="C214" s="346" t="s">
        <v>376</v>
      </c>
      <c r="D214" s="347"/>
      <c r="E214" s="283">
        <f t="shared" si="66"/>
        <v>0</v>
      </c>
      <c r="F214" s="283">
        <f t="shared" si="67"/>
        <v>0</v>
      </c>
      <c r="G214" s="330"/>
      <c r="H214" s="331"/>
      <c r="I214" s="348"/>
      <c r="J214" s="312">
        <f>F214</f>
        <v>0</v>
      </c>
      <c r="K214" s="314"/>
      <c r="L214" s="323">
        <f>J214-K214</f>
        <v>0</v>
      </c>
    </row>
    <row r="215" spans="1:12" s="107" customFormat="1" ht="42.75" customHeight="1" x14ac:dyDescent="0.15">
      <c r="A215" s="148" t="s">
        <v>371</v>
      </c>
      <c r="B215" s="130">
        <v>630</v>
      </c>
      <c r="C215" s="131" t="s">
        <v>377</v>
      </c>
      <c r="D215" s="127">
        <v>20000</v>
      </c>
      <c r="E215" s="283">
        <f t="shared" si="66"/>
        <v>0</v>
      </c>
      <c r="F215" s="283">
        <f t="shared" si="67"/>
        <v>-20000</v>
      </c>
      <c r="G215" s="140">
        <v>20000</v>
      </c>
      <c r="H215" s="292"/>
      <c r="I215" s="303"/>
      <c r="J215" s="312">
        <f>F215</f>
        <v>-20000</v>
      </c>
      <c r="K215" s="314"/>
      <c r="L215" s="323">
        <f>J215-K215</f>
        <v>-20000</v>
      </c>
    </row>
    <row r="216" spans="1:12" s="107" customFormat="1" ht="42.75" customHeight="1" x14ac:dyDescent="0.15">
      <c r="A216" s="148" t="s">
        <v>371</v>
      </c>
      <c r="B216" s="130">
        <v>653</v>
      </c>
      <c r="C216" s="131" t="s">
        <v>378</v>
      </c>
      <c r="D216" s="127">
        <v>30000</v>
      </c>
      <c r="E216" s="283">
        <f t="shared" si="66"/>
        <v>180000</v>
      </c>
      <c r="F216" s="283">
        <f t="shared" si="67"/>
        <v>150000</v>
      </c>
      <c r="G216" s="140"/>
      <c r="H216" s="292">
        <v>150000</v>
      </c>
      <c r="I216" s="191"/>
      <c r="J216" s="312">
        <f t="shared" ref="J216:J220" si="74">F216</f>
        <v>150000</v>
      </c>
      <c r="K216" s="314"/>
      <c r="L216" s="323">
        <f t="shared" ref="L216:L220" si="75">J216-K216</f>
        <v>150000</v>
      </c>
    </row>
    <row r="217" spans="1:12" s="107" customFormat="1" ht="42.75" customHeight="1" x14ac:dyDescent="0.15">
      <c r="A217" s="148" t="s">
        <v>371</v>
      </c>
      <c r="B217" s="130">
        <v>668</v>
      </c>
      <c r="C217" s="131" t="s">
        <v>379</v>
      </c>
      <c r="D217" s="127">
        <v>100000</v>
      </c>
      <c r="E217" s="283">
        <f t="shared" si="66"/>
        <v>300000</v>
      </c>
      <c r="F217" s="283">
        <f t="shared" si="67"/>
        <v>200000</v>
      </c>
      <c r="G217" s="140"/>
      <c r="H217" s="292">
        <v>200000</v>
      </c>
      <c r="I217" s="191"/>
      <c r="J217" s="312">
        <f t="shared" si="74"/>
        <v>200000</v>
      </c>
      <c r="K217" s="314"/>
      <c r="L217" s="323">
        <f t="shared" si="75"/>
        <v>200000</v>
      </c>
    </row>
    <row r="218" spans="1:12" s="107" customFormat="1" ht="42.75" customHeight="1" x14ac:dyDescent="0.15">
      <c r="A218" s="148" t="s">
        <v>371</v>
      </c>
      <c r="B218" s="130">
        <v>624</v>
      </c>
      <c r="C218" s="131" t="s">
        <v>380</v>
      </c>
      <c r="D218" s="127">
        <v>30000</v>
      </c>
      <c r="E218" s="283">
        <f t="shared" si="66"/>
        <v>60000</v>
      </c>
      <c r="F218" s="283">
        <f t="shared" si="67"/>
        <v>30000</v>
      </c>
      <c r="G218" s="140"/>
      <c r="H218" s="292">
        <v>30000</v>
      </c>
      <c r="I218" s="303"/>
      <c r="J218" s="312">
        <f t="shared" si="74"/>
        <v>30000</v>
      </c>
      <c r="K218" s="314"/>
      <c r="L218" s="323">
        <f t="shared" si="75"/>
        <v>30000</v>
      </c>
    </row>
    <row r="219" spans="1:12" s="107" customFormat="1" ht="42.75" customHeight="1" x14ac:dyDescent="0.15">
      <c r="A219" s="148" t="s">
        <v>371</v>
      </c>
      <c r="B219" s="130">
        <v>629</v>
      </c>
      <c r="C219" s="131" t="s">
        <v>381</v>
      </c>
      <c r="D219" s="127">
        <v>75000</v>
      </c>
      <c r="E219" s="283">
        <f t="shared" si="66"/>
        <v>105000</v>
      </c>
      <c r="F219" s="283">
        <f t="shared" si="67"/>
        <v>30000</v>
      </c>
      <c r="G219" s="140"/>
      <c r="H219" s="292">
        <v>30000</v>
      </c>
      <c r="I219" s="303"/>
      <c r="J219" s="312">
        <f t="shared" si="74"/>
        <v>30000</v>
      </c>
      <c r="K219" s="314"/>
      <c r="L219" s="323">
        <f t="shared" si="75"/>
        <v>30000</v>
      </c>
    </row>
    <row r="220" spans="1:12" s="107" customFormat="1" ht="42.75" customHeight="1" x14ac:dyDescent="0.15">
      <c r="A220" s="148" t="s">
        <v>371</v>
      </c>
      <c r="B220" s="130">
        <v>648</v>
      </c>
      <c r="C220" s="131" t="s">
        <v>382</v>
      </c>
      <c r="D220" s="127">
        <v>22000</v>
      </c>
      <c r="E220" s="283">
        <f t="shared" si="66"/>
        <v>35000</v>
      </c>
      <c r="F220" s="283">
        <f t="shared" si="67"/>
        <v>13000</v>
      </c>
      <c r="G220" s="140"/>
      <c r="H220" s="292">
        <v>13000</v>
      </c>
      <c r="I220" s="191"/>
      <c r="J220" s="312">
        <f t="shared" si="74"/>
        <v>13000</v>
      </c>
      <c r="K220" s="314"/>
      <c r="L220" s="323">
        <f t="shared" si="75"/>
        <v>13000</v>
      </c>
    </row>
    <row r="221" spans="1:12" s="107" customFormat="1" ht="42.75" customHeight="1" x14ac:dyDescent="0.15">
      <c r="A221" s="148" t="s">
        <v>371</v>
      </c>
      <c r="B221" s="126">
        <v>632</v>
      </c>
      <c r="C221" s="131" t="s">
        <v>383</v>
      </c>
      <c r="D221" s="127">
        <v>20000</v>
      </c>
      <c r="E221" s="283">
        <f t="shared" si="66"/>
        <v>40000</v>
      </c>
      <c r="F221" s="283">
        <f t="shared" si="67"/>
        <v>20000</v>
      </c>
      <c r="G221" s="140"/>
      <c r="H221" s="292">
        <v>20000</v>
      </c>
      <c r="I221" s="191"/>
      <c r="J221" s="312">
        <f>F221</f>
        <v>20000</v>
      </c>
      <c r="K221" s="314"/>
      <c r="L221" s="323">
        <f>J221-K221</f>
        <v>20000</v>
      </c>
    </row>
    <row r="222" spans="1:12" s="107" customFormat="1" ht="42.75" customHeight="1" x14ac:dyDescent="0.15">
      <c r="A222" s="148" t="s">
        <v>371</v>
      </c>
      <c r="B222" s="130">
        <v>640</v>
      </c>
      <c r="C222" s="131" t="s">
        <v>384</v>
      </c>
      <c r="D222" s="127">
        <v>9000</v>
      </c>
      <c r="E222" s="283">
        <f t="shared" si="66"/>
        <v>45000</v>
      </c>
      <c r="F222" s="283">
        <f t="shared" si="67"/>
        <v>36000</v>
      </c>
      <c r="G222" s="140"/>
      <c r="H222" s="292">
        <v>36000</v>
      </c>
      <c r="I222" s="191"/>
      <c r="J222" s="312">
        <f>F222</f>
        <v>36000</v>
      </c>
      <c r="K222" s="314"/>
      <c r="L222" s="323">
        <f>J222-K222</f>
        <v>36000</v>
      </c>
    </row>
    <row r="223" spans="1:12" s="107" customFormat="1" ht="42.75" customHeight="1" x14ac:dyDescent="0.15">
      <c r="A223" s="148" t="s">
        <v>371</v>
      </c>
      <c r="B223" s="130">
        <v>648</v>
      </c>
      <c r="C223" s="131" t="s">
        <v>385</v>
      </c>
      <c r="D223" s="127">
        <v>25000</v>
      </c>
      <c r="E223" s="283">
        <f t="shared" si="66"/>
        <v>75000</v>
      </c>
      <c r="F223" s="283">
        <f t="shared" si="67"/>
        <v>50000</v>
      </c>
      <c r="G223" s="140"/>
      <c r="H223" s="292">
        <v>50000</v>
      </c>
      <c r="I223" s="303"/>
      <c r="J223" s="312">
        <f>F223</f>
        <v>50000</v>
      </c>
      <c r="K223" s="314"/>
      <c r="L223" s="323">
        <f>J223-K223</f>
        <v>50000</v>
      </c>
    </row>
    <row r="224" spans="1:12" s="107" customFormat="1" ht="42.75" customHeight="1" x14ac:dyDescent="0.15">
      <c r="A224" s="148" t="s">
        <v>371</v>
      </c>
      <c r="B224" s="130">
        <v>631</v>
      </c>
      <c r="C224" s="131" t="s">
        <v>386</v>
      </c>
      <c r="D224" s="127">
        <v>20000</v>
      </c>
      <c r="E224" s="283">
        <f t="shared" si="66"/>
        <v>53000</v>
      </c>
      <c r="F224" s="283">
        <f t="shared" si="67"/>
        <v>33000</v>
      </c>
      <c r="G224" s="140"/>
      <c r="H224" s="292">
        <v>33000</v>
      </c>
      <c r="I224" s="191"/>
      <c r="J224" s="312">
        <f t="shared" si="64"/>
        <v>33000</v>
      </c>
      <c r="K224" s="314"/>
      <c r="L224" s="323">
        <f t="shared" si="65"/>
        <v>33000</v>
      </c>
    </row>
    <row r="225" spans="1:12" s="107" customFormat="1" ht="42.75" customHeight="1" x14ac:dyDescent="0.15">
      <c r="A225" s="148" t="s">
        <v>371</v>
      </c>
      <c r="B225" s="130">
        <v>631</v>
      </c>
      <c r="C225" s="131" t="s">
        <v>387</v>
      </c>
      <c r="D225" s="127">
        <v>72000</v>
      </c>
      <c r="E225" s="283">
        <f t="shared" si="66"/>
        <v>120000</v>
      </c>
      <c r="F225" s="283">
        <f t="shared" si="67"/>
        <v>48000</v>
      </c>
      <c r="G225" s="140"/>
      <c r="H225" s="292">
        <v>48000</v>
      </c>
      <c r="I225" s="191"/>
      <c r="J225" s="312">
        <f t="shared" si="1"/>
        <v>48000</v>
      </c>
      <c r="K225" s="314"/>
      <c r="L225" s="323">
        <f t="shared" si="2"/>
        <v>48000</v>
      </c>
    </row>
    <row r="226" spans="1:12" s="107" customFormat="1" ht="42.75" customHeight="1" x14ac:dyDescent="0.15">
      <c r="A226" s="148" t="s">
        <v>649</v>
      </c>
      <c r="B226" s="117">
        <v>531</v>
      </c>
      <c r="C226" s="112" t="s">
        <v>650</v>
      </c>
      <c r="D226" s="113">
        <v>20000</v>
      </c>
      <c r="E226" s="283">
        <f t="shared" si="66"/>
        <v>63000</v>
      </c>
      <c r="F226" s="283">
        <f t="shared" si="67"/>
        <v>43000</v>
      </c>
      <c r="G226" s="140"/>
      <c r="H226" s="292">
        <v>43000</v>
      </c>
      <c r="I226" s="191"/>
      <c r="J226" s="312">
        <f t="shared" ref="J226:J232" si="76">F226</f>
        <v>43000</v>
      </c>
      <c r="K226" s="314"/>
      <c r="L226" s="325">
        <f t="shared" ref="L226:L232" si="77">J226-K226</f>
        <v>43000</v>
      </c>
    </row>
    <row r="227" spans="1:12" s="107" customFormat="1" ht="42.75" customHeight="1" x14ac:dyDescent="0.15">
      <c r="A227" s="148" t="s">
        <v>649</v>
      </c>
      <c r="B227" s="117">
        <v>526</v>
      </c>
      <c r="C227" s="112" t="s">
        <v>651</v>
      </c>
      <c r="D227" s="113">
        <v>415000</v>
      </c>
      <c r="E227" s="283">
        <f t="shared" si="66"/>
        <v>515000</v>
      </c>
      <c r="F227" s="283">
        <f t="shared" si="67"/>
        <v>100000</v>
      </c>
      <c r="G227" s="140"/>
      <c r="H227" s="292">
        <v>100000</v>
      </c>
      <c r="I227" s="191"/>
      <c r="J227" s="312">
        <f t="shared" si="76"/>
        <v>100000</v>
      </c>
      <c r="K227" s="314"/>
      <c r="L227" s="325">
        <f t="shared" si="77"/>
        <v>100000</v>
      </c>
    </row>
    <row r="228" spans="1:12" s="107" customFormat="1" ht="42.75" customHeight="1" x14ac:dyDescent="0.15">
      <c r="A228" s="148" t="s">
        <v>649</v>
      </c>
      <c r="B228" s="117">
        <v>526</v>
      </c>
      <c r="C228" s="112" t="s">
        <v>652</v>
      </c>
      <c r="D228" s="113">
        <v>300000</v>
      </c>
      <c r="E228" s="283">
        <f t="shared" si="66"/>
        <v>500000</v>
      </c>
      <c r="F228" s="283">
        <f t="shared" si="67"/>
        <v>200000</v>
      </c>
      <c r="G228" s="140"/>
      <c r="H228" s="292">
        <v>200000</v>
      </c>
      <c r="I228" s="191"/>
      <c r="J228" s="312">
        <f t="shared" si="76"/>
        <v>200000</v>
      </c>
      <c r="K228" s="314"/>
      <c r="L228" s="325">
        <f t="shared" si="77"/>
        <v>200000</v>
      </c>
    </row>
    <row r="229" spans="1:12" s="107" customFormat="1" ht="42.75" customHeight="1" x14ac:dyDescent="0.15">
      <c r="A229" s="148" t="s">
        <v>649</v>
      </c>
      <c r="B229" s="117">
        <v>507</v>
      </c>
      <c r="C229" s="112" t="s">
        <v>653</v>
      </c>
      <c r="D229" s="113">
        <v>60000</v>
      </c>
      <c r="E229" s="283">
        <f t="shared" si="66"/>
        <v>100000</v>
      </c>
      <c r="F229" s="283">
        <f t="shared" si="67"/>
        <v>40000</v>
      </c>
      <c r="G229" s="140"/>
      <c r="H229" s="292">
        <v>40000</v>
      </c>
      <c r="I229" s="191"/>
      <c r="J229" s="312">
        <f t="shared" si="76"/>
        <v>40000</v>
      </c>
      <c r="K229" s="314"/>
      <c r="L229" s="325">
        <f t="shared" si="77"/>
        <v>40000</v>
      </c>
    </row>
    <row r="230" spans="1:12" s="107" customFormat="1" ht="42.75" customHeight="1" x14ac:dyDescent="0.15">
      <c r="A230" s="148" t="s">
        <v>649</v>
      </c>
      <c r="B230" s="117" t="s">
        <v>181</v>
      </c>
      <c r="C230" s="112" t="s">
        <v>654</v>
      </c>
      <c r="D230" s="113"/>
      <c r="E230" s="283">
        <f t="shared" si="66"/>
        <v>90000</v>
      </c>
      <c r="F230" s="283">
        <f t="shared" si="67"/>
        <v>90000</v>
      </c>
      <c r="G230" s="140"/>
      <c r="H230" s="292">
        <v>90000</v>
      </c>
      <c r="I230" s="191"/>
      <c r="J230" s="312">
        <f t="shared" si="76"/>
        <v>90000</v>
      </c>
      <c r="K230" s="314"/>
      <c r="L230" s="325">
        <f t="shared" si="77"/>
        <v>90000</v>
      </c>
    </row>
    <row r="231" spans="1:12" s="107" customFormat="1" ht="42.75" customHeight="1" x14ac:dyDescent="0.15">
      <c r="A231" s="148" t="s">
        <v>161</v>
      </c>
      <c r="B231" s="117">
        <v>532</v>
      </c>
      <c r="C231" s="112" t="s">
        <v>655</v>
      </c>
      <c r="D231" s="113">
        <v>315000</v>
      </c>
      <c r="E231" s="283">
        <f t="shared" ref="E231" si="78">D231+F231</f>
        <v>630000</v>
      </c>
      <c r="F231" s="283">
        <f t="shared" ref="F231" si="79">H231-G231</f>
        <v>315000</v>
      </c>
      <c r="G231" s="140"/>
      <c r="H231" s="292">
        <v>315000</v>
      </c>
      <c r="I231" s="191"/>
      <c r="J231" s="312">
        <f t="shared" ref="J231" si="80">F231</f>
        <v>315000</v>
      </c>
      <c r="K231" s="314"/>
      <c r="L231" s="325">
        <f t="shared" ref="L231" si="81">J231-K231</f>
        <v>315000</v>
      </c>
    </row>
    <row r="232" spans="1:12" s="107" customFormat="1" ht="42.75" customHeight="1" x14ac:dyDescent="0.15">
      <c r="A232" s="148" t="s">
        <v>649</v>
      </c>
      <c r="B232" s="117">
        <v>521</v>
      </c>
      <c r="C232" s="112" t="s">
        <v>749</v>
      </c>
      <c r="D232" s="113">
        <v>16800000</v>
      </c>
      <c r="E232" s="283">
        <f t="shared" si="66"/>
        <v>24000000</v>
      </c>
      <c r="F232" s="283">
        <f t="shared" si="67"/>
        <v>7200000</v>
      </c>
      <c r="G232" s="140"/>
      <c r="H232" s="292">
        <v>7200000</v>
      </c>
      <c r="I232" s="191"/>
      <c r="J232" s="312">
        <f t="shared" si="76"/>
        <v>7200000</v>
      </c>
      <c r="K232" s="314"/>
      <c r="L232" s="325">
        <f t="shared" si="77"/>
        <v>7200000</v>
      </c>
    </row>
    <row r="233" spans="1:12" s="144" customFormat="1" ht="42.75" customHeight="1" x14ac:dyDescent="0.15">
      <c r="A233" s="184" t="s">
        <v>164</v>
      </c>
      <c r="B233" s="185"/>
      <c r="C233" s="185" t="s">
        <v>164</v>
      </c>
      <c r="D233" s="293">
        <f>SUM(D234:D280)</f>
        <v>128832785</v>
      </c>
      <c r="E233" s="293">
        <f>SUM(E234:E280)</f>
        <v>107392111</v>
      </c>
      <c r="F233" s="293">
        <f>SUM(F234:F280)</f>
        <v>-21440674</v>
      </c>
      <c r="G233" s="293">
        <f>SUM(G234:G280)</f>
        <v>29565540</v>
      </c>
      <c r="H233" s="293">
        <f>SUM(H234:H280)</f>
        <v>8124866</v>
      </c>
      <c r="I233" s="183"/>
      <c r="J233" s="318">
        <f t="shared" si="1"/>
        <v>-21440674</v>
      </c>
      <c r="K233" s="319">
        <f>SUM(K234:K280)</f>
        <v>-17448446</v>
      </c>
      <c r="L233" s="324">
        <f t="shared" si="2"/>
        <v>-3992228</v>
      </c>
    </row>
    <row r="234" spans="1:12" s="107" customFormat="1" ht="42.75" customHeight="1" x14ac:dyDescent="0.15">
      <c r="A234" s="149" t="s">
        <v>426</v>
      </c>
      <c r="B234" s="85">
        <v>722</v>
      </c>
      <c r="C234" s="86" t="s">
        <v>393</v>
      </c>
      <c r="D234" s="189">
        <v>300000</v>
      </c>
      <c r="E234" s="283">
        <f>D234+F234</f>
        <v>200000</v>
      </c>
      <c r="F234" s="283">
        <f>H234-G234</f>
        <v>-100000</v>
      </c>
      <c r="G234" s="140">
        <v>100000</v>
      </c>
      <c r="H234" s="292"/>
      <c r="I234" s="192"/>
      <c r="J234" s="312">
        <f t="shared" ref="J234:J247" si="82">F234</f>
        <v>-100000</v>
      </c>
      <c r="K234" s="314"/>
      <c r="L234" s="325">
        <f t="shared" ref="L234:L280" si="83">J234-K234</f>
        <v>-100000</v>
      </c>
    </row>
    <row r="235" spans="1:12" s="107" customFormat="1" ht="42.75" customHeight="1" x14ac:dyDescent="0.15">
      <c r="A235" s="149" t="s">
        <v>426</v>
      </c>
      <c r="B235" s="85">
        <v>725</v>
      </c>
      <c r="C235" s="86" t="s">
        <v>394</v>
      </c>
      <c r="D235" s="189">
        <v>600000</v>
      </c>
      <c r="E235" s="283">
        <f t="shared" ref="E235:E239" si="84">D235+F235</f>
        <v>300000</v>
      </c>
      <c r="F235" s="283">
        <f t="shared" ref="F235:F239" si="85">H235-G235</f>
        <v>-300000</v>
      </c>
      <c r="G235" s="140">
        <v>300000</v>
      </c>
      <c r="H235" s="292"/>
      <c r="I235" s="192"/>
      <c r="J235" s="312">
        <f t="shared" ref="J235:J239" si="86">F235</f>
        <v>-300000</v>
      </c>
      <c r="K235" s="314"/>
      <c r="L235" s="325">
        <f t="shared" si="83"/>
        <v>-300000</v>
      </c>
    </row>
    <row r="236" spans="1:12" s="107" customFormat="1" ht="42.75" customHeight="1" x14ac:dyDescent="0.15">
      <c r="A236" s="149" t="s">
        <v>426</v>
      </c>
      <c r="B236" s="85">
        <v>721</v>
      </c>
      <c r="C236" s="86" t="s">
        <v>733</v>
      </c>
      <c r="D236" s="189">
        <v>1173900</v>
      </c>
      <c r="E236" s="283">
        <f t="shared" ref="E236:E238" si="87">D236+F236</f>
        <v>833900</v>
      </c>
      <c r="F236" s="283">
        <f t="shared" ref="F236:F238" si="88">H236-G236</f>
        <v>-340000</v>
      </c>
      <c r="G236" s="140">
        <v>340000</v>
      </c>
      <c r="H236" s="292"/>
      <c r="I236" s="192"/>
      <c r="J236" s="312">
        <f t="shared" ref="J236:J238" si="89">F236</f>
        <v>-340000</v>
      </c>
      <c r="K236" s="314"/>
      <c r="L236" s="325">
        <f t="shared" si="83"/>
        <v>-340000</v>
      </c>
    </row>
    <row r="237" spans="1:12" s="107" customFormat="1" ht="42.75" customHeight="1" x14ac:dyDescent="0.15">
      <c r="A237" s="149" t="s">
        <v>426</v>
      </c>
      <c r="B237" s="85">
        <v>722</v>
      </c>
      <c r="C237" s="86" t="s">
        <v>734</v>
      </c>
      <c r="D237" s="189">
        <v>73340</v>
      </c>
      <c r="E237" s="283">
        <f t="shared" si="87"/>
        <v>52340</v>
      </c>
      <c r="F237" s="283">
        <f t="shared" si="88"/>
        <v>-21000</v>
      </c>
      <c r="G237" s="140">
        <v>21000</v>
      </c>
      <c r="H237" s="292"/>
      <c r="I237" s="192"/>
      <c r="J237" s="312">
        <f t="shared" si="89"/>
        <v>-21000</v>
      </c>
      <c r="K237" s="314"/>
      <c r="L237" s="325">
        <f t="shared" si="83"/>
        <v>-21000</v>
      </c>
    </row>
    <row r="238" spans="1:12" s="107" customFormat="1" ht="42.75" customHeight="1" x14ac:dyDescent="0.15">
      <c r="A238" s="149" t="s">
        <v>426</v>
      </c>
      <c r="B238" s="85">
        <v>724</v>
      </c>
      <c r="C238" s="86" t="s">
        <v>735</v>
      </c>
      <c r="D238" s="189">
        <v>250000</v>
      </c>
      <c r="E238" s="283">
        <f t="shared" si="87"/>
        <v>178000</v>
      </c>
      <c r="F238" s="283">
        <f t="shared" si="88"/>
        <v>-72000</v>
      </c>
      <c r="G238" s="140">
        <v>72000</v>
      </c>
      <c r="H238" s="292"/>
      <c r="I238" s="192"/>
      <c r="J238" s="312">
        <f t="shared" si="89"/>
        <v>-72000</v>
      </c>
      <c r="K238" s="314"/>
      <c r="L238" s="325">
        <f t="shared" ref="L238" si="90">J238-K238</f>
        <v>-72000</v>
      </c>
    </row>
    <row r="239" spans="1:12" s="107" customFormat="1" ht="42.75" customHeight="1" x14ac:dyDescent="0.15">
      <c r="A239" s="149" t="s">
        <v>426</v>
      </c>
      <c r="B239" s="85">
        <v>724</v>
      </c>
      <c r="C239" s="86" t="s">
        <v>736</v>
      </c>
      <c r="D239" s="189">
        <v>140000</v>
      </c>
      <c r="E239" s="283">
        <f t="shared" si="84"/>
        <v>100000</v>
      </c>
      <c r="F239" s="283">
        <f t="shared" si="85"/>
        <v>-40000</v>
      </c>
      <c r="G239" s="140">
        <v>40000</v>
      </c>
      <c r="H239" s="292"/>
      <c r="I239" s="192"/>
      <c r="J239" s="312">
        <f t="shared" si="86"/>
        <v>-40000</v>
      </c>
      <c r="K239" s="314"/>
      <c r="L239" s="325">
        <f t="shared" ref="L239" si="91">J239-K239</f>
        <v>-40000</v>
      </c>
    </row>
    <row r="240" spans="1:12" s="107" customFormat="1" ht="42.75" customHeight="1" x14ac:dyDescent="0.15">
      <c r="A240" s="149" t="s">
        <v>426</v>
      </c>
      <c r="B240" s="85">
        <v>725</v>
      </c>
      <c r="C240" s="86" t="s">
        <v>737</v>
      </c>
      <c r="D240" s="189">
        <v>700000</v>
      </c>
      <c r="E240" s="283">
        <f t="shared" ref="E240" si="92">D240+F240</f>
        <v>500000</v>
      </c>
      <c r="F240" s="283">
        <f t="shared" ref="F240" si="93">H240-G240</f>
        <v>-200000</v>
      </c>
      <c r="G240" s="140">
        <v>200000</v>
      </c>
      <c r="H240" s="292"/>
      <c r="I240" s="192"/>
      <c r="J240" s="312">
        <f t="shared" si="82"/>
        <v>-200000</v>
      </c>
      <c r="K240" s="314"/>
      <c r="L240" s="325">
        <f t="shared" ref="L240" si="94">J240-K240</f>
        <v>-200000</v>
      </c>
    </row>
    <row r="241" spans="1:12" s="107" customFormat="1" ht="42.75" customHeight="1" x14ac:dyDescent="0.15">
      <c r="A241" s="149" t="s">
        <v>426</v>
      </c>
      <c r="B241" s="85">
        <v>726</v>
      </c>
      <c r="C241" s="86" t="s">
        <v>738</v>
      </c>
      <c r="D241" s="189">
        <v>262438</v>
      </c>
      <c r="E241" s="283">
        <f t="shared" ref="E241:E280" si="95">D241+F241</f>
        <v>224438</v>
      </c>
      <c r="F241" s="283">
        <f t="shared" ref="F241:F280" si="96">H241-G241</f>
        <v>-38000</v>
      </c>
      <c r="G241" s="140">
        <v>38000</v>
      </c>
      <c r="H241" s="292"/>
      <c r="I241" s="192"/>
      <c r="J241" s="312">
        <f t="shared" ref="J241" si="97">F241</f>
        <v>-38000</v>
      </c>
      <c r="K241" s="314"/>
      <c r="L241" s="325">
        <f t="shared" si="83"/>
        <v>-38000</v>
      </c>
    </row>
    <row r="242" spans="1:12" s="107" customFormat="1" ht="42.75" customHeight="1" x14ac:dyDescent="0.15">
      <c r="A242" s="149" t="s">
        <v>427</v>
      </c>
      <c r="B242" s="85">
        <v>738</v>
      </c>
      <c r="C242" s="86" t="s">
        <v>396</v>
      </c>
      <c r="D242" s="189">
        <v>50000</v>
      </c>
      <c r="E242" s="283">
        <f t="shared" si="95"/>
        <v>0</v>
      </c>
      <c r="F242" s="283">
        <f t="shared" si="96"/>
        <v>-50000</v>
      </c>
      <c r="G242" s="140">
        <v>50000</v>
      </c>
      <c r="H242" s="292"/>
      <c r="I242" s="192"/>
      <c r="J242" s="312">
        <f t="shared" si="82"/>
        <v>-50000</v>
      </c>
      <c r="K242" s="314"/>
      <c r="L242" s="325">
        <f t="shared" si="83"/>
        <v>-50000</v>
      </c>
    </row>
    <row r="243" spans="1:12" s="107" customFormat="1" ht="42.75" customHeight="1" x14ac:dyDescent="0.15">
      <c r="A243" s="149" t="s">
        <v>427</v>
      </c>
      <c r="B243" s="85">
        <v>738</v>
      </c>
      <c r="C243" s="86" t="s">
        <v>397</v>
      </c>
      <c r="D243" s="189">
        <v>4863672</v>
      </c>
      <c r="E243" s="283">
        <f t="shared" si="95"/>
        <v>4337172</v>
      </c>
      <c r="F243" s="283">
        <f t="shared" si="96"/>
        <v>-526500</v>
      </c>
      <c r="G243" s="140">
        <v>526500</v>
      </c>
      <c r="H243" s="292"/>
      <c r="I243" s="192"/>
      <c r="J243" s="312">
        <f t="shared" si="82"/>
        <v>-526500</v>
      </c>
      <c r="K243" s="314"/>
      <c r="L243" s="325">
        <f t="shared" si="83"/>
        <v>-526500</v>
      </c>
    </row>
    <row r="244" spans="1:12" s="107" customFormat="1" ht="42.75" customHeight="1" x14ac:dyDescent="0.15">
      <c r="A244" s="149" t="s">
        <v>427</v>
      </c>
      <c r="B244" s="85">
        <v>739</v>
      </c>
      <c r="C244" s="86" t="s">
        <v>398</v>
      </c>
      <c r="D244" s="189">
        <v>193114</v>
      </c>
      <c r="E244" s="283">
        <f t="shared" si="95"/>
        <v>293114</v>
      </c>
      <c r="F244" s="283">
        <f t="shared" si="96"/>
        <v>100000</v>
      </c>
      <c r="G244" s="140"/>
      <c r="H244" s="292">
        <v>100000</v>
      </c>
      <c r="I244" s="192"/>
      <c r="J244" s="312">
        <f t="shared" si="82"/>
        <v>100000</v>
      </c>
      <c r="K244" s="314"/>
      <c r="L244" s="325">
        <f t="shared" si="83"/>
        <v>100000</v>
      </c>
    </row>
    <row r="245" spans="1:12" s="107" customFormat="1" ht="42.75" customHeight="1" x14ac:dyDescent="0.15">
      <c r="A245" s="149" t="s">
        <v>427</v>
      </c>
      <c r="B245" s="85">
        <v>739</v>
      </c>
      <c r="C245" s="86" t="s">
        <v>399</v>
      </c>
      <c r="D245" s="189">
        <v>272300</v>
      </c>
      <c r="E245" s="283">
        <f t="shared" si="95"/>
        <v>232300</v>
      </c>
      <c r="F245" s="283">
        <f t="shared" si="96"/>
        <v>-40000</v>
      </c>
      <c r="G245" s="140">
        <v>40000</v>
      </c>
      <c r="H245" s="292"/>
      <c r="I245" s="192"/>
      <c r="J245" s="312">
        <f t="shared" si="82"/>
        <v>-40000</v>
      </c>
      <c r="K245" s="314"/>
      <c r="L245" s="325">
        <f t="shared" si="83"/>
        <v>-40000</v>
      </c>
    </row>
    <row r="246" spans="1:12" s="107" customFormat="1" ht="42.75" customHeight="1" x14ac:dyDescent="0.15">
      <c r="A246" s="149" t="s">
        <v>427</v>
      </c>
      <c r="B246" s="124">
        <v>740</v>
      </c>
      <c r="C246" s="86" t="s">
        <v>400</v>
      </c>
      <c r="D246" s="189">
        <v>4187000</v>
      </c>
      <c r="E246" s="283">
        <f t="shared" si="95"/>
        <v>3487000</v>
      </c>
      <c r="F246" s="283">
        <f t="shared" si="96"/>
        <v>-700000</v>
      </c>
      <c r="G246" s="140">
        <v>700000</v>
      </c>
      <c r="H246" s="292"/>
      <c r="I246" s="192"/>
      <c r="J246" s="312">
        <f t="shared" si="82"/>
        <v>-700000</v>
      </c>
      <c r="K246" s="314"/>
      <c r="L246" s="325">
        <f t="shared" si="83"/>
        <v>-700000</v>
      </c>
    </row>
    <row r="247" spans="1:12" s="107" customFormat="1" ht="42.75" customHeight="1" x14ac:dyDescent="0.15">
      <c r="A247" s="149" t="s">
        <v>427</v>
      </c>
      <c r="B247" s="85">
        <v>751</v>
      </c>
      <c r="C247" s="86" t="s">
        <v>401</v>
      </c>
      <c r="D247" s="189">
        <v>1928952</v>
      </c>
      <c r="E247" s="283">
        <f t="shared" si="95"/>
        <v>1928952</v>
      </c>
      <c r="F247" s="283">
        <f t="shared" si="96"/>
        <v>0</v>
      </c>
      <c r="G247" s="140"/>
      <c r="H247" s="292"/>
      <c r="I247" s="192" t="s">
        <v>724</v>
      </c>
      <c r="J247" s="312">
        <f t="shared" si="82"/>
        <v>0</v>
      </c>
      <c r="K247" s="314"/>
      <c r="L247" s="325">
        <f t="shared" si="83"/>
        <v>0</v>
      </c>
    </row>
    <row r="248" spans="1:12" s="107" customFormat="1" ht="42.75" customHeight="1" x14ac:dyDescent="0.15">
      <c r="A248" s="149" t="s">
        <v>427</v>
      </c>
      <c r="B248" s="124">
        <v>751</v>
      </c>
      <c r="C248" s="86" t="s">
        <v>402</v>
      </c>
      <c r="D248" s="189">
        <v>25000</v>
      </c>
      <c r="E248" s="283">
        <f t="shared" si="95"/>
        <v>15000</v>
      </c>
      <c r="F248" s="283">
        <f t="shared" si="96"/>
        <v>-10000</v>
      </c>
      <c r="G248" s="140">
        <v>10000</v>
      </c>
      <c r="H248" s="292"/>
      <c r="I248" s="192"/>
      <c r="J248" s="312">
        <f t="shared" ref="J248:J250" si="98">F248</f>
        <v>-10000</v>
      </c>
      <c r="K248" s="314"/>
      <c r="L248" s="325">
        <f t="shared" si="83"/>
        <v>-10000</v>
      </c>
    </row>
    <row r="249" spans="1:12" s="107" customFormat="1" ht="73.5" customHeight="1" x14ac:dyDescent="0.15">
      <c r="A249" s="149" t="s">
        <v>162</v>
      </c>
      <c r="B249" s="85">
        <v>769</v>
      </c>
      <c r="C249" s="86" t="s">
        <v>403</v>
      </c>
      <c r="D249" s="189">
        <v>12000000</v>
      </c>
      <c r="E249" s="283">
        <f t="shared" ref="E249" si="99">D249+F249</f>
        <v>12300000</v>
      </c>
      <c r="F249" s="283">
        <f t="shared" ref="F249" si="100">H249-G249</f>
        <v>300000</v>
      </c>
      <c r="G249" s="140"/>
      <c r="H249" s="292">
        <v>300000</v>
      </c>
      <c r="I249" s="192" t="s">
        <v>783</v>
      </c>
      <c r="J249" s="312">
        <f t="shared" ref="J249" si="101">F249</f>
        <v>300000</v>
      </c>
      <c r="K249" s="314"/>
      <c r="L249" s="325">
        <f t="shared" ref="L249" si="102">J249-K249</f>
        <v>300000</v>
      </c>
    </row>
    <row r="250" spans="1:12" s="107" customFormat="1" ht="64.5" customHeight="1" x14ac:dyDescent="0.15">
      <c r="A250" s="149" t="s">
        <v>427</v>
      </c>
      <c r="B250" s="85">
        <v>769</v>
      </c>
      <c r="C250" s="86" t="s">
        <v>782</v>
      </c>
      <c r="D250" s="189">
        <v>154000</v>
      </c>
      <c r="E250" s="283">
        <f t="shared" si="95"/>
        <v>404000</v>
      </c>
      <c r="F250" s="283">
        <f t="shared" si="96"/>
        <v>250000</v>
      </c>
      <c r="G250" s="140"/>
      <c r="H250" s="292">
        <v>250000</v>
      </c>
      <c r="I250" s="192"/>
      <c r="J250" s="312">
        <f t="shared" si="98"/>
        <v>250000</v>
      </c>
      <c r="K250" s="314"/>
      <c r="L250" s="325">
        <f t="shared" si="83"/>
        <v>250000</v>
      </c>
    </row>
    <row r="251" spans="1:12" s="107" customFormat="1" ht="42.75" customHeight="1" x14ac:dyDescent="0.15">
      <c r="A251" s="149" t="s">
        <v>427</v>
      </c>
      <c r="B251" s="85">
        <v>742</v>
      </c>
      <c r="C251" s="86" t="s">
        <v>404</v>
      </c>
      <c r="D251" s="189">
        <v>38951790</v>
      </c>
      <c r="E251" s="283">
        <f t="shared" si="95"/>
        <v>38951790</v>
      </c>
      <c r="F251" s="283">
        <f t="shared" si="96"/>
        <v>0</v>
      </c>
      <c r="G251" s="140"/>
      <c r="H251" s="292"/>
      <c r="I251" s="192" t="s">
        <v>725</v>
      </c>
      <c r="J251" s="312">
        <f>F251</f>
        <v>0</v>
      </c>
      <c r="K251" s="314"/>
      <c r="L251" s="325">
        <f t="shared" si="83"/>
        <v>0</v>
      </c>
    </row>
    <row r="252" spans="1:12" s="107" customFormat="1" ht="48" customHeight="1" x14ac:dyDescent="0.15">
      <c r="A252" s="149" t="s">
        <v>427</v>
      </c>
      <c r="B252" s="124">
        <v>748</v>
      </c>
      <c r="C252" s="86" t="s">
        <v>759</v>
      </c>
      <c r="D252" s="189">
        <v>1069889</v>
      </c>
      <c r="E252" s="283">
        <f t="shared" si="95"/>
        <v>1099889</v>
      </c>
      <c r="F252" s="283">
        <f t="shared" si="96"/>
        <v>30000</v>
      </c>
      <c r="G252" s="140"/>
      <c r="H252" s="292">
        <v>30000</v>
      </c>
      <c r="I252" s="192"/>
      <c r="J252" s="312">
        <f>F252</f>
        <v>30000</v>
      </c>
      <c r="K252" s="314"/>
      <c r="L252" s="325">
        <f t="shared" si="83"/>
        <v>30000</v>
      </c>
    </row>
    <row r="253" spans="1:12" s="107" customFormat="1" ht="42.75" customHeight="1" x14ac:dyDescent="0.15">
      <c r="A253" s="149" t="s">
        <v>427</v>
      </c>
      <c r="B253" s="124">
        <v>763</v>
      </c>
      <c r="C253" s="86" t="s">
        <v>760</v>
      </c>
      <c r="D253" s="189">
        <v>13785531</v>
      </c>
      <c r="E253" s="283">
        <f t="shared" si="95"/>
        <v>13911411</v>
      </c>
      <c r="F253" s="283">
        <f t="shared" si="96"/>
        <v>125880</v>
      </c>
      <c r="G253" s="140"/>
      <c r="H253" s="292">
        <v>125880</v>
      </c>
      <c r="I253" s="192"/>
      <c r="J253" s="312">
        <f t="shared" ref="J253:J254" si="103">F253</f>
        <v>125880</v>
      </c>
      <c r="K253" s="314"/>
      <c r="L253" s="325">
        <f t="shared" si="83"/>
        <v>125880</v>
      </c>
    </row>
    <row r="254" spans="1:12" s="107" customFormat="1" ht="85.5" customHeight="1" x14ac:dyDescent="0.15">
      <c r="A254" s="149" t="s">
        <v>428</v>
      </c>
      <c r="B254" s="124">
        <v>858</v>
      </c>
      <c r="C254" s="86" t="s">
        <v>405</v>
      </c>
      <c r="D254" s="189">
        <v>954484</v>
      </c>
      <c r="E254" s="283">
        <f t="shared" si="95"/>
        <v>1104484</v>
      </c>
      <c r="F254" s="283">
        <f t="shared" si="96"/>
        <v>150000</v>
      </c>
      <c r="G254" s="140"/>
      <c r="H254" s="292">
        <v>150000</v>
      </c>
      <c r="I254" s="192" t="s">
        <v>683</v>
      </c>
      <c r="J254" s="312">
        <f t="shared" si="103"/>
        <v>150000</v>
      </c>
      <c r="K254" s="314"/>
      <c r="L254" s="325">
        <f t="shared" si="83"/>
        <v>150000</v>
      </c>
    </row>
    <row r="255" spans="1:12" s="107" customFormat="1" ht="42.75" customHeight="1" x14ac:dyDescent="0.15">
      <c r="A255" s="149" t="s">
        <v>427</v>
      </c>
      <c r="B255" s="124" t="s">
        <v>165</v>
      </c>
      <c r="C255" s="86" t="s">
        <v>781</v>
      </c>
      <c r="D255" s="189"/>
      <c r="E255" s="283">
        <f t="shared" si="95"/>
        <v>200000</v>
      </c>
      <c r="F255" s="283">
        <f t="shared" si="96"/>
        <v>200000</v>
      </c>
      <c r="G255" s="140"/>
      <c r="H255" s="292">
        <v>200000</v>
      </c>
      <c r="I255" s="377" t="s">
        <v>658</v>
      </c>
      <c r="J255" s="312">
        <f t="shared" ref="J255:J260" si="104">F255</f>
        <v>200000</v>
      </c>
      <c r="K255" s="314"/>
      <c r="L255" s="325">
        <f t="shared" si="83"/>
        <v>200000</v>
      </c>
    </row>
    <row r="256" spans="1:12" s="107" customFormat="1" ht="42.75" customHeight="1" x14ac:dyDescent="0.15">
      <c r="A256" s="149" t="s">
        <v>427</v>
      </c>
      <c r="B256" s="124" t="s">
        <v>165</v>
      </c>
      <c r="C256" s="86" t="s">
        <v>406</v>
      </c>
      <c r="D256" s="189"/>
      <c r="E256" s="283">
        <f t="shared" si="95"/>
        <v>155000</v>
      </c>
      <c r="F256" s="283">
        <f t="shared" si="96"/>
        <v>155000</v>
      </c>
      <c r="G256" s="140"/>
      <c r="H256" s="292">
        <v>155000</v>
      </c>
      <c r="I256" s="192"/>
      <c r="J256" s="312">
        <f t="shared" si="104"/>
        <v>155000</v>
      </c>
      <c r="K256" s="314"/>
      <c r="L256" s="325">
        <f t="shared" si="83"/>
        <v>155000</v>
      </c>
    </row>
    <row r="257" spans="1:12" s="107" customFormat="1" ht="42.75" hidden="1" customHeight="1" x14ac:dyDescent="0.15">
      <c r="A257" s="149" t="s">
        <v>162</v>
      </c>
      <c r="B257" s="124">
        <v>742</v>
      </c>
      <c r="C257" s="375" t="s">
        <v>659</v>
      </c>
      <c r="D257" s="376"/>
      <c r="E257" s="283">
        <f t="shared" si="95"/>
        <v>0</v>
      </c>
      <c r="F257" s="283">
        <f t="shared" si="96"/>
        <v>0</v>
      </c>
      <c r="G257" s="140"/>
      <c r="H257" s="292"/>
      <c r="I257" s="192"/>
      <c r="J257" s="312">
        <f t="shared" si="104"/>
        <v>0</v>
      </c>
      <c r="K257" s="314"/>
      <c r="L257" s="325">
        <f t="shared" si="83"/>
        <v>0</v>
      </c>
    </row>
    <row r="258" spans="1:12" s="107" customFormat="1" ht="42.75" hidden="1" customHeight="1" x14ac:dyDescent="0.15">
      <c r="A258" s="149" t="s">
        <v>162</v>
      </c>
      <c r="B258" s="124">
        <v>742</v>
      </c>
      <c r="C258" s="375" t="s">
        <v>660</v>
      </c>
      <c r="D258" s="376"/>
      <c r="E258" s="283">
        <f t="shared" si="95"/>
        <v>0</v>
      </c>
      <c r="F258" s="283">
        <f t="shared" si="96"/>
        <v>0</v>
      </c>
      <c r="G258" s="140"/>
      <c r="H258" s="292"/>
      <c r="I258" s="192"/>
      <c r="J258" s="312">
        <f t="shared" si="104"/>
        <v>0</v>
      </c>
      <c r="K258" s="314"/>
      <c r="L258" s="325">
        <f t="shared" si="83"/>
        <v>0</v>
      </c>
    </row>
    <row r="259" spans="1:12" s="107" customFormat="1" ht="42.75" customHeight="1" x14ac:dyDescent="0.15">
      <c r="A259" s="149" t="s">
        <v>427</v>
      </c>
      <c r="B259" s="124">
        <v>748</v>
      </c>
      <c r="C259" s="86" t="s">
        <v>407</v>
      </c>
      <c r="D259" s="189">
        <v>1069889</v>
      </c>
      <c r="E259" s="283">
        <f t="shared" si="95"/>
        <v>1089889</v>
      </c>
      <c r="F259" s="283">
        <f t="shared" si="96"/>
        <v>20000</v>
      </c>
      <c r="G259" s="140"/>
      <c r="H259" s="292">
        <v>20000</v>
      </c>
      <c r="I259" s="192"/>
      <c r="J259" s="312">
        <f t="shared" si="104"/>
        <v>20000</v>
      </c>
      <c r="K259" s="314"/>
      <c r="L259" s="325">
        <f t="shared" si="83"/>
        <v>20000</v>
      </c>
    </row>
    <row r="260" spans="1:12" s="107" customFormat="1" ht="42.75" customHeight="1" x14ac:dyDescent="0.15">
      <c r="A260" s="149" t="s">
        <v>427</v>
      </c>
      <c r="B260" s="124">
        <v>759</v>
      </c>
      <c r="C260" s="86" t="s">
        <v>700</v>
      </c>
      <c r="D260" s="189">
        <v>3007965</v>
      </c>
      <c r="E260" s="283">
        <f t="shared" si="95"/>
        <v>3337375</v>
      </c>
      <c r="F260" s="283">
        <f t="shared" si="96"/>
        <v>329410</v>
      </c>
      <c r="G260" s="140"/>
      <c r="H260" s="292">
        <v>329410</v>
      </c>
      <c r="I260" s="192"/>
      <c r="J260" s="312">
        <f t="shared" si="104"/>
        <v>329410</v>
      </c>
      <c r="K260" s="314"/>
      <c r="L260" s="325">
        <f t="shared" si="83"/>
        <v>329410</v>
      </c>
    </row>
    <row r="261" spans="1:12" s="107" customFormat="1" ht="42.75" hidden="1" customHeight="1" x14ac:dyDescent="0.15">
      <c r="A261" s="351" t="s">
        <v>428</v>
      </c>
      <c r="B261" s="334" t="s">
        <v>165</v>
      </c>
      <c r="C261" s="353" t="s">
        <v>408</v>
      </c>
      <c r="D261" s="354"/>
      <c r="E261" s="283">
        <f t="shared" si="95"/>
        <v>0</v>
      </c>
      <c r="F261" s="283">
        <f t="shared" si="96"/>
        <v>0</v>
      </c>
      <c r="G261" s="330"/>
      <c r="H261" s="331"/>
      <c r="I261" s="355"/>
      <c r="J261" s="312">
        <f t="shared" si="1"/>
        <v>0</v>
      </c>
      <c r="K261" s="314"/>
      <c r="L261" s="325">
        <f t="shared" si="83"/>
        <v>0</v>
      </c>
    </row>
    <row r="262" spans="1:12" s="107" customFormat="1" ht="42.75" customHeight="1" x14ac:dyDescent="0.15">
      <c r="A262" s="149" t="s">
        <v>427</v>
      </c>
      <c r="B262" s="124">
        <v>771</v>
      </c>
      <c r="C262" s="86" t="s">
        <v>409</v>
      </c>
      <c r="D262" s="189">
        <v>333394</v>
      </c>
      <c r="E262" s="283">
        <f t="shared" si="95"/>
        <v>403394</v>
      </c>
      <c r="F262" s="283">
        <f t="shared" si="96"/>
        <v>70000</v>
      </c>
      <c r="G262" s="140"/>
      <c r="H262" s="292">
        <v>70000</v>
      </c>
      <c r="I262" s="192"/>
      <c r="J262" s="312">
        <f t="shared" si="1"/>
        <v>70000</v>
      </c>
      <c r="K262" s="314"/>
      <c r="L262" s="325">
        <f t="shared" si="83"/>
        <v>70000</v>
      </c>
    </row>
    <row r="263" spans="1:12" s="107" customFormat="1" ht="42.75" customHeight="1" x14ac:dyDescent="0.15">
      <c r="A263" s="149" t="s">
        <v>427</v>
      </c>
      <c r="B263" s="124">
        <v>741</v>
      </c>
      <c r="C263" s="86" t="s">
        <v>410</v>
      </c>
      <c r="D263" s="189">
        <v>319372</v>
      </c>
      <c r="E263" s="283">
        <f t="shared" si="95"/>
        <v>339372</v>
      </c>
      <c r="F263" s="283">
        <f t="shared" si="96"/>
        <v>20000</v>
      </c>
      <c r="G263" s="140"/>
      <c r="H263" s="292">
        <v>20000</v>
      </c>
      <c r="I263" s="192" t="s">
        <v>423</v>
      </c>
      <c r="J263" s="312">
        <f t="shared" si="1"/>
        <v>20000</v>
      </c>
      <c r="K263" s="314"/>
      <c r="L263" s="325">
        <f t="shared" si="83"/>
        <v>20000</v>
      </c>
    </row>
    <row r="264" spans="1:12" s="107" customFormat="1" ht="42.75" hidden="1" customHeight="1" x14ac:dyDescent="0.15">
      <c r="A264" s="351" t="s">
        <v>428</v>
      </c>
      <c r="B264" s="334" t="s">
        <v>165</v>
      </c>
      <c r="C264" s="353" t="s">
        <v>411</v>
      </c>
      <c r="D264" s="354"/>
      <c r="E264" s="283">
        <f t="shared" si="95"/>
        <v>0</v>
      </c>
      <c r="F264" s="283">
        <f t="shared" si="96"/>
        <v>0</v>
      </c>
      <c r="G264" s="330"/>
      <c r="H264" s="331"/>
      <c r="I264" s="355"/>
      <c r="J264" s="312">
        <f t="shared" si="1"/>
        <v>0</v>
      </c>
      <c r="K264" s="314"/>
      <c r="L264" s="325">
        <f t="shared" si="83"/>
        <v>0</v>
      </c>
    </row>
    <row r="265" spans="1:12" s="107" customFormat="1" ht="42.75" customHeight="1" x14ac:dyDescent="0.15">
      <c r="A265" s="149" t="s">
        <v>427</v>
      </c>
      <c r="B265" s="124">
        <v>753</v>
      </c>
      <c r="C265" s="86" t="s">
        <v>412</v>
      </c>
      <c r="D265" s="189">
        <v>30746240</v>
      </c>
      <c r="E265" s="283">
        <f t="shared" si="95"/>
        <v>3848500</v>
      </c>
      <c r="F265" s="283">
        <f t="shared" si="96"/>
        <v>-26897740</v>
      </c>
      <c r="G265" s="140">
        <v>26897740</v>
      </c>
      <c r="H265" s="292"/>
      <c r="I265" s="192" t="s">
        <v>701</v>
      </c>
      <c r="J265" s="312">
        <f t="shared" si="1"/>
        <v>-26897740</v>
      </c>
      <c r="K265" s="314">
        <v>-22151080</v>
      </c>
      <c r="L265" s="325">
        <f t="shared" si="83"/>
        <v>-4746660</v>
      </c>
    </row>
    <row r="266" spans="1:12" s="107" customFormat="1" ht="42.75" customHeight="1" x14ac:dyDescent="0.15">
      <c r="A266" s="149" t="s">
        <v>427</v>
      </c>
      <c r="B266" s="124">
        <v>756</v>
      </c>
      <c r="C266" s="86" t="s">
        <v>413</v>
      </c>
      <c r="D266" s="189">
        <v>131400</v>
      </c>
      <c r="E266" s="283">
        <f t="shared" si="95"/>
        <v>131100</v>
      </c>
      <c r="F266" s="283">
        <f t="shared" si="96"/>
        <v>-300</v>
      </c>
      <c r="G266" s="140">
        <v>300</v>
      </c>
      <c r="H266" s="292"/>
      <c r="I266" s="192" t="s">
        <v>718</v>
      </c>
      <c r="J266" s="312">
        <f t="shared" si="1"/>
        <v>-300</v>
      </c>
      <c r="K266" s="314">
        <v>-200</v>
      </c>
      <c r="L266" s="325">
        <f t="shared" si="83"/>
        <v>-100</v>
      </c>
    </row>
    <row r="267" spans="1:12" s="107" customFormat="1" ht="42.75" customHeight="1" x14ac:dyDescent="0.15">
      <c r="A267" s="149" t="s">
        <v>427</v>
      </c>
      <c r="B267" s="124">
        <v>770</v>
      </c>
      <c r="C267" s="86" t="s">
        <v>414</v>
      </c>
      <c r="D267" s="189">
        <v>7515384</v>
      </c>
      <c r="E267" s="283">
        <f t="shared" si="95"/>
        <v>8028735</v>
      </c>
      <c r="F267" s="283">
        <f t="shared" si="96"/>
        <v>513351</v>
      </c>
      <c r="G267" s="140"/>
      <c r="H267" s="292">
        <v>513351</v>
      </c>
      <c r="I267" s="192" t="s">
        <v>424</v>
      </c>
      <c r="J267" s="312">
        <f t="shared" ref="J267:J280" si="105">F267</f>
        <v>513351</v>
      </c>
      <c r="K267" s="314">
        <v>342234</v>
      </c>
      <c r="L267" s="325">
        <f t="shared" si="83"/>
        <v>171117</v>
      </c>
    </row>
    <row r="268" spans="1:12" s="107" customFormat="1" ht="42.75" customHeight="1" x14ac:dyDescent="0.15">
      <c r="A268" s="149" t="s">
        <v>427</v>
      </c>
      <c r="B268" s="124">
        <v>772</v>
      </c>
      <c r="C268" s="86" t="s">
        <v>415</v>
      </c>
      <c r="D268" s="189">
        <v>260000</v>
      </c>
      <c r="E268" s="283">
        <f t="shared" si="95"/>
        <v>30000</v>
      </c>
      <c r="F268" s="283">
        <f t="shared" si="96"/>
        <v>-230000</v>
      </c>
      <c r="G268" s="140">
        <v>230000</v>
      </c>
      <c r="H268" s="292"/>
      <c r="I268" s="192" t="s">
        <v>702</v>
      </c>
      <c r="J268" s="312">
        <f t="shared" si="105"/>
        <v>-230000</v>
      </c>
      <c r="K268" s="314">
        <v>-115000</v>
      </c>
      <c r="L268" s="325">
        <f t="shared" si="83"/>
        <v>-115000</v>
      </c>
    </row>
    <row r="269" spans="1:12" s="107" customFormat="1" ht="42.75" customHeight="1" x14ac:dyDescent="0.15">
      <c r="A269" s="149" t="s">
        <v>427</v>
      </c>
      <c r="B269" s="124">
        <v>779</v>
      </c>
      <c r="C269" s="86" t="s">
        <v>416</v>
      </c>
      <c r="D269" s="189">
        <v>1000</v>
      </c>
      <c r="E269" s="283">
        <f t="shared" si="95"/>
        <v>2000</v>
      </c>
      <c r="F269" s="283">
        <f t="shared" si="96"/>
        <v>1000</v>
      </c>
      <c r="G269" s="140"/>
      <c r="H269" s="292">
        <v>1000</v>
      </c>
      <c r="I269" s="192" t="s">
        <v>703</v>
      </c>
      <c r="J269" s="312">
        <f t="shared" si="105"/>
        <v>1000</v>
      </c>
      <c r="K269" s="314">
        <v>1000</v>
      </c>
      <c r="L269" s="325">
        <f t="shared" si="83"/>
        <v>0</v>
      </c>
    </row>
    <row r="270" spans="1:12" s="107" customFormat="1" ht="44.25" customHeight="1" x14ac:dyDescent="0.15">
      <c r="A270" s="149" t="s">
        <v>427</v>
      </c>
      <c r="B270" s="124" t="s">
        <v>165</v>
      </c>
      <c r="C270" s="86" t="s">
        <v>417</v>
      </c>
      <c r="D270" s="189">
        <v>0</v>
      </c>
      <c r="E270" s="283">
        <f t="shared" si="95"/>
        <v>414000</v>
      </c>
      <c r="F270" s="283">
        <f t="shared" si="96"/>
        <v>414000</v>
      </c>
      <c r="G270" s="140"/>
      <c r="H270" s="292">
        <v>414000</v>
      </c>
      <c r="I270" s="192" t="s">
        <v>704</v>
      </c>
      <c r="J270" s="312">
        <f t="shared" si="105"/>
        <v>414000</v>
      </c>
      <c r="K270" s="314">
        <v>207000</v>
      </c>
      <c r="L270" s="325">
        <f t="shared" si="83"/>
        <v>207000</v>
      </c>
    </row>
    <row r="271" spans="1:12" s="107" customFormat="1" ht="42.75" customHeight="1" x14ac:dyDescent="0.15">
      <c r="A271" s="149" t="s">
        <v>428</v>
      </c>
      <c r="B271" s="124" t="s">
        <v>165</v>
      </c>
      <c r="C271" s="86" t="s">
        <v>418</v>
      </c>
      <c r="D271" s="189">
        <v>0</v>
      </c>
      <c r="E271" s="283">
        <f t="shared" si="95"/>
        <v>4785500</v>
      </c>
      <c r="F271" s="283">
        <f t="shared" si="96"/>
        <v>4785500</v>
      </c>
      <c r="G271" s="140"/>
      <c r="H271" s="292">
        <v>4785500</v>
      </c>
      <c r="I271" s="192" t="s">
        <v>425</v>
      </c>
      <c r="J271" s="312">
        <f t="shared" si="105"/>
        <v>4785500</v>
      </c>
      <c r="K271" s="314">
        <v>3941000</v>
      </c>
      <c r="L271" s="325">
        <f t="shared" si="83"/>
        <v>844500</v>
      </c>
    </row>
    <row r="272" spans="1:12" s="107" customFormat="1" ht="42.75" customHeight="1" x14ac:dyDescent="0.15">
      <c r="A272" s="149" t="s">
        <v>428</v>
      </c>
      <c r="B272" s="124">
        <v>837</v>
      </c>
      <c r="C272" s="86" t="s">
        <v>754</v>
      </c>
      <c r="D272" s="189">
        <v>578543</v>
      </c>
      <c r="E272" s="283">
        <f t="shared" si="95"/>
        <v>682143</v>
      </c>
      <c r="F272" s="283">
        <f t="shared" si="96"/>
        <v>103600</v>
      </c>
      <c r="G272" s="140"/>
      <c r="H272" s="292">
        <v>103600</v>
      </c>
      <c r="I272" s="192"/>
      <c r="J272" s="312">
        <f t="shared" si="105"/>
        <v>103600</v>
      </c>
      <c r="K272" s="314"/>
      <c r="L272" s="325">
        <f t="shared" si="83"/>
        <v>103600</v>
      </c>
    </row>
    <row r="273" spans="1:12" s="107" customFormat="1" ht="42.75" customHeight="1" x14ac:dyDescent="0.15">
      <c r="A273" s="149" t="s">
        <v>428</v>
      </c>
      <c r="B273" s="124">
        <v>840</v>
      </c>
      <c r="C273" s="86" t="s">
        <v>413</v>
      </c>
      <c r="D273" s="189">
        <v>36750</v>
      </c>
      <c r="E273" s="283">
        <f t="shared" si="95"/>
        <v>37050</v>
      </c>
      <c r="F273" s="283">
        <f t="shared" si="96"/>
        <v>300</v>
      </c>
      <c r="G273" s="140"/>
      <c r="H273" s="292">
        <v>300</v>
      </c>
      <c r="I273" s="192" t="s">
        <v>719</v>
      </c>
      <c r="J273" s="312">
        <f t="shared" si="105"/>
        <v>300</v>
      </c>
      <c r="K273" s="314">
        <v>200</v>
      </c>
      <c r="L273" s="325">
        <f t="shared" si="83"/>
        <v>100</v>
      </c>
    </row>
    <row r="274" spans="1:12" s="107" customFormat="1" ht="42.75" customHeight="1" x14ac:dyDescent="0.15">
      <c r="A274" s="149" t="s">
        <v>428</v>
      </c>
      <c r="B274" s="124">
        <v>850</v>
      </c>
      <c r="C274" s="86" t="s">
        <v>419</v>
      </c>
      <c r="D274" s="189">
        <v>67550</v>
      </c>
      <c r="E274" s="283">
        <f t="shared" si="95"/>
        <v>135100</v>
      </c>
      <c r="F274" s="283">
        <f t="shared" si="96"/>
        <v>67550</v>
      </c>
      <c r="G274" s="140"/>
      <c r="H274" s="292">
        <v>67550</v>
      </c>
      <c r="I274" s="192" t="s">
        <v>705</v>
      </c>
      <c r="J274" s="312">
        <f t="shared" si="105"/>
        <v>67550</v>
      </c>
      <c r="K274" s="314">
        <v>67550</v>
      </c>
      <c r="L274" s="325">
        <f t="shared" si="83"/>
        <v>0</v>
      </c>
    </row>
    <row r="275" spans="1:12" s="107" customFormat="1" ht="42.75" customHeight="1" x14ac:dyDescent="0.15">
      <c r="A275" s="149" t="s">
        <v>428</v>
      </c>
      <c r="B275" s="85">
        <v>854</v>
      </c>
      <c r="C275" s="86" t="s">
        <v>420</v>
      </c>
      <c r="D275" s="189">
        <v>2424288</v>
      </c>
      <c r="E275" s="283">
        <f t="shared" si="95"/>
        <v>2599563</v>
      </c>
      <c r="F275" s="283">
        <f t="shared" si="96"/>
        <v>175275</v>
      </c>
      <c r="G275" s="140"/>
      <c r="H275" s="292">
        <v>175275</v>
      </c>
      <c r="I275" s="192" t="s">
        <v>706</v>
      </c>
      <c r="J275" s="312">
        <f t="shared" si="105"/>
        <v>175275</v>
      </c>
      <c r="K275" s="314">
        <v>116850</v>
      </c>
      <c r="L275" s="325">
        <f t="shared" si="83"/>
        <v>58425</v>
      </c>
    </row>
    <row r="276" spans="1:12" s="107" customFormat="1" ht="42.75" customHeight="1" x14ac:dyDescent="0.15">
      <c r="A276" s="149" t="s">
        <v>428</v>
      </c>
      <c r="B276" s="85" t="s">
        <v>165</v>
      </c>
      <c r="C276" s="86" t="s">
        <v>421</v>
      </c>
      <c r="D276" s="189">
        <v>0</v>
      </c>
      <c r="E276" s="283">
        <f t="shared" si="95"/>
        <v>284000</v>
      </c>
      <c r="F276" s="283">
        <f t="shared" si="96"/>
        <v>284000</v>
      </c>
      <c r="G276" s="140"/>
      <c r="H276" s="292">
        <v>284000</v>
      </c>
      <c r="I276" s="192" t="s">
        <v>707</v>
      </c>
      <c r="J276" s="312">
        <f t="shared" ref="J276" si="106">F276</f>
        <v>284000</v>
      </c>
      <c r="K276" s="314">
        <v>142000</v>
      </c>
      <c r="L276" s="325">
        <f t="shared" si="83"/>
        <v>142000</v>
      </c>
    </row>
    <row r="277" spans="1:12" s="107" customFormat="1" ht="42.75" hidden="1" customHeight="1" x14ac:dyDescent="0.15">
      <c r="A277" s="351" t="s">
        <v>170</v>
      </c>
      <c r="B277" s="352">
        <v>805</v>
      </c>
      <c r="C277" s="353" t="s">
        <v>395</v>
      </c>
      <c r="D277" s="354"/>
      <c r="E277" s="283">
        <f t="shared" si="95"/>
        <v>0</v>
      </c>
      <c r="F277" s="283">
        <f t="shared" si="96"/>
        <v>0</v>
      </c>
      <c r="G277" s="330"/>
      <c r="H277" s="331"/>
      <c r="I277" s="355"/>
      <c r="J277" s="312">
        <f>F277</f>
        <v>0</v>
      </c>
      <c r="K277" s="314"/>
      <c r="L277" s="325">
        <f t="shared" si="83"/>
        <v>0</v>
      </c>
    </row>
    <row r="278" spans="1:12" s="107" customFormat="1" ht="42.75" customHeight="1" x14ac:dyDescent="0.15">
      <c r="A278" s="149" t="s">
        <v>726</v>
      </c>
      <c r="B278" s="85">
        <v>739</v>
      </c>
      <c r="C278" s="86" t="s">
        <v>727</v>
      </c>
      <c r="D278" s="189">
        <v>360600</v>
      </c>
      <c r="E278" s="283">
        <f t="shared" ref="E278:E279" si="107">D278+F278</f>
        <v>390600</v>
      </c>
      <c r="F278" s="283">
        <f t="shared" ref="F278:F279" si="108">H278-G278</f>
        <v>30000</v>
      </c>
      <c r="G278" s="140"/>
      <c r="H278" s="292">
        <v>30000</v>
      </c>
      <c r="I278" s="192"/>
      <c r="J278" s="312">
        <f t="shared" ref="J278:J279" si="109">F278</f>
        <v>30000</v>
      </c>
      <c r="K278" s="314"/>
      <c r="L278" s="325">
        <f t="shared" ref="L278:L279" si="110">J278-K278</f>
        <v>30000</v>
      </c>
    </row>
    <row r="279" spans="1:12" s="107" customFormat="1" ht="42.75" customHeight="1" x14ac:dyDescent="0.15">
      <c r="A279" s="149" t="s">
        <v>170</v>
      </c>
      <c r="B279" s="85">
        <v>821</v>
      </c>
      <c r="C279" s="86" t="s">
        <v>422</v>
      </c>
      <c r="D279" s="189">
        <v>45000</v>
      </c>
      <c r="E279" s="283">
        <f t="shared" si="107"/>
        <v>45000</v>
      </c>
      <c r="F279" s="283">
        <f t="shared" si="108"/>
        <v>0</v>
      </c>
      <c r="G279" s="140"/>
      <c r="H279" s="292"/>
      <c r="I279" s="192" t="s">
        <v>708</v>
      </c>
      <c r="J279" s="312">
        <f t="shared" si="109"/>
        <v>0</v>
      </c>
      <c r="K279" s="314"/>
      <c r="L279" s="325">
        <f t="shared" si="110"/>
        <v>0</v>
      </c>
    </row>
    <row r="280" spans="1:12" s="107" customFormat="1" ht="42.75" hidden="1" customHeight="1" x14ac:dyDescent="0.15">
      <c r="A280" s="149" t="s">
        <v>162</v>
      </c>
      <c r="B280" s="85">
        <v>774</v>
      </c>
      <c r="C280" s="86" t="s">
        <v>739</v>
      </c>
      <c r="D280" s="189"/>
      <c r="E280" s="283">
        <f t="shared" si="95"/>
        <v>0</v>
      </c>
      <c r="F280" s="283">
        <f t="shared" si="96"/>
        <v>0</v>
      </c>
      <c r="G280" s="140"/>
      <c r="H280" s="292"/>
      <c r="I280" s="192"/>
      <c r="J280" s="312">
        <f t="shared" si="105"/>
        <v>0</v>
      </c>
      <c r="K280" s="314"/>
      <c r="L280" s="325">
        <f t="shared" si="83"/>
        <v>0</v>
      </c>
    </row>
    <row r="281" spans="1:12" s="144" customFormat="1" ht="42.75" customHeight="1" x14ac:dyDescent="0.15">
      <c r="A281" s="184" t="s">
        <v>63</v>
      </c>
      <c r="B281" s="185"/>
      <c r="C281" s="185" t="s">
        <v>95</v>
      </c>
      <c r="D281" s="293">
        <f>SUM(D282:D311)</f>
        <v>207914359</v>
      </c>
      <c r="E281" s="293">
        <f>SUM(E282:E311)</f>
        <v>194768471</v>
      </c>
      <c r="F281" s="293">
        <f>SUM(F282:F311)</f>
        <v>-13145888</v>
      </c>
      <c r="G281" s="293">
        <f>SUM(G282:G311)</f>
        <v>35678888</v>
      </c>
      <c r="H281" s="293">
        <f>SUM(H282:H311)</f>
        <v>22533000</v>
      </c>
      <c r="I281" s="183"/>
      <c r="J281" s="318">
        <f t="shared" si="1"/>
        <v>-13145888</v>
      </c>
      <c r="K281" s="319">
        <f>SUM(K282:K311)</f>
        <v>0</v>
      </c>
      <c r="L281" s="324">
        <f t="shared" si="2"/>
        <v>-13145888</v>
      </c>
    </row>
    <row r="282" spans="1:12" s="107" customFormat="1" ht="42.75" customHeight="1" x14ac:dyDescent="0.15">
      <c r="A282" s="147" t="s">
        <v>429</v>
      </c>
      <c r="B282" s="117">
        <v>880</v>
      </c>
      <c r="C282" s="86" t="s">
        <v>430</v>
      </c>
      <c r="D282" s="113">
        <v>100000</v>
      </c>
      <c r="E282" s="283">
        <f t="shared" si="3"/>
        <v>200000</v>
      </c>
      <c r="F282" s="283">
        <f t="shared" si="4"/>
        <v>100000</v>
      </c>
      <c r="G282" s="140"/>
      <c r="H282" s="292">
        <v>100000</v>
      </c>
      <c r="I282" s="57"/>
      <c r="J282" s="312">
        <f t="shared" si="1"/>
        <v>100000</v>
      </c>
      <c r="K282" s="314"/>
      <c r="L282" s="325">
        <f t="shared" si="2"/>
        <v>100000</v>
      </c>
    </row>
    <row r="283" spans="1:12" s="107" customFormat="1" ht="42.75" customHeight="1" x14ac:dyDescent="0.15">
      <c r="A283" s="147" t="s">
        <v>445</v>
      </c>
      <c r="B283" s="117">
        <v>889</v>
      </c>
      <c r="C283" s="86" t="s">
        <v>431</v>
      </c>
      <c r="D283" s="113">
        <v>1658295</v>
      </c>
      <c r="E283" s="283">
        <f t="shared" ref="E283:E310" si="111">D283+F283</f>
        <v>1971295</v>
      </c>
      <c r="F283" s="283">
        <f t="shared" ref="F283:F310" si="112">H283-G283</f>
        <v>313000</v>
      </c>
      <c r="G283" s="140"/>
      <c r="H283" s="292">
        <v>313000</v>
      </c>
      <c r="I283" s="57"/>
      <c r="J283" s="312">
        <f>F283</f>
        <v>313000</v>
      </c>
      <c r="K283" s="314"/>
      <c r="L283" s="325">
        <f>J283-K283</f>
        <v>313000</v>
      </c>
    </row>
    <row r="284" spans="1:12" s="107" customFormat="1" ht="42.75" customHeight="1" x14ac:dyDescent="0.15">
      <c r="A284" s="147" t="s">
        <v>445</v>
      </c>
      <c r="B284" s="85">
        <v>893</v>
      </c>
      <c r="C284" s="86" t="s">
        <v>432</v>
      </c>
      <c r="D284" s="189">
        <v>640000</v>
      </c>
      <c r="E284" s="283">
        <f t="shared" si="111"/>
        <v>540000</v>
      </c>
      <c r="F284" s="283">
        <f t="shared" si="112"/>
        <v>-100000</v>
      </c>
      <c r="G284" s="140">
        <v>100000</v>
      </c>
      <c r="H284" s="292"/>
      <c r="I284" s="129"/>
      <c r="J284" s="312">
        <f t="shared" ref="J284:J293" si="113">F284</f>
        <v>-100000</v>
      </c>
      <c r="K284" s="314"/>
      <c r="L284" s="325">
        <f t="shared" ref="L284:L293" si="114">J284-K284</f>
        <v>-100000</v>
      </c>
    </row>
    <row r="285" spans="1:12" s="107" customFormat="1" ht="42.75" customHeight="1" x14ac:dyDescent="0.15">
      <c r="A285" s="147" t="s">
        <v>445</v>
      </c>
      <c r="B285" s="85">
        <v>897</v>
      </c>
      <c r="C285" s="86" t="s">
        <v>433</v>
      </c>
      <c r="D285" s="189">
        <v>1000000</v>
      </c>
      <c r="E285" s="283">
        <f t="shared" si="111"/>
        <v>2000000</v>
      </c>
      <c r="F285" s="283">
        <f t="shared" si="112"/>
        <v>1000000</v>
      </c>
      <c r="G285" s="140"/>
      <c r="H285" s="292">
        <v>1000000</v>
      </c>
      <c r="I285" s="129"/>
      <c r="J285" s="312">
        <f t="shared" si="113"/>
        <v>1000000</v>
      </c>
      <c r="K285" s="314"/>
      <c r="L285" s="325">
        <f t="shared" si="114"/>
        <v>1000000</v>
      </c>
    </row>
    <row r="286" spans="1:12" s="107" customFormat="1" ht="42.75" hidden="1" customHeight="1" x14ac:dyDescent="0.15">
      <c r="A286" s="341" t="s">
        <v>445</v>
      </c>
      <c r="B286" s="352">
        <v>902</v>
      </c>
      <c r="C286" s="353" t="s">
        <v>434</v>
      </c>
      <c r="D286" s="354"/>
      <c r="E286" s="283">
        <f t="shared" si="111"/>
        <v>0</v>
      </c>
      <c r="F286" s="283">
        <f t="shared" si="112"/>
        <v>0</v>
      </c>
      <c r="G286" s="330"/>
      <c r="H286" s="331"/>
      <c r="I286" s="356"/>
      <c r="J286" s="312">
        <f t="shared" si="113"/>
        <v>0</v>
      </c>
      <c r="K286" s="314"/>
      <c r="L286" s="325">
        <f t="shared" si="114"/>
        <v>0</v>
      </c>
    </row>
    <row r="287" spans="1:12" s="107" customFormat="1" ht="42.75" hidden="1" customHeight="1" x14ac:dyDescent="0.15">
      <c r="A287" s="341" t="s">
        <v>445</v>
      </c>
      <c r="B287" s="352">
        <v>903</v>
      </c>
      <c r="C287" s="353" t="s">
        <v>435</v>
      </c>
      <c r="D287" s="354"/>
      <c r="E287" s="329">
        <f t="shared" si="111"/>
        <v>0</v>
      </c>
      <c r="F287" s="329">
        <f t="shared" si="112"/>
        <v>0</v>
      </c>
      <c r="G287" s="330"/>
      <c r="H287" s="331"/>
      <c r="I287" s="356" t="s">
        <v>446</v>
      </c>
      <c r="J287" s="312">
        <f t="shared" si="113"/>
        <v>0</v>
      </c>
      <c r="K287" s="314"/>
      <c r="L287" s="325">
        <f t="shared" si="114"/>
        <v>0</v>
      </c>
    </row>
    <row r="288" spans="1:12" s="107" customFormat="1" ht="42.75" hidden="1" customHeight="1" x14ac:dyDescent="0.15">
      <c r="A288" s="341" t="s">
        <v>445</v>
      </c>
      <c r="B288" s="352">
        <v>906</v>
      </c>
      <c r="C288" s="353" t="s">
        <v>436</v>
      </c>
      <c r="D288" s="354">
        <v>20000000</v>
      </c>
      <c r="E288" s="329">
        <f t="shared" si="111"/>
        <v>20000000</v>
      </c>
      <c r="F288" s="329">
        <f t="shared" si="112"/>
        <v>0</v>
      </c>
      <c r="G288" s="330"/>
      <c r="H288" s="331"/>
      <c r="I288" s="356"/>
      <c r="J288" s="312">
        <f t="shared" si="113"/>
        <v>0</v>
      </c>
      <c r="K288" s="314"/>
      <c r="L288" s="325">
        <f t="shared" si="114"/>
        <v>0</v>
      </c>
    </row>
    <row r="289" spans="1:12" s="107" customFormat="1" ht="42.75" customHeight="1" x14ac:dyDescent="0.15">
      <c r="A289" s="147" t="s">
        <v>445</v>
      </c>
      <c r="B289" s="85">
        <v>910</v>
      </c>
      <c r="C289" s="86" t="s">
        <v>766</v>
      </c>
      <c r="D289" s="189">
        <v>5000000</v>
      </c>
      <c r="E289" s="283">
        <f t="shared" si="111"/>
        <v>1000000</v>
      </c>
      <c r="F289" s="283">
        <f t="shared" si="112"/>
        <v>-4000000</v>
      </c>
      <c r="G289" s="140">
        <v>4000000</v>
      </c>
      <c r="H289" s="292"/>
      <c r="I289" s="129"/>
      <c r="J289" s="312">
        <f t="shared" si="113"/>
        <v>-4000000</v>
      </c>
      <c r="K289" s="314"/>
      <c r="L289" s="325">
        <f t="shared" si="114"/>
        <v>-4000000</v>
      </c>
    </row>
    <row r="290" spans="1:12" s="107" customFormat="1" ht="42.75" customHeight="1" x14ac:dyDescent="0.15">
      <c r="A290" s="147" t="s">
        <v>445</v>
      </c>
      <c r="B290" s="85">
        <v>910</v>
      </c>
      <c r="C290" s="86" t="s">
        <v>767</v>
      </c>
      <c r="D290" s="189">
        <v>1000000</v>
      </c>
      <c r="E290" s="283">
        <f t="shared" si="111"/>
        <v>2000000</v>
      </c>
      <c r="F290" s="283">
        <f t="shared" si="112"/>
        <v>1000000</v>
      </c>
      <c r="G290" s="140"/>
      <c r="H290" s="292">
        <v>1000000</v>
      </c>
      <c r="I290" s="129"/>
      <c r="J290" s="312">
        <f t="shared" si="113"/>
        <v>1000000</v>
      </c>
      <c r="K290" s="314"/>
      <c r="L290" s="325">
        <f t="shared" si="114"/>
        <v>1000000</v>
      </c>
    </row>
    <row r="291" spans="1:12" s="107" customFormat="1" ht="42.75" customHeight="1" x14ac:dyDescent="0.15">
      <c r="A291" s="147" t="s">
        <v>445</v>
      </c>
      <c r="B291" s="85">
        <v>912</v>
      </c>
      <c r="C291" s="86" t="s">
        <v>437</v>
      </c>
      <c r="D291" s="189">
        <v>1000000</v>
      </c>
      <c r="E291" s="283">
        <f t="shared" si="111"/>
        <v>3000000</v>
      </c>
      <c r="F291" s="283">
        <f t="shared" si="112"/>
        <v>2000000</v>
      </c>
      <c r="G291" s="140"/>
      <c r="H291" s="292">
        <v>2000000</v>
      </c>
      <c r="I291" s="129"/>
      <c r="J291" s="312">
        <f t="shared" si="113"/>
        <v>2000000</v>
      </c>
      <c r="K291" s="314"/>
      <c r="L291" s="325">
        <f t="shared" si="114"/>
        <v>2000000</v>
      </c>
    </row>
    <row r="292" spans="1:12" s="107" customFormat="1" ht="42.75" customHeight="1" x14ac:dyDescent="0.15">
      <c r="A292" s="147" t="s">
        <v>445</v>
      </c>
      <c r="B292" s="85">
        <v>912</v>
      </c>
      <c r="C292" s="86" t="s">
        <v>438</v>
      </c>
      <c r="D292" s="189">
        <v>17000000</v>
      </c>
      <c r="E292" s="283">
        <f t="shared" si="111"/>
        <v>16000000</v>
      </c>
      <c r="F292" s="283">
        <f t="shared" si="112"/>
        <v>-1000000</v>
      </c>
      <c r="G292" s="140">
        <v>1000000</v>
      </c>
      <c r="H292" s="292"/>
      <c r="I292" s="129"/>
      <c r="J292" s="312">
        <f t="shared" si="113"/>
        <v>-1000000</v>
      </c>
      <c r="K292" s="314"/>
      <c r="L292" s="325">
        <f t="shared" si="114"/>
        <v>-1000000</v>
      </c>
    </row>
    <row r="293" spans="1:12" s="107" customFormat="1" ht="42.75" customHeight="1" x14ac:dyDescent="0.15">
      <c r="A293" s="147" t="s">
        <v>445</v>
      </c>
      <c r="B293" s="85">
        <v>913</v>
      </c>
      <c r="C293" s="86" t="s">
        <v>439</v>
      </c>
      <c r="D293" s="189">
        <v>5000000</v>
      </c>
      <c r="E293" s="283">
        <f t="shared" si="111"/>
        <v>3000000</v>
      </c>
      <c r="F293" s="283">
        <f t="shared" si="112"/>
        <v>-2000000</v>
      </c>
      <c r="G293" s="140">
        <v>2000000</v>
      </c>
      <c r="H293" s="292"/>
      <c r="I293" s="129"/>
      <c r="J293" s="312">
        <f t="shared" si="113"/>
        <v>-2000000</v>
      </c>
      <c r="K293" s="314"/>
      <c r="L293" s="325">
        <f t="shared" si="114"/>
        <v>-2000000</v>
      </c>
    </row>
    <row r="294" spans="1:12" s="107" customFormat="1" ht="42.75" customHeight="1" x14ac:dyDescent="0.15">
      <c r="A294" s="147" t="s">
        <v>445</v>
      </c>
      <c r="B294" s="117">
        <v>913</v>
      </c>
      <c r="C294" s="86" t="s">
        <v>440</v>
      </c>
      <c r="D294" s="113">
        <v>500000</v>
      </c>
      <c r="E294" s="283">
        <f t="shared" si="111"/>
        <v>1200000</v>
      </c>
      <c r="F294" s="283">
        <f t="shared" si="112"/>
        <v>700000</v>
      </c>
      <c r="G294" s="140"/>
      <c r="H294" s="292">
        <v>700000</v>
      </c>
      <c r="I294" s="57"/>
      <c r="J294" s="312">
        <f>F294</f>
        <v>700000</v>
      </c>
      <c r="K294" s="314"/>
      <c r="L294" s="325">
        <f>J294-K294</f>
        <v>700000</v>
      </c>
    </row>
    <row r="295" spans="1:12" s="107" customFormat="1" ht="42.75" customHeight="1" x14ac:dyDescent="0.15">
      <c r="A295" s="147" t="s">
        <v>445</v>
      </c>
      <c r="B295" s="85">
        <v>890</v>
      </c>
      <c r="C295" s="86" t="s">
        <v>441</v>
      </c>
      <c r="D295" s="189">
        <v>450000</v>
      </c>
      <c r="E295" s="283">
        <f t="shared" si="111"/>
        <v>0</v>
      </c>
      <c r="F295" s="283">
        <f t="shared" si="112"/>
        <v>-450000</v>
      </c>
      <c r="G295" s="140">
        <v>450000</v>
      </c>
      <c r="H295" s="292"/>
      <c r="I295" s="129"/>
      <c r="J295" s="312">
        <f t="shared" ref="J295" si="115">F295</f>
        <v>-450000</v>
      </c>
      <c r="K295" s="314"/>
      <c r="L295" s="325">
        <f t="shared" ref="L295" si="116">J295-K295</f>
        <v>-450000</v>
      </c>
    </row>
    <row r="296" spans="1:12" s="107" customFormat="1" ht="42.75" customHeight="1" x14ac:dyDescent="0.15">
      <c r="A296" s="147" t="s">
        <v>445</v>
      </c>
      <c r="B296" s="85" t="s">
        <v>181</v>
      </c>
      <c r="C296" s="86" t="s">
        <v>442</v>
      </c>
      <c r="D296" s="189"/>
      <c r="E296" s="283">
        <f t="shared" si="111"/>
        <v>150000</v>
      </c>
      <c r="F296" s="283">
        <f t="shared" si="112"/>
        <v>150000</v>
      </c>
      <c r="G296" s="140"/>
      <c r="H296" s="292">
        <v>150000</v>
      </c>
      <c r="I296" s="129" t="s">
        <v>447</v>
      </c>
      <c r="J296" s="312">
        <f t="shared" si="1"/>
        <v>150000</v>
      </c>
      <c r="K296" s="314"/>
      <c r="L296" s="325">
        <f t="shared" si="2"/>
        <v>150000</v>
      </c>
    </row>
    <row r="297" spans="1:12" s="107" customFormat="1" ht="42.75" customHeight="1" x14ac:dyDescent="0.15">
      <c r="A297" s="147" t="s">
        <v>445</v>
      </c>
      <c r="B297" s="85" t="s">
        <v>181</v>
      </c>
      <c r="C297" s="86" t="s">
        <v>443</v>
      </c>
      <c r="D297" s="189"/>
      <c r="E297" s="283">
        <f t="shared" si="111"/>
        <v>300000</v>
      </c>
      <c r="F297" s="283">
        <f t="shared" si="112"/>
        <v>300000</v>
      </c>
      <c r="G297" s="140"/>
      <c r="H297" s="292">
        <v>300000</v>
      </c>
      <c r="I297" s="129" t="s">
        <v>448</v>
      </c>
      <c r="J297" s="312">
        <f t="shared" si="1"/>
        <v>300000</v>
      </c>
      <c r="K297" s="314"/>
      <c r="L297" s="325">
        <f t="shared" si="2"/>
        <v>300000</v>
      </c>
    </row>
    <row r="298" spans="1:12" s="107" customFormat="1" ht="42.75" customHeight="1" x14ac:dyDescent="0.15">
      <c r="A298" s="147" t="s">
        <v>445</v>
      </c>
      <c r="B298" s="85" t="s">
        <v>181</v>
      </c>
      <c r="C298" s="86" t="s">
        <v>444</v>
      </c>
      <c r="D298" s="189"/>
      <c r="E298" s="283">
        <f t="shared" si="111"/>
        <v>1000000</v>
      </c>
      <c r="F298" s="283">
        <f t="shared" si="112"/>
        <v>1000000</v>
      </c>
      <c r="G298" s="140"/>
      <c r="H298" s="292">
        <v>1000000</v>
      </c>
      <c r="I298" s="129"/>
      <c r="J298" s="312">
        <f t="shared" si="1"/>
        <v>1000000</v>
      </c>
      <c r="K298" s="314"/>
      <c r="L298" s="325">
        <f t="shared" si="2"/>
        <v>1000000</v>
      </c>
    </row>
    <row r="299" spans="1:12" s="107" customFormat="1" ht="42.75" customHeight="1" x14ac:dyDescent="0.15">
      <c r="A299" s="147" t="s">
        <v>454</v>
      </c>
      <c r="B299" s="85">
        <v>940</v>
      </c>
      <c r="C299" s="86" t="s">
        <v>449</v>
      </c>
      <c r="D299" s="189">
        <v>1000000</v>
      </c>
      <c r="E299" s="283">
        <f t="shared" si="111"/>
        <v>3000000</v>
      </c>
      <c r="F299" s="283">
        <f t="shared" si="112"/>
        <v>2000000</v>
      </c>
      <c r="G299" s="140"/>
      <c r="H299" s="292">
        <v>2000000</v>
      </c>
      <c r="I299" s="129"/>
      <c r="J299" s="312">
        <f t="shared" ref="J299:J302" si="117">F299</f>
        <v>2000000</v>
      </c>
      <c r="K299" s="314"/>
      <c r="L299" s="325">
        <f t="shared" ref="L299:L302" si="118">J299-K299</f>
        <v>2000000</v>
      </c>
    </row>
    <row r="300" spans="1:12" s="107" customFormat="1" ht="42.75" customHeight="1" x14ac:dyDescent="0.15">
      <c r="A300" s="147" t="s">
        <v>454</v>
      </c>
      <c r="B300" s="85">
        <v>951</v>
      </c>
      <c r="C300" s="86" t="s">
        <v>450</v>
      </c>
      <c r="D300" s="189">
        <v>29551351</v>
      </c>
      <c r="E300" s="283">
        <f t="shared" si="111"/>
        <v>28178776</v>
      </c>
      <c r="F300" s="283">
        <f t="shared" si="112"/>
        <v>-1372575</v>
      </c>
      <c r="G300" s="140">
        <v>1372575</v>
      </c>
      <c r="H300" s="292">
        <v>0</v>
      </c>
      <c r="I300" s="129"/>
      <c r="J300" s="312">
        <f t="shared" si="117"/>
        <v>-1372575</v>
      </c>
      <c r="K300" s="314"/>
      <c r="L300" s="325">
        <f t="shared" si="118"/>
        <v>-1372575</v>
      </c>
    </row>
    <row r="301" spans="1:12" s="107" customFormat="1" ht="42.75" customHeight="1" x14ac:dyDescent="0.15">
      <c r="A301" s="147" t="s">
        <v>454</v>
      </c>
      <c r="B301" s="85">
        <v>956</v>
      </c>
      <c r="C301" s="86" t="s">
        <v>451</v>
      </c>
      <c r="D301" s="189">
        <v>44568410</v>
      </c>
      <c r="E301" s="283">
        <f t="shared" si="111"/>
        <v>31971614</v>
      </c>
      <c r="F301" s="283">
        <f t="shared" si="112"/>
        <v>-12596796</v>
      </c>
      <c r="G301" s="140">
        <v>12596796</v>
      </c>
      <c r="H301" s="292">
        <v>0</v>
      </c>
      <c r="I301" s="129"/>
      <c r="J301" s="312">
        <f t="shared" si="117"/>
        <v>-12596796</v>
      </c>
      <c r="K301" s="314"/>
      <c r="L301" s="325">
        <f t="shared" si="118"/>
        <v>-12596796</v>
      </c>
    </row>
    <row r="302" spans="1:12" s="107" customFormat="1" ht="42.75" customHeight="1" x14ac:dyDescent="0.15">
      <c r="A302" s="147" t="s">
        <v>454</v>
      </c>
      <c r="B302" s="85">
        <v>956</v>
      </c>
      <c r="C302" s="86" t="s">
        <v>171</v>
      </c>
      <c r="D302" s="189">
        <v>52446303</v>
      </c>
      <c r="E302" s="283">
        <f t="shared" si="111"/>
        <v>41286786</v>
      </c>
      <c r="F302" s="283">
        <f t="shared" si="112"/>
        <v>-11159517</v>
      </c>
      <c r="G302" s="140">
        <v>11159517</v>
      </c>
      <c r="H302" s="292">
        <v>0</v>
      </c>
      <c r="I302" s="129"/>
      <c r="J302" s="312">
        <f t="shared" si="117"/>
        <v>-11159517</v>
      </c>
      <c r="K302" s="314"/>
      <c r="L302" s="325">
        <f t="shared" si="118"/>
        <v>-11159517</v>
      </c>
    </row>
    <row r="303" spans="1:12" s="107" customFormat="1" ht="42.75" customHeight="1" x14ac:dyDescent="0.15">
      <c r="A303" s="147" t="s">
        <v>454</v>
      </c>
      <c r="B303" s="85">
        <v>952</v>
      </c>
      <c r="C303" s="86" t="s">
        <v>452</v>
      </c>
      <c r="D303" s="189">
        <v>3000000</v>
      </c>
      <c r="E303" s="283">
        <f t="shared" si="111"/>
        <v>5480000</v>
      </c>
      <c r="F303" s="283">
        <f t="shared" si="112"/>
        <v>2480000</v>
      </c>
      <c r="G303" s="140">
        <v>0</v>
      </c>
      <c r="H303" s="292">
        <v>2480000</v>
      </c>
      <c r="I303" s="129"/>
      <c r="J303" s="312">
        <f t="shared" si="1"/>
        <v>2480000</v>
      </c>
      <c r="K303" s="314"/>
      <c r="L303" s="325">
        <f t="shared" si="2"/>
        <v>2480000</v>
      </c>
    </row>
    <row r="304" spans="1:12" s="107" customFormat="1" ht="42.75" customHeight="1" x14ac:dyDescent="0.15">
      <c r="A304" s="147" t="s">
        <v>454</v>
      </c>
      <c r="B304" s="85">
        <v>952</v>
      </c>
      <c r="C304" s="86" t="s">
        <v>453</v>
      </c>
      <c r="D304" s="189">
        <v>22000000</v>
      </c>
      <c r="E304" s="283">
        <f t="shared" si="111"/>
        <v>32490000</v>
      </c>
      <c r="F304" s="283">
        <f t="shared" si="112"/>
        <v>10490000</v>
      </c>
      <c r="G304" s="140">
        <v>0</v>
      </c>
      <c r="H304" s="292">
        <v>10490000</v>
      </c>
      <c r="I304" s="129"/>
      <c r="J304" s="312">
        <f t="shared" ref="J304:J311" si="119">F304</f>
        <v>10490000</v>
      </c>
      <c r="K304" s="314"/>
      <c r="L304" s="325">
        <f t="shared" ref="L304:L311" si="120">J304-K304</f>
        <v>10490000</v>
      </c>
    </row>
    <row r="305" spans="1:12" s="107" customFormat="1" ht="42.75" customHeight="1" x14ac:dyDescent="0.15">
      <c r="A305" s="147" t="s">
        <v>454</v>
      </c>
      <c r="B305" s="85">
        <v>953</v>
      </c>
      <c r="C305" s="86" t="s">
        <v>748</v>
      </c>
      <c r="D305" s="189">
        <v>0</v>
      </c>
      <c r="E305" s="283">
        <f t="shared" ref="E305:E306" si="121">D305+F305</f>
        <v>-400000</v>
      </c>
      <c r="F305" s="283">
        <f t="shared" ref="F305:F306" si="122">H305-G305</f>
        <v>-400000</v>
      </c>
      <c r="G305" s="140">
        <v>400000</v>
      </c>
      <c r="H305" s="292"/>
      <c r="I305" s="129" t="s">
        <v>744</v>
      </c>
      <c r="J305" s="312">
        <f t="shared" ref="J305:J306" si="123">F305</f>
        <v>-400000</v>
      </c>
      <c r="K305" s="314"/>
      <c r="L305" s="325">
        <f t="shared" ref="L305:L306" si="124">J305-K305</f>
        <v>-400000</v>
      </c>
    </row>
    <row r="306" spans="1:12" s="107" customFormat="1" ht="42.75" customHeight="1" x14ac:dyDescent="0.15">
      <c r="A306" s="147" t="s">
        <v>454</v>
      </c>
      <c r="B306" s="85">
        <v>953</v>
      </c>
      <c r="C306" s="86" t="s">
        <v>743</v>
      </c>
      <c r="D306" s="189">
        <v>0</v>
      </c>
      <c r="E306" s="283">
        <f t="shared" si="121"/>
        <v>-600000</v>
      </c>
      <c r="F306" s="283">
        <f t="shared" si="122"/>
        <v>-600000</v>
      </c>
      <c r="G306" s="140">
        <v>600000</v>
      </c>
      <c r="H306" s="292"/>
      <c r="I306" s="129" t="s">
        <v>744</v>
      </c>
      <c r="J306" s="312">
        <f t="shared" si="123"/>
        <v>-600000</v>
      </c>
      <c r="K306" s="314"/>
      <c r="L306" s="325">
        <f t="shared" si="124"/>
        <v>-600000</v>
      </c>
    </row>
    <row r="307" spans="1:12" s="107" customFormat="1" ht="42.75" customHeight="1" x14ac:dyDescent="0.15">
      <c r="A307" s="147" t="s">
        <v>454</v>
      </c>
      <c r="B307" s="85">
        <v>953</v>
      </c>
      <c r="C307" s="86" t="s">
        <v>756</v>
      </c>
      <c r="D307" s="189">
        <v>0</v>
      </c>
      <c r="E307" s="283">
        <f t="shared" si="111"/>
        <v>-600000</v>
      </c>
      <c r="F307" s="283">
        <f t="shared" si="112"/>
        <v>-600000</v>
      </c>
      <c r="G307" s="140">
        <v>600000</v>
      </c>
      <c r="H307" s="292"/>
      <c r="I307" s="129" t="s">
        <v>744</v>
      </c>
      <c r="J307" s="312">
        <f t="shared" ref="J307:J310" si="125">F307</f>
        <v>-600000</v>
      </c>
      <c r="K307" s="314"/>
      <c r="L307" s="325">
        <f t="shared" ref="L307:L310" si="126">J307-K307</f>
        <v>-600000</v>
      </c>
    </row>
    <row r="308" spans="1:12" s="107" customFormat="1" ht="42.75" customHeight="1" x14ac:dyDescent="0.15">
      <c r="A308" s="147" t="s">
        <v>454</v>
      </c>
      <c r="B308" s="85">
        <v>953</v>
      </c>
      <c r="C308" s="86" t="s">
        <v>745</v>
      </c>
      <c r="D308" s="189">
        <v>0</v>
      </c>
      <c r="E308" s="283">
        <f t="shared" si="111"/>
        <v>-400000</v>
      </c>
      <c r="F308" s="283">
        <f t="shared" si="112"/>
        <v>-400000</v>
      </c>
      <c r="G308" s="140">
        <v>400000</v>
      </c>
      <c r="H308" s="292"/>
      <c r="I308" s="129" t="s">
        <v>744</v>
      </c>
      <c r="J308" s="312">
        <f t="shared" si="125"/>
        <v>-400000</v>
      </c>
      <c r="K308" s="314"/>
      <c r="L308" s="325">
        <f t="shared" si="126"/>
        <v>-400000</v>
      </c>
    </row>
    <row r="309" spans="1:12" s="107" customFormat="1" ht="42.75" customHeight="1" x14ac:dyDescent="0.15">
      <c r="A309" s="147" t="s">
        <v>454</v>
      </c>
      <c r="B309" s="85">
        <v>953</v>
      </c>
      <c r="C309" s="86" t="s">
        <v>746</v>
      </c>
      <c r="D309" s="189">
        <v>0</v>
      </c>
      <c r="E309" s="283">
        <f t="shared" si="111"/>
        <v>-400000</v>
      </c>
      <c r="F309" s="283">
        <f t="shared" si="112"/>
        <v>-400000</v>
      </c>
      <c r="G309" s="140">
        <v>400000</v>
      </c>
      <c r="H309" s="292"/>
      <c r="I309" s="129" t="s">
        <v>744</v>
      </c>
      <c r="J309" s="312">
        <f t="shared" si="125"/>
        <v>-400000</v>
      </c>
      <c r="K309" s="314"/>
      <c r="L309" s="325">
        <f t="shared" si="126"/>
        <v>-400000</v>
      </c>
    </row>
    <row r="310" spans="1:12" s="107" customFormat="1" ht="42.75" customHeight="1" x14ac:dyDescent="0.15">
      <c r="A310" s="147" t="s">
        <v>454</v>
      </c>
      <c r="B310" s="85">
        <v>953</v>
      </c>
      <c r="C310" s="86" t="s">
        <v>747</v>
      </c>
      <c r="D310" s="189">
        <v>0</v>
      </c>
      <c r="E310" s="283">
        <f t="shared" si="111"/>
        <v>-600000</v>
      </c>
      <c r="F310" s="283">
        <f t="shared" si="112"/>
        <v>-600000</v>
      </c>
      <c r="G310" s="140">
        <v>600000</v>
      </c>
      <c r="H310" s="292"/>
      <c r="I310" s="129" t="s">
        <v>744</v>
      </c>
      <c r="J310" s="312">
        <f t="shared" si="125"/>
        <v>-600000</v>
      </c>
      <c r="K310" s="314"/>
      <c r="L310" s="325">
        <f t="shared" si="126"/>
        <v>-600000</v>
      </c>
    </row>
    <row r="311" spans="1:12" s="107" customFormat="1" ht="42.75" customHeight="1" x14ac:dyDescent="0.15">
      <c r="A311" s="147" t="s">
        <v>445</v>
      </c>
      <c r="B311" s="85">
        <v>911</v>
      </c>
      <c r="C311" s="86" t="s">
        <v>768</v>
      </c>
      <c r="D311" s="189">
        <v>2000000</v>
      </c>
      <c r="E311" s="283">
        <f t="shared" ref="E311" si="127">D311+F311</f>
        <v>3000000</v>
      </c>
      <c r="F311" s="283">
        <f t="shared" ref="F311" si="128">H311-G311</f>
        <v>1000000</v>
      </c>
      <c r="G311" s="140">
        <v>0</v>
      </c>
      <c r="H311" s="292">
        <v>1000000</v>
      </c>
      <c r="I311" s="129"/>
      <c r="J311" s="312">
        <f t="shared" si="119"/>
        <v>1000000</v>
      </c>
      <c r="K311" s="314"/>
      <c r="L311" s="325">
        <f t="shared" si="120"/>
        <v>1000000</v>
      </c>
    </row>
    <row r="312" spans="1:12" s="144" customFormat="1" ht="42.75" customHeight="1" x14ac:dyDescent="0.15">
      <c r="A312" s="184" t="s">
        <v>45</v>
      </c>
      <c r="B312" s="185"/>
      <c r="C312" s="185" t="s">
        <v>96</v>
      </c>
      <c r="D312" s="293">
        <f>SUM(D313:D363)</f>
        <v>133954513</v>
      </c>
      <c r="E312" s="293">
        <f>SUM(E313:E363)</f>
        <v>131940139</v>
      </c>
      <c r="F312" s="293">
        <f>SUM(F313:F363)</f>
        <v>-2014374</v>
      </c>
      <c r="G312" s="293">
        <f>SUM(G313:G363)</f>
        <v>21860894</v>
      </c>
      <c r="H312" s="293">
        <f>SUM(H313:H363)</f>
        <v>19846520</v>
      </c>
      <c r="I312" s="183"/>
      <c r="J312" s="318">
        <f t="shared" si="1"/>
        <v>-2014374</v>
      </c>
      <c r="K312" s="319">
        <f>SUM(K313:K363)</f>
        <v>-549141</v>
      </c>
      <c r="L312" s="324">
        <f t="shared" si="2"/>
        <v>-1465233</v>
      </c>
    </row>
    <row r="313" spans="1:12" s="107" customFormat="1" ht="42.75" customHeight="1" x14ac:dyDescent="0.15">
      <c r="A313" s="147" t="s">
        <v>460</v>
      </c>
      <c r="B313" s="117">
        <v>984</v>
      </c>
      <c r="C313" s="86" t="s">
        <v>466</v>
      </c>
      <c r="D313" s="113">
        <v>50000</v>
      </c>
      <c r="E313" s="283">
        <f t="shared" si="3"/>
        <v>57200</v>
      </c>
      <c r="F313" s="283">
        <f t="shared" si="4"/>
        <v>7200</v>
      </c>
      <c r="G313" s="140"/>
      <c r="H313" s="292">
        <v>7200</v>
      </c>
      <c r="I313" s="57" t="s">
        <v>709</v>
      </c>
      <c r="J313" s="312">
        <f t="shared" si="1"/>
        <v>7200</v>
      </c>
      <c r="K313" s="314">
        <v>5000</v>
      </c>
      <c r="L313" s="325">
        <f t="shared" si="2"/>
        <v>2200</v>
      </c>
    </row>
    <row r="314" spans="1:12" s="107" customFormat="1" ht="42.75" customHeight="1" x14ac:dyDescent="0.15">
      <c r="A314" s="147" t="s">
        <v>460</v>
      </c>
      <c r="B314" s="117">
        <v>988</v>
      </c>
      <c r="C314" s="86" t="s">
        <v>467</v>
      </c>
      <c r="D314" s="113">
        <v>675000</v>
      </c>
      <c r="E314" s="283">
        <f t="shared" ref="E314:E363" si="129">D314+F314</f>
        <v>720000</v>
      </c>
      <c r="F314" s="283">
        <f t="shared" ref="F314:F363" si="130">H314-G314</f>
        <v>45000</v>
      </c>
      <c r="G314" s="140">
        <v>0</v>
      </c>
      <c r="H314" s="292">
        <v>45000</v>
      </c>
      <c r="I314" s="57" t="s">
        <v>710</v>
      </c>
      <c r="J314" s="312">
        <f t="shared" ref="J314" si="131">F314</f>
        <v>45000</v>
      </c>
      <c r="K314" s="314">
        <v>30000</v>
      </c>
      <c r="L314" s="325">
        <f t="shared" ref="L314" si="132">J314-K314</f>
        <v>15000</v>
      </c>
    </row>
    <row r="315" spans="1:12" s="107" customFormat="1" ht="42.75" customHeight="1" x14ac:dyDescent="0.15">
      <c r="A315" s="147" t="s">
        <v>460</v>
      </c>
      <c r="B315" s="117">
        <v>983</v>
      </c>
      <c r="C315" s="86" t="s">
        <v>468</v>
      </c>
      <c r="D315" s="113">
        <v>100000</v>
      </c>
      <c r="E315" s="283">
        <f t="shared" si="129"/>
        <v>60000</v>
      </c>
      <c r="F315" s="283">
        <f t="shared" si="130"/>
        <v>-40000</v>
      </c>
      <c r="G315" s="140">
        <v>40000</v>
      </c>
      <c r="H315" s="292"/>
      <c r="I315" s="111"/>
      <c r="J315" s="312">
        <f>F315</f>
        <v>-40000</v>
      </c>
      <c r="K315" s="314"/>
      <c r="L315" s="325">
        <f>J315-K315</f>
        <v>-40000</v>
      </c>
    </row>
    <row r="316" spans="1:12" s="107" customFormat="1" ht="42.75" customHeight="1" x14ac:dyDescent="0.15">
      <c r="A316" s="147" t="s">
        <v>460</v>
      </c>
      <c r="B316" s="117">
        <v>989</v>
      </c>
      <c r="C316" s="86" t="s">
        <v>469</v>
      </c>
      <c r="D316" s="113">
        <v>50000</v>
      </c>
      <c r="E316" s="283">
        <f t="shared" si="129"/>
        <v>0</v>
      </c>
      <c r="F316" s="283">
        <f t="shared" si="130"/>
        <v>-50000</v>
      </c>
      <c r="G316" s="140">
        <v>50000</v>
      </c>
      <c r="H316" s="292"/>
      <c r="I316" s="57"/>
      <c r="J316" s="312">
        <f t="shared" ref="J316:J319" si="133">F316</f>
        <v>-50000</v>
      </c>
      <c r="K316" s="314"/>
      <c r="L316" s="325">
        <f t="shared" ref="L316:L319" si="134">J316-K316</f>
        <v>-50000</v>
      </c>
    </row>
    <row r="317" spans="1:12" s="107" customFormat="1" ht="42.75" customHeight="1" x14ac:dyDescent="0.15">
      <c r="A317" s="147" t="s">
        <v>460</v>
      </c>
      <c r="B317" s="117">
        <v>989</v>
      </c>
      <c r="C317" s="86" t="s">
        <v>470</v>
      </c>
      <c r="D317" s="113">
        <v>80000</v>
      </c>
      <c r="E317" s="283">
        <f t="shared" si="129"/>
        <v>200000</v>
      </c>
      <c r="F317" s="283">
        <f t="shared" si="130"/>
        <v>120000</v>
      </c>
      <c r="G317" s="140"/>
      <c r="H317" s="292">
        <v>120000</v>
      </c>
      <c r="I317" s="111"/>
      <c r="J317" s="312">
        <f t="shared" si="133"/>
        <v>120000</v>
      </c>
      <c r="K317" s="314"/>
      <c r="L317" s="325">
        <f t="shared" si="134"/>
        <v>120000</v>
      </c>
    </row>
    <row r="318" spans="1:12" s="107" customFormat="1" ht="42.75" hidden="1" customHeight="1" x14ac:dyDescent="0.15">
      <c r="A318" s="341" t="s">
        <v>460</v>
      </c>
      <c r="B318" s="334">
        <v>989</v>
      </c>
      <c r="C318" s="353" t="s">
        <v>471</v>
      </c>
      <c r="D318" s="354"/>
      <c r="E318" s="329">
        <f t="shared" si="129"/>
        <v>0</v>
      </c>
      <c r="F318" s="329">
        <f t="shared" si="130"/>
        <v>0</v>
      </c>
      <c r="G318" s="330"/>
      <c r="H318" s="331"/>
      <c r="I318" s="381"/>
      <c r="J318" s="312">
        <f t="shared" si="133"/>
        <v>0</v>
      </c>
      <c r="K318" s="314"/>
      <c r="L318" s="325">
        <f t="shared" si="134"/>
        <v>0</v>
      </c>
    </row>
    <row r="319" spans="1:12" s="107" customFormat="1" ht="42.75" customHeight="1" x14ac:dyDescent="0.15">
      <c r="A319" s="147" t="s">
        <v>460</v>
      </c>
      <c r="B319" s="117">
        <v>993</v>
      </c>
      <c r="C319" s="86" t="s">
        <v>472</v>
      </c>
      <c r="D319" s="113">
        <v>88563</v>
      </c>
      <c r="E319" s="283">
        <f t="shared" si="129"/>
        <v>0</v>
      </c>
      <c r="F319" s="283">
        <f t="shared" si="130"/>
        <v>-88563</v>
      </c>
      <c r="G319" s="140">
        <v>88563</v>
      </c>
      <c r="H319" s="292"/>
      <c r="I319" s="57" t="s">
        <v>684</v>
      </c>
      <c r="J319" s="312">
        <f t="shared" si="133"/>
        <v>-88563</v>
      </c>
      <c r="K319" s="314">
        <v>-68125</v>
      </c>
      <c r="L319" s="325">
        <f t="shared" si="134"/>
        <v>-20438</v>
      </c>
    </row>
    <row r="320" spans="1:12" s="107" customFormat="1" ht="42.75" customHeight="1" x14ac:dyDescent="0.15">
      <c r="A320" s="147" t="s">
        <v>460</v>
      </c>
      <c r="B320" s="117">
        <v>993</v>
      </c>
      <c r="C320" s="86" t="s">
        <v>473</v>
      </c>
      <c r="D320" s="113">
        <v>8255550</v>
      </c>
      <c r="E320" s="283">
        <f t="shared" si="129"/>
        <v>7546775</v>
      </c>
      <c r="F320" s="283">
        <f t="shared" si="130"/>
        <v>-708775</v>
      </c>
      <c r="G320" s="140">
        <v>708775</v>
      </c>
      <c r="H320" s="292"/>
      <c r="I320" s="111" t="s">
        <v>477</v>
      </c>
      <c r="J320" s="312">
        <f>F320</f>
        <v>-708775</v>
      </c>
      <c r="K320" s="314"/>
      <c r="L320" s="325">
        <f>J320-K320</f>
        <v>-708775</v>
      </c>
    </row>
    <row r="321" spans="1:12" s="107" customFormat="1" ht="42.75" customHeight="1" x14ac:dyDescent="0.15">
      <c r="A321" s="147" t="s">
        <v>460</v>
      </c>
      <c r="B321" s="117">
        <v>994</v>
      </c>
      <c r="C321" s="86" t="s">
        <v>474</v>
      </c>
      <c r="D321" s="113">
        <v>494056</v>
      </c>
      <c r="E321" s="283">
        <f t="shared" si="129"/>
        <v>0</v>
      </c>
      <c r="F321" s="283">
        <f t="shared" si="130"/>
        <v>-494056</v>
      </c>
      <c r="G321" s="140">
        <v>494056</v>
      </c>
      <c r="H321" s="292"/>
      <c r="I321" s="57" t="s">
        <v>685</v>
      </c>
      <c r="J321" s="312">
        <f t="shared" ref="J321:J326" si="135">F321</f>
        <v>-494056</v>
      </c>
      <c r="K321" s="314">
        <v>-415120</v>
      </c>
      <c r="L321" s="325">
        <f t="shared" ref="L321:L326" si="136">J321-K321</f>
        <v>-78936</v>
      </c>
    </row>
    <row r="322" spans="1:12" s="107" customFormat="1" ht="42.75" customHeight="1" x14ac:dyDescent="0.15">
      <c r="A322" s="147" t="s">
        <v>460</v>
      </c>
      <c r="B322" s="117">
        <v>997</v>
      </c>
      <c r="C322" s="86" t="s">
        <v>475</v>
      </c>
      <c r="D322" s="113">
        <v>30000</v>
      </c>
      <c r="E322" s="283">
        <f t="shared" si="129"/>
        <v>0</v>
      </c>
      <c r="F322" s="283">
        <f t="shared" si="130"/>
        <v>-30000</v>
      </c>
      <c r="G322" s="140">
        <v>30000</v>
      </c>
      <c r="H322" s="292"/>
      <c r="I322" s="111"/>
      <c r="J322" s="312">
        <f t="shared" si="135"/>
        <v>-30000</v>
      </c>
      <c r="K322" s="314"/>
      <c r="L322" s="325">
        <f t="shared" si="136"/>
        <v>-30000</v>
      </c>
    </row>
    <row r="323" spans="1:12" s="107" customFormat="1" ht="42.75" customHeight="1" x14ac:dyDescent="0.15">
      <c r="A323" s="147" t="s">
        <v>460</v>
      </c>
      <c r="B323" s="124" t="s">
        <v>165</v>
      </c>
      <c r="C323" s="86" t="s">
        <v>476</v>
      </c>
      <c r="D323" s="189">
        <v>0</v>
      </c>
      <c r="E323" s="283">
        <f t="shared" si="129"/>
        <v>10000</v>
      </c>
      <c r="F323" s="283">
        <f t="shared" si="130"/>
        <v>10000</v>
      </c>
      <c r="G323" s="140"/>
      <c r="H323" s="292">
        <v>10000</v>
      </c>
      <c r="I323" s="111"/>
      <c r="J323" s="312">
        <f t="shared" si="135"/>
        <v>10000</v>
      </c>
      <c r="K323" s="314"/>
      <c r="L323" s="325">
        <f t="shared" si="136"/>
        <v>10000</v>
      </c>
    </row>
    <row r="324" spans="1:12" s="107" customFormat="1" ht="42.75" hidden="1" customHeight="1" x14ac:dyDescent="0.15">
      <c r="A324" s="341" t="s">
        <v>460</v>
      </c>
      <c r="B324" s="342">
        <v>999</v>
      </c>
      <c r="C324" s="353" t="s">
        <v>459</v>
      </c>
      <c r="D324" s="344"/>
      <c r="E324" s="329">
        <f t="shared" si="129"/>
        <v>0</v>
      </c>
      <c r="F324" s="329">
        <f t="shared" si="130"/>
        <v>0</v>
      </c>
      <c r="G324" s="330"/>
      <c r="H324" s="331"/>
      <c r="I324" s="332"/>
      <c r="J324" s="312">
        <f t="shared" si="135"/>
        <v>0</v>
      </c>
      <c r="K324" s="314"/>
      <c r="L324" s="325">
        <f t="shared" si="136"/>
        <v>0</v>
      </c>
    </row>
    <row r="325" spans="1:12" s="107" customFormat="1" ht="42.75" customHeight="1" x14ac:dyDescent="0.15">
      <c r="A325" s="147" t="s">
        <v>460</v>
      </c>
      <c r="B325" s="117">
        <v>999</v>
      </c>
      <c r="C325" s="86" t="s">
        <v>661</v>
      </c>
      <c r="D325" s="113">
        <v>100000</v>
      </c>
      <c r="E325" s="283">
        <f t="shared" si="129"/>
        <v>0</v>
      </c>
      <c r="F325" s="283">
        <f t="shared" si="130"/>
        <v>-100000</v>
      </c>
      <c r="G325" s="140">
        <v>100000</v>
      </c>
      <c r="H325" s="292"/>
      <c r="I325" s="57" t="s">
        <v>777</v>
      </c>
      <c r="J325" s="312">
        <f t="shared" si="135"/>
        <v>-100000</v>
      </c>
      <c r="K325" s="314">
        <v>-50000</v>
      </c>
      <c r="L325" s="325">
        <f t="shared" si="136"/>
        <v>-50000</v>
      </c>
    </row>
    <row r="326" spans="1:12" s="107" customFormat="1" ht="42.75" customHeight="1" x14ac:dyDescent="0.15">
      <c r="A326" s="147" t="s">
        <v>758</v>
      </c>
      <c r="B326" s="117">
        <v>1085</v>
      </c>
      <c r="C326" s="86" t="s">
        <v>662</v>
      </c>
      <c r="D326" s="113">
        <v>43200</v>
      </c>
      <c r="E326" s="283">
        <f t="shared" si="129"/>
        <v>343200</v>
      </c>
      <c r="F326" s="283">
        <f t="shared" si="130"/>
        <v>300000</v>
      </c>
      <c r="G326" s="140"/>
      <c r="H326" s="292">
        <v>300000</v>
      </c>
      <c r="I326" s="57"/>
      <c r="J326" s="312">
        <f t="shared" si="135"/>
        <v>300000</v>
      </c>
      <c r="K326" s="314"/>
      <c r="L326" s="325">
        <f t="shared" si="136"/>
        <v>300000</v>
      </c>
    </row>
    <row r="327" spans="1:12" s="107" customFormat="1" ht="42.75" customHeight="1" x14ac:dyDescent="0.15">
      <c r="A327" s="147" t="s">
        <v>463</v>
      </c>
      <c r="B327" s="117">
        <v>984</v>
      </c>
      <c r="C327" s="86" t="s">
        <v>461</v>
      </c>
      <c r="D327" s="113">
        <v>300000</v>
      </c>
      <c r="E327" s="283">
        <f t="shared" si="129"/>
        <v>500000</v>
      </c>
      <c r="F327" s="283">
        <f t="shared" si="130"/>
        <v>200000</v>
      </c>
      <c r="G327" s="140"/>
      <c r="H327" s="292">
        <v>200000</v>
      </c>
      <c r="I327" s="111" t="s">
        <v>711</v>
      </c>
      <c r="J327" s="312">
        <f>F327</f>
        <v>200000</v>
      </c>
      <c r="K327" s="314">
        <v>200000</v>
      </c>
      <c r="L327" s="325">
        <f>J327-K327</f>
        <v>0</v>
      </c>
    </row>
    <row r="328" spans="1:12" s="107" customFormat="1" ht="42.75" customHeight="1" x14ac:dyDescent="0.15">
      <c r="A328" s="147" t="s">
        <v>463</v>
      </c>
      <c r="B328" s="117">
        <v>1039</v>
      </c>
      <c r="C328" s="86" t="s">
        <v>478</v>
      </c>
      <c r="D328" s="113">
        <v>4138</v>
      </c>
      <c r="E328" s="283">
        <f t="shared" si="129"/>
        <v>0</v>
      </c>
      <c r="F328" s="283">
        <f t="shared" si="130"/>
        <v>-4138</v>
      </c>
      <c r="G328" s="140">
        <v>4138</v>
      </c>
      <c r="H328" s="292"/>
      <c r="I328" s="426" t="s">
        <v>490</v>
      </c>
      <c r="J328" s="312">
        <f t="shared" ref="J328:J331" si="137">F328</f>
        <v>-4138</v>
      </c>
      <c r="K328" s="314">
        <v>-4138</v>
      </c>
      <c r="L328" s="325">
        <f t="shared" ref="L328:L331" si="138">J328-K328</f>
        <v>0</v>
      </c>
    </row>
    <row r="329" spans="1:12" s="107" customFormat="1" ht="42.75" customHeight="1" x14ac:dyDescent="0.15">
      <c r="A329" s="147" t="s">
        <v>463</v>
      </c>
      <c r="B329" s="117">
        <v>1039</v>
      </c>
      <c r="C329" s="86" t="s">
        <v>479</v>
      </c>
      <c r="D329" s="113">
        <v>100000</v>
      </c>
      <c r="E329" s="283">
        <f t="shared" si="129"/>
        <v>104138</v>
      </c>
      <c r="F329" s="283">
        <f t="shared" si="130"/>
        <v>4138</v>
      </c>
      <c r="G329" s="140">
        <v>0</v>
      </c>
      <c r="H329" s="292">
        <v>4138</v>
      </c>
      <c r="I329" s="427"/>
      <c r="J329" s="312">
        <f t="shared" si="137"/>
        <v>4138</v>
      </c>
      <c r="K329" s="314">
        <v>4138</v>
      </c>
      <c r="L329" s="325">
        <f t="shared" si="138"/>
        <v>0</v>
      </c>
    </row>
    <row r="330" spans="1:12" s="107" customFormat="1" ht="70.5" customHeight="1" x14ac:dyDescent="0.15">
      <c r="A330" s="147" t="s">
        <v>463</v>
      </c>
      <c r="B330" s="124">
        <v>1041</v>
      </c>
      <c r="C330" s="86" t="s">
        <v>462</v>
      </c>
      <c r="D330" s="189">
        <v>362835</v>
      </c>
      <c r="E330" s="283">
        <f t="shared" si="129"/>
        <v>83732</v>
      </c>
      <c r="F330" s="283">
        <f t="shared" si="130"/>
        <v>-279103</v>
      </c>
      <c r="G330" s="140">
        <v>279103</v>
      </c>
      <c r="H330" s="292"/>
      <c r="I330" s="111" t="s">
        <v>489</v>
      </c>
      <c r="J330" s="312">
        <f t="shared" si="137"/>
        <v>-279103</v>
      </c>
      <c r="K330" s="314">
        <v>-279103</v>
      </c>
      <c r="L330" s="325">
        <f t="shared" si="138"/>
        <v>0</v>
      </c>
    </row>
    <row r="331" spans="1:12" s="107" customFormat="1" ht="42.75" customHeight="1" x14ac:dyDescent="0.15">
      <c r="A331" s="147" t="s">
        <v>463</v>
      </c>
      <c r="B331" s="117">
        <v>1029</v>
      </c>
      <c r="C331" s="86" t="s">
        <v>480</v>
      </c>
      <c r="D331" s="113">
        <v>180000</v>
      </c>
      <c r="E331" s="283">
        <f t="shared" si="129"/>
        <v>100000</v>
      </c>
      <c r="F331" s="283">
        <f t="shared" si="130"/>
        <v>-80000</v>
      </c>
      <c r="G331" s="140">
        <v>80000</v>
      </c>
      <c r="H331" s="292"/>
      <c r="I331" s="57"/>
      <c r="J331" s="312">
        <f t="shared" si="137"/>
        <v>-80000</v>
      </c>
      <c r="K331" s="314"/>
      <c r="L331" s="325">
        <f t="shared" si="138"/>
        <v>-80000</v>
      </c>
    </row>
    <row r="332" spans="1:12" s="107" customFormat="1" ht="42.75" customHeight="1" x14ac:dyDescent="0.15">
      <c r="A332" s="147" t="s">
        <v>463</v>
      </c>
      <c r="B332" s="117">
        <v>1029</v>
      </c>
      <c r="C332" s="86" t="s">
        <v>481</v>
      </c>
      <c r="D332" s="113">
        <v>15000</v>
      </c>
      <c r="E332" s="283">
        <f t="shared" si="129"/>
        <v>50000</v>
      </c>
      <c r="F332" s="283">
        <f t="shared" si="130"/>
        <v>35000</v>
      </c>
      <c r="G332" s="140"/>
      <c r="H332" s="292">
        <v>35000</v>
      </c>
      <c r="I332" s="111"/>
      <c r="J332" s="312">
        <f>F332</f>
        <v>35000</v>
      </c>
      <c r="K332" s="314"/>
      <c r="L332" s="325">
        <f>J332-K332</f>
        <v>35000</v>
      </c>
    </row>
    <row r="333" spans="1:12" s="107" customFormat="1" ht="42.75" customHeight="1" x14ac:dyDescent="0.15">
      <c r="A333" s="147" t="s">
        <v>463</v>
      </c>
      <c r="B333" s="117">
        <v>1034</v>
      </c>
      <c r="C333" s="86" t="s">
        <v>482</v>
      </c>
      <c r="D333" s="113">
        <v>5000</v>
      </c>
      <c r="E333" s="283">
        <f t="shared" si="129"/>
        <v>20000</v>
      </c>
      <c r="F333" s="283">
        <f t="shared" si="130"/>
        <v>15000</v>
      </c>
      <c r="G333" s="140"/>
      <c r="H333" s="292">
        <v>15000</v>
      </c>
      <c r="I333" s="57"/>
      <c r="J333" s="312">
        <f t="shared" ref="J333:J335" si="139">F333</f>
        <v>15000</v>
      </c>
      <c r="K333" s="314"/>
      <c r="L333" s="325">
        <f t="shared" ref="L333:L335" si="140">J333-K333</f>
        <v>15000</v>
      </c>
    </row>
    <row r="334" spans="1:12" s="107" customFormat="1" ht="42.75" customHeight="1" x14ac:dyDescent="0.15">
      <c r="A334" s="147" t="s">
        <v>463</v>
      </c>
      <c r="B334" s="117">
        <v>1037</v>
      </c>
      <c r="C334" s="86" t="s">
        <v>483</v>
      </c>
      <c r="D334" s="113">
        <v>381852</v>
      </c>
      <c r="E334" s="283">
        <f t="shared" si="129"/>
        <v>320000</v>
      </c>
      <c r="F334" s="283">
        <f t="shared" si="130"/>
        <v>-61852</v>
      </c>
      <c r="G334" s="140">
        <v>61852</v>
      </c>
      <c r="H334" s="292"/>
      <c r="I334" s="111"/>
      <c r="J334" s="312">
        <f t="shared" si="139"/>
        <v>-61852</v>
      </c>
      <c r="K334" s="314"/>
      <c r="L334" s="325">
        <f t="shared" si="140"/>
        <v>-61852</v>
      </c>
    </row>
    <row r="335" spans="1:12" s="107" customFormat="1" ht="42.75" hidden="1" customHeight="1" x14ac:dyDescent="0.15">
      <c r="A335" s="341" t="s">
        <v>463</v>
      </c>
      <c r="B335" s="334">
        <v>1037</v>
      </c>
      <c r="C335" s="353" t="s">
        <v>484</v>
      </c>
      <c r="D335" s="354"/>
      <c r="E335" s="329">
        <f t="shared" si="129"/>
        <v>0</v>
      </c>
      <c r="F335" s="329">
        <f t="shared" si="130"/>
        <v>0</v>
      </c>
      <c r="G335" s="330"/>
      <c r="H335" s="331"/>
      <c r="I335" s="381"/>
      <c r="J335" s="312">
        <f t="shared" si="139"/>
        <v>0</v>
      </c>
      <c r="K335" s="314"/>
      <c r="L335" s="325">
        <f t="shared" si="140"/>
        <v>0</v>
      </c>
    </row>
    <row r="336" spans="1:12" s="107" customFormat="1" ht="42.75" hidden="1" customHeight="1" x14ac:dyDescent="0.15">
      <c r="A336" s="341" t="s">
        <v>463</v>
      </c>
      <c r="B336" s="342">
        <v>1037</v>
      </c>
      <c r="C336" s="353" t="s">
        <v>485</v>
      </c>
      <c r="D336" s="344"/>
      <c r="E336" s="329">
        <f t="shared" si="129"/>
        <v>0</v>
      </c>
      <c r="F336" s="329">
        <f t="shared" si="130"/>
        <v>0</v>
      </c>
      <c r="G336" s="330"/>
      <c r="H336" s="331"/>
      <c r="I336" s="332"/>
      <c r="J336" s="312">
        <f t="shared" si="1"/>
        <v>0</v>
      </c>
      <c r="K336" s="314"/>
      <c r="L336" s="325">
        <f t="shared" si="2"/>
        <v>0</v>
      </c>
    </row>
    <row r="337" spans="1:12" s="107" customFormat="1" ht="42.75" customHeight="1" x14ac:dyDescent="0.15">
      <c r="A337" s="147" t="s">
        <v>463</v>
      </c>
      <c r="B337" s="117">
        <v>1040</v>
      </c>
      <c r="C337" s="86" t="s">
        <v>486</v>
      </c>
      <c r="D337" s="113">
        <v>184000</v>
      </c>
      <c r="E337" s="283">
        <f t="shared" si="129"/>
        <v>0</v>
      </c>
      <c r="F337" s="283">
        <f t="shared" si="130"/>
        <v>-184000</v>
      </c>
      <c r="G337" s="140">
        <v>184000</v>
      </c>
      <c r="H337" s="292"/>
      <c r="I337" s="111"/>
      <c r="J337" s="312">
        <f>F337</f>
        <v>-184000</v>
      </c>
      <c r="K337" s="314"/>
      <c r="L337" s="325">
        <f>J337-K337</f>
        <v>-184000</v>
      </c>
    </row>
    <row r="338" spans="1:12" s="107" customFormat="1" ht="42.75" customHeight="1" x14ac:dyDescent="0.15">
      <c r="A338" s="147" t="s">
        <v>463</v>
      </c>
      <c r="B338" s="117" t="s">
        <v>165</v>
      </c>
      <c r="C338" s="86" t="s">
        <v>487</v>
      </c>
      <c r="D338" s="113">
        <v>0</v>
      </c>
      <c r="E338" s="283">
        <f t="shared" si="129"/>
        <v>7400</v>
      </c>
      <c r="F338" s="283">
        <f t="shared" si="130"/>
        <v>7400</v>
      </c>
      <c r="G338" s="140"/>
      <c r="H338" s="292">
        <v>7400</v>
      </c>
      <c r="I338" s="57"/>
      <c r="J338" s="312">
        <f t="shared" ref="J338:J341" si="141">F338</f>
        <v>7400</v>
      </c>
      <c r="K338" s="314"/>
      <c r="L338" s="325">
        <f t="shared" ref="L338:L341" si="142">J338-K338</f>
        <v>7400</v>
      </c>
    </row>
    <row r="339" spans="1:12" s="107" customFormat="1" ht="42.75" customHeight="1" x14ac:dyDescent="0.15">
      <c r="A339" s="147" t="s">
        <v>463</v>
      </c>
      <c r="B339" s="117" t="s">
        <v>165</v>
      </c>
      <c r="C339" s="86" t="s">
        <v>488</v>
      </c>
      <c r="D339" s="113">
        <v>0</v>
      </c>
      <c r="E339" s="283">
        <f t="shared" si="129"/>
        <v>3700</v>
      </c>
      <c r="F339" s="283">
        <f t="shared" si="130"/>
        <v>3700</v>
      </c>
      <c r="G339" s="140"/>
      <c r="H339" s="292">
        <v>3700</v>
      </c>
      <c r="I339" s="111"/>
      <c r="J339" s="312">
        <f t="shared" si="141"/>
        <v>3700</v>
      </c>
      <c r="K339" s="314"/>
      <c r="L339" s="325">
        <f t="shared" si="142"/>
        <v>3700</v>
      </c>
    </row>
    <row r="340" spans="1:12" s="107" customFormat="1" ht="42.75" customHeight="1" x14ac:dyDescent="0.15">
      <c r="A340" s="147" t="s">
        <v>465</v>
      </c>
      <c r="B340" s="124">
        <v>1071</v>
      </c>
      <c r="C340" s="86" t="s">
        <v>491</v>
      </c>
      <c r="D340" s="189">
        <v>10000000</v>
      </c>
      <c r="E340" s="283">
        <f t="shared" si="129"/>
        <v>3800000</v>
      </c>
      <c r="F340" s="283">
        <f t="shared" si="130"/>
        <v>-6200000</v>
      </c>
      <c r="G340" s="140">
        <v>6200000</v>
      </c>
      <c r="H340" s="292">
        <v>0</v>
      </c>
      <c r="I340" s="111" t="s">
        <v>712</v>
      </c>
      <c r="J340" s="312">
        <f t="shared" si="141"/>
        <v>-6200000</v>
      </c>
      <c r="K340" s="314">
        <v>-6200000</v>
      </c>
      <c r="L340" s="325">
        <f t="shared" si="142"/>
        <v>0</v>
      </c>
    </row>
    <row r="341" spans="1:12" s="107" customFormat="1" ht="42.75" customHeight="1" x14ac:dyDescent="0.15">
      <c r="A341" s="147" t="s">
        <v>465</v>
      </c>
      <c r="B341" s="117">
        <v>1071</v>
      </c>
      <c r="C341" s="86" t="s">
        <v>763</v>
      </c>
      <c r="D341" s="113">
        <v>50000000</v>
      </c>
      <c r="E341" s="283">
        <f t="shared" si="129"/>
        <v>56285000</v>
      </c>
      <c r="F341" s="283">
        <f t="shared" si="130"/>
        <v>6285000</v>
      </c>
      <c r="G341" s="140">
        <v>0</v>
      </c>
      <c r="H341" s="292">
        <v>6285000</v>
      </c>
      <c r="I341" s="57" t="s">
        <v>713</v>
      </c>
      <c r="J341" s="312">
        <f t="shared" si="141"/>
        <v>6285000</v>
      </c>
      <c r="K341" s="314">
        <v>6285000</v>
      </c>
      <c r="L341" s="325">
        <f t="shared" si="142"/>
        <v>0</v>
      </c>
    </row>
    <row r="342" spans="1:12" s="107" customFormat="1" ht="42.75" customHeight="1" x14ac:dyDescent="0.15">
      <c r="A342" s="147" t="s">
        <v>465</v>
      </c>
      <c r="B342" s="117">
        <v>1084</v>
      </c>
      <c r="C342" s="86" t="s">
        <v>467</v>
      </c>
      <c r="D342" s="113">
        <v>450000</v>
      </c>
      <c r="E342" s="283">
        <f t="shared" si="129"/>
        <v>495000</v>
      </c>
      <c r="F342" s="283">
        <f t="shared" si="130"/>
        <v>45000</v>
      </c>
      <c r="G342" s="140">
        <v>0</v>
      </c>
      <c r="H342" s="292">
        <v>45000</v>
      </c>
      <c r="I342" s="111" t="s">
        <v>714</v>
      </c>
      <c r="J342" s="312">
        <f>F342</f>
        <v>45000</v>
      </c>
      <c r="K342" s="314">
        <v>30000</v>
      </c>
      <c r="L342" s="325">
        <f>J342-K342</f>
        <v>15000</v>
      </c>
    </row>
    <row r="343" spans="1:12" s="107" customFormat="1" ht="42.75" customHeight="1" x14ac:dyDescent="0.15">
      <c r="A343" s="147" t="s">
        <v>465</v>
      </c>
      <c r="B343" s="117">
        <v>1083</v>
      </c>
      <c r="C343" s="86" t="s">
        <v>492</v>
      </c>
      <c r="D343" s="113">
        <v>517748</v>
      </c>
      <c r="E343" s="283">
        <f t="shared" si="129"/>
        <v>517748</v>
      </c>
      <c r="F343" s="283">
        <f t="shared" si="130"/>
        <v>0</v>
      </c>
      <c r="G343" s="140"/>
      <c r="H343" s="292">
        <v>0</v>
      </c>
      <c r="I343" s="57" t="s">
        <v>498</v>
      </c>
      <c r="J343" s="312">
        <f t="shared" ref="J343:J345" si="143">F343</f>
        <v>0</v>
      </c>
      <c r="K343" s="314"/>
      <c r="L343" s="325">
        <f t="shared" ref="L343:L345" si="144">J343-K343</f>
        <v>0</v>
      </c>
    </row>
    <row r="344" spans="1:12" s="107" customFormat="1" ht="42.75" customHeight="1" x14ac:dyDescent="0.15">
      <c r="A344" s="147" t="s">
        <v>465</v>
      </c>
      <c r="B344" s="117">
        <v>1071</v>
      </c>
      <c r="C344" s="86" t="s">
        <v>493</v>
      </c>
      <c r="D344" s="113">
        <v>88000</v>
      </c>
      <c r="E344" s="283">
        <f t="shared" si="129"/>
        <v>68000</v>
      </c>
      <c r="F344" s="283">
        <f t="shared" si="130"/>
        <v>-20000</v>
      </c>
      <c r="G344" s="140">
        <v>20000</v>
      </c>
      <c r="H344" s="292"/>
      <c r="I344" s="111"/>
      <c r="J344" s="312">
        <f t="shared" si="143"/>
        <v>-20000</v>
      </c>
      <c r="K344" s="314"/>
      <c r="L344" s="325">
        <f t="shared" si="144"/>
        <v>-20000</v>
      </c>
    </row>
    <row r="345" spans="1:12" s="107" customFormat="1" ht="42.75" customHeight="1" x14ac:dyDescent="0.15">
      <c r="A345" s="147" t="s">
        <v>465</v>
      </c>
      <c r="B345" s="124">
        <v>1071</v>
      </c>
      <c r="C345" s="86" t="s">
        <v>494</v>
      </c>
      <c r="D345" s="189">
        <v>12300</v>
      </c>
      <c r="E345" s="283">
        <f t="shared" si="129"/>
        <v>17300</v>
      </c>
      <c r="F345" s="283">
        <f t="shared" si="130"/>
        <v>5000</v>
      </c>
      <c r="G345" s="140"/>
      <c r="H345" s="292">
        <v>5000</v>
      </c>
      <c r="I345" s="111"/>
      <c r="J345" s="312">
        <f t="shared" si="143"/>
        <v>5000</v>
      </c>
      <c r="K345" s="314"/>
      <c r="L345" s="325">
        <f t="shared" si="144"/>
        <v>5000</v>
      </c>
    </row>
    <row r="346" spans="1:12" s="107" customFormat="1" ht="42.75" customHeight="1" x14ac:dyDescent="0.15">
      <c r="A346" s="147" t="s">
        <v>465</v>
      </c>
      <c r="B346" s="117" t="s">
        <v>165</v>
      </c>
      <c r="C346" s="86" t="s">
        <v>495</v>
      </c>
      <c r="D346" s="113">
        <v>0</v>
      </c>
      <c r="E346" s="283">
        <f t="shared" si="129"/>
        <v>10000</v>
      </c>
      <c r="F346" s="283">
        <f t="shared" si="130"/>
        <v>10000</v>
      </c>
      <c r="G346" s="140"/>
      <c r="H346" s="292">
        <v>10000</v>
      </c>
      <c r="I346" s="57"/>
      <c r="J346" s="312">
        <f t="shared" ref="J346" si="145">F346</f>
        <v>10000</v>
      </c>
      <c r="K346" s="314"/>
      <c r="L346" s="325">
        <f t="shared" ref="L346" si="146">J346-K346</f>
        <v>10000</v>
      </c>
    </row>
    <row r="347" spans="1:12" s="107" customFormat="1" ht="42.75" customHeight="1" x14ac:dyDescent="0.15">
      <c r="A347" s="147" t="s">
        <v>465</v>
      </c>
      <c r="B347" s="117">
        <v>1079</v>
      </c>
      <c r="C347" s="86" t="s">
        <v>473</v>
      </c>
      <c r="D347" s="113">
        <v>3799875</v>
      </c>
      <c r="E347" s="283">
        <f t="shared" si="129"/>
        <v>3286625</v>
      </c>
      <c r="F347" s="283">
        <f t="shared" si="130"/>
        <v>-513250</v>
      </c>
      <c r="G347" s="140">
        <v>513250</v>
      </c>
      <c r="H347" s="292"/>
      <c r="I347" s="57" t="s">
        <v>688</v>
      </c>
      <c r="J347" s="312">
        <f t="shared" ref="J347:J349" si="147">F347</f>
        <v>-513250</v>
      </c>
      <c r="K347" s="314"/>
      <c r="L347" s="325">
        <f t="shared" ref="L347:L349" si="148">J347-K347</f>
        <v>-513250</v>
      </c>
    </row>
    <row r="348" spans="1:12" s="107" customFormat="1" ht="42.75" customHeight="1" x14ac:dyDescent="0.15">
      <c r="A348" s="147" t="s">
        <v>465</v>
      </c>
      <c r="B348" s="117">
        <v>1080</v>
      </c>
      <c r="C348" s="86" t="s">
        <v>458</v>
      </c>
      <c r="D348" s="113">
        <v>275000</v>
      </c>
      <c r="E348" s="283">
        <f t="shared" si="129"/>
        <v>0</v>
      </c>
      <c r="F348" s="283">
        <f t="shared" si="130"/>
        <v>-275000</v>
      </c>
      <c r="G348" s="140">
        <v>275000</v>
      </c>
      <c r="H348" s="292"/>
      <c r="I348" s="111" t="s">
        <v>686</v>
      </c>
      <c r="J348" s="312">
        <f t="shared" si="147"/>
        <v>-275000</v>
      </c>
      <c r="K348" s="314">
        <v>-230000</v>
      </c>
      <c r="L348" s="325">
        <f t="shared" si="148"/>
        <v>-45000</v>
      </c>
    </row>
    <row r="349" spans="1:12" s="107" customFormat="1" ht="42.75" customHeight="1" x14ac:dyDescent="0.15">
      <c r="A349" s="147" t="s">
        <v>465</v>
      </c>
      <c r="B349" s="124">
        <v>1080</v>
      </c>
      <c r="C349" s="86" t="s">
        <v>496</v>
      </c>
      <c r="D349" s="189">
        <v>41437</v>
      </c>
      <c r="E349" s="283">
        <f t="shared" si="129"/>
        <v>0</v>
      </c>
      <c r="F349" s="283">
        <f t="shared" si="130"/>
        <v>-41437</v>
      </c>
      <c r="G349" s="140">
        <v>41437</v>
      </c>
      <c r="H349" s="292"/>
      <c r="I349" s="111" t="s">
        <v>687</v>
      </c>
      <c r="J349" s="312">
        <f t="shared" si="147"/>
        <v>-41437</v>
      </c>
      <c r="K349" s="314">
        <v>-31875</v>
      </c>
      <c r="L349" s="325">
        <f t="shared" si="148"/>
        <v>-9562</v>
      </c>
    </row>
    <row r="350" spans="1:12" s="107" customFormat="1" ht="42.75" customHeight="1" x14ac:dyDescent="0.15">
      <c r="A350" s="147" t="s">
        <v>465</v>
      </c>
      <c r="B350" s="117" t="s">
        <v>165</v>
      </c>
      <c r="C350" s="86" t="s">
        <v>511</v>
      </c>
      <c r="D350" s="113"/>
      <c r="E350" s="283">
        <f t="shared" si="129"/>
        <v>7000</v>
      </c>
      <c r="F350" s="283">
        <f t="shared" si="130"/>
        <v>7000</v>
      </c>
      <c r="G350" s="140"/>
      <c r="H350" s="292">
        <v>7000</v>
      </c>
      <c r="I350" s="57" t="s">
        <v>499</v>
      </c>
      <c r="J350" s="312">
        <f t="shared" si="1"/>
        <v>7000</v>
      </c>
      <c r="K350" s="314"/>
      <c r="L350" s="325">
        <f t="shared" si="2"/>
        <v>7000</v>
      </c>
    </row>
    <row r="351" spans="1:12" s="107" customFormat="1" ht="42.75" hidden="1" customHeight="1" x14ac:dyDescent="0.15">
      <c r="A351" s="341" t="s">
        <v>465</v>
      </c>
      <c r="B351" s="342">
        <v>1083</v>
      </c>
      <c r="C351" s="353" t="s">
        <v>497</v>
      </c>
      <c r="D351" s="344"/>
      <c r="E351" s="329">
        <f t="shared" si="129"/>
        <v>0</v>
      </c>
      <c r="F351" s="329">
        <f t="shared" si="130"/>
        <v>0</v>
      </c>
      <c r="G351" s="330"/>
      <c r="H351" s="331"/>
      <c r="I351" s="381"/>
      <c r="J351" s="312">
        <f>F351</f>
        <v>0</v>
      </c>
      <c r="K351" s="314"/>
      <c r="L351" s="325">
        <f>J351-K351</f>
        <v>0</v>
      </c>
    </row>
    <row r="352" spans="1:12" s="107" customFormat="1" ht="42.75" customHeight="1" x14ac:dyDescent="0.15">
      <c r="A352" s="147" t="s">
        <v>505</v>
      </c>
      <c r="B352" s="124">
        <v>1007</v>
      </c>
      <c r="C352" s="86" t="s">
        <v>500</v>
      </c>
      <c r="D352" s="189">
        <v>104000</v>
      </c>
      <c r="E352" s="283">
        <f t="shared" si="129"/>
        <v>74000</v>
      </c>
      <c r="F352" s="283">
        <f t="shared" si="130"/>
        <v>-30000</v>
      </c>
      <c r="G352" s="140">
        <v>30000</v>
      </c>
      <c r="H352" s="292"/>
      <c r="I352" s="111"/>
      <c r="J352" s="312">
        <f t="shared" ref="J352:J362" si="149">F352</f>
        <v>-30000</v>
      </c>
      <c r="K352" s="314"/>
      <c r="L352" s="325">
        <f t="shared" ref="L352:L362" si="150">J352-K352</f>
        <v>-30000</v>
      </c>
    </row>
    <row r="353" spans="1:12" s="107" customFormat="1" ht="42.75" customHeight="1" x14ac:dyDescent="0.15">
      <c r="A353" s="147" t="s">
        <v>505</v>
      </c>
      <c r="B353" s="124">
        <v>1007</v>
      </c>
      <c r="C353" s="86" t="s">
        <v>501</v>
      </c>
      <c r="D353" s="189">
        <v>200000</v>
      </c>
      <c r="E353" s="283">
        <f t="shared" si="129"/>
        <v>100000</v>
      </c>
      <c r="F353" s="283">
        <f t="shared" si="130"/>
        <v>-100000</v>
      </c>
      <c r="G353" s="140">
        <v>100000</v>
      </c>
      <c r="H353" s="292"/>
      <c r="I353" s="111"/>
      <c r="J353" s="312">
        <f t="shared" si="149"/>
        <v>-100000</v>
      </c>
      <c r="K353" s="314"/>
      <c r="L353" s="325">
        <f t="shared" si="150"/>
        <v>-100000</v>
      </c>
    </row>
    <row r="354" spans="1:12" s="107" customFormat="1" ht="42.75" customHeight="1" x14ac:dyDescent="0.15">
      <c r="A354" s="147" t="s">
        <v>505</v>
      </c>
      <c r="B354" s="124">
        <v>1007</v>
      </c>
      <c r="C354" s="86" t="s">
        <v>502</v>
      </c>
      <c r="D354" s="189">
        <v>140000</v>
      </c>
      <c r="E354" s="283">
        <f t="shared" si="129"/>
        <v>100000</v>
      </c>
      <c r="F354" s="283">
        <f t="shared" si="130"/>
        <v>-40000</v>
      </c>
      <c r="G354" s="140">
        <v>40000</v>
      </c>
      <c r="H354" s="292"/>
      <c r="I354" s="111"/>
      <c r="J354" s="312">
        <f t="shared" si="149"/>
        <v>-40000</v>
      </c>
      <c r="K354" s="314"/>
      <c r="L354" s="325">
        <f t="shared" si="150"/>
        <v>-40000</v>
      </c>
    </row>
    <row r="355" spans="1:12" s="107" customFormat="1" ht="42.75" customHeight="1" x14ac:dyDescent="0.15">
      <c r="A355" s="147" t="s">
        <v>505</v>
      </c>
      <c r="B355" s="124">
        <v>1010</v>
      </c>
      <c r="C355" s="86" t="s">
        <v>503</v>
      </c>
      <c r="D355" s="189">
        <v>441441</v>
      </c>
      <c r="E355" s="283">
        <f t="shared" si="129"/>
        <v>220721</v>
      </c>
      <c r="F355" s="283">
        <f t="shared" si="130"/>
        <v>-220720</v>
      </c>
      <c r="G355" s="140">
        <v>220720</v>
      </c>
      <c r="H355" s="292"/>
      <c r="I355" s="111"/>
      <c r="J355" s="312">
        <f t="shared" si="149"/>
        <v>-220720</v>
      </c>
      <c r="K355" s="314"/>
      <c r="L355" s="325">
        <f t="shared" si="150"/>
        <v>-220720</v>
      </c>
    </row>
    <row r="356" spans="1:12" s="107" customFormat="1" ht="42.75" hidden="1" customHeight="1" x14ac:dyDescent="0.15">
      <c r="A356" s="341" t="s">
        <v>505</v>
      </c>
      <c r="B356" s="334">
        <v>1014</v>
      </c>
      <c r="C356" s="353" t="s">
        <v>504</v>
      </c>
      <c r="D356" s="354"/>
      <c r="E356" s="329">
        <f t="shared" si="129"/>
        <v>0</v>
      </c>
      <c r="F356" s="329">
        <f t="shared" si="130"/>
        <v>0</v>
      </c>
      <c r="G356" s="330"/>
      <c r="H356" s="331"/>
      <c r="I356" s="381"/>
      <c r="J356" s="312">
        <f t="shared" si="149"/>
        <v>0</v>
      </c>
      <c r="K356" s="314"/>
      <c r="L356" s="325">
        <f t="shared" si="150"/>
        <v>0</v>
      </c>
    </row>
    <row r="357" spans="1:12" s="107" customFormat="1" ht="42.75" customHeight="1" x14ac:dyDescent="0.15">
      <c r="A357" s="147" t="s">
        <v>506</v>
      </c>
      <c r="B357" s="124">
        <v>1022</v>
      </c>
      <c r="C357" s="86" t="s">
        <v>507</v>
      </c>
      <c r="D357" s="189">
        <v>9000</v>
      </c>
      <c r="E357" s="283">
        <f t="shared" si="129"/>
        <v>11000</v>
      </c>
      <c r="F357" s="283">
        <f t="shared" si="130"/>
        <v>2000</v>
      </c>
      <c r="G357" s="140"/>
      <c r="H357" s="292">
        <v>2000</v>
      </c>
      <c r="I357" s="111"/>
      <c r="J357" s="312">
        <f t="shared" si="149"/>
        <v>2000</v>
      </c>
      <c r="K357" s="314"/>
      <c r="L357" s="325">
        <f t="shared" si="150"/>
        <v>2000</v>
      </c>
    </row>
    <row r="358" spans="1:12" s="107" customFormat="1" ht="42.75" customHeight="1" x14ac:dyDescent="0.15">
      <c r="A358" s="147" t="s">
        <v>170</v>
      </c>
      <c r="B358" s="124" t="s">
        <v>165</v>
      </c>
      <c r="C358" s="86" t="s">
        <v>508</v>
      </c>
      <c r="D358" s="189"/>
      <c r="E358" s="283">
        <f t="shared" si="129"/>
        <v>120000</v>
      </c>
      <c r="F358" s="283">
        <f t="shared" si="130"/>
        <v>120000</v>
      </c>
      <c r="G358" s="140"/>
      <c r="H358" s="292">
        <v>120000</v>
      </c>
      <c r="I358" s="111"/>
      <c r="J358" s="312">
        <f t="shared" si="149"/>
        <v>120000</v>
      </c>
      <c r="K358" s="314"/>
      <c r="L358" s="325">
        <f t="shared" si="150"/>
        <v>120000</v>
      </c>
    </row>
    <row r="359" spans="1:12" s="107" customFormat="1" ht="42.75" customHeight="1" x14ac:dyDescent="0.15">
      <c r="A359" s="147" t="s">
        <v>170</v>
      </c>
      <c r="B359" s="124" t="s">
        <v>165</v>
      </c>
      <c r="C359" s="86" t="s">
        <v>509</v>
      </c>
      <c r="D359" s="189"/>
      <c r="E359" s="283">
        <f t="shared" si="129"/>
        <v>60000</v>
      </c>
      <c r="F359" s="283">
        <f t="shared" si="130"/>
        <v>60000</v>
      </c>
      <c r="G359" s="140"/>
      <c r="H359" s="292">
        <v>60000</v>
      </c>
      <c r="I359" s="111"/>
      <c r="J359" s="312">
        <f t="shared" si="149"/>
        <v>60000</v>
      </c>
      <c r="K359" s="314"/>
      <c r="L359" s="325">
        <f t="shared" si="150"/>
        <v>60000</v>
      </c>
    </row>
    <row r="360" spans="1:12" s="107" customFormat="1" ht="42.75" customHeight="1" x14ac:dyDescent="0.15">
      <c r="A360" s="147" t="s">
        <v>170</v>
      </c>
      <c r="B360" s="124" t="s">
        <v>165</v>
      </c>
      <c r="C360" s="86" t="s">
        <v>510</v>
      </c>
      <c r="D360" s="189"/>
      <c r="E360" s="283">
        <f t="shared" ref="E360:E362" si="151">D360+F360</f>
        <v>90000</v>
      </c>
      <c r="F360" s="283">
        <f t="shared" ref="F360:F362" si="152">H360-G360</f>
        <v>90000</v>
      </c>
      <c r="G360" s="140"/>
      <c r="H360" s="292">
        <v>90000</v>
      </c>
      <c r="I360" s="111"/>
      <c r="J360" s="312">
        <f t="shared" si="149"/>
        <v>90000</v>
      </c>
      <c r="K360" s="314"/>
      <c r="L360" s="325">
        <f t="shared" si="150"/>
        <v>90000</v>
      </c>
    </row>
    <row r="361" spans="1:12" s="107" customFormat="1" ht="42.75" customHeight="1" x14ac:dyDescent="0.15">
      <c r="A361" s="147" t="s">
        <v>465</v>
      </c>
      <c r="B361" s="124" t="s">
        <v>764</v>
      </c>
      <c r="C361" s="86" t="s">
        <v>761</v>
      </c>
      <c r="D361" s="189">
        <v>56285000</v>
      </c>
      <c r="E361" s="283">
        <f t="shared" ref="E361" si="153">D361+F361</f>
        <v>43985000</v>
      </c>
      <c r="F361" s="283">
        <f t="shared" ref="F361" si="154">H361-G361</f>
        <v>-12300000</v>
      </c>
      <c r="G361" s="140">
        <v>12300000</v>
      </c>
      <c r="H361" s="292"/>
      <c r="I361" s="111"/>
      <c r="J361" s="312">
        <f t="shared" ref="J361" si="155">F361</f>
        <v>-12300000</v>
      </c>
      <c r="K361" s="314">
        <v>-12300000</v>
      </c>
      <c r="L361" s="325">
        <f t="shared" ref="L361" si="156">J361-K361</f>
        <v>0</v>
      </c>
    </row>
    <row r="362" spans="1:12" s="107" customFormat="1" ht="42.75" customHeight="1" x14ac:dyDescent="0.15">
      <c r="A362" s="147" t="s">
        <v>465</v>
      </c>
      <c r="B362" s="124" t="s">
        <v>765</v>
      </c>
      <c r="C362" s="86" t="s">
        <v>762</v>
      </c>
      <c r="D362" s="189"/>
      <c r="E362" s="283">
        <f t="shared" si="151"/>
        <v>12300000</v>
      </c>
      <c r="F362" s="283">
        <f t="shared" si="152"/>
        <v>12300000</v>
      </c>
      <c r="G362" s="140"/>
      <c r="H362" s="292">
        <v>12300000</v>
      </c>
      <c r="I362" s="111"/>
      <c r="J362" s="312">
        <f t="shared" si="149"/>
        <v>12300000</v>
      </c>
      <c r="K362" s="314">
        <v>12300000</v>
      </c>
      <c r="L362" s="325">
        <f t="shared" si="150"/>
        <v>0</v>
      </c>
    </row>
    <row r="363" spans="1:12" s="107" customFormat="1" ht="42.75" customHeight="1" x14ac:dyDescent="0.15">
      <c r="A363" s="147" t="s">
        <v>505</v>
      </c>
      <c r="B363" s="124"/>
      <c r="C363" s="86" t="s">
        <v>666</v>
      </c>
      <c r="D363" s="189">
        <v>91518</v>
      </c>
      <c r="E363" s="283">
        <f t="shared" si="129"/>
        <v>266600</v>
      </c>
      <c r="F363" s="283">
        <f t="shared" si="130"/>
        <v>175082</v>
      </c>
      <c r="G363" s="140"/>
      <c r="H363" s="292">
        <v>175082</v>
      </c>
      <c r="I363" s="111" t="s">
        <v>757</v>
      </c>
      <c r="J363" s="312">
        <f t="shared" ref="J363" si="157">F363</f>
        <v>175082</v>
      </c>
      <c r="K363" s="314">
        <v>175082</v>
      </c>
      <c r="L363" s="325">
        <f t="shared" ref="L363" si="158">J363-K363</f>
        <v>0</v>
      </c>
    </row>
    <row r="364" spans="1:12" s="144" customFormat="1" ht="42.75" customHeight="1" x14ac:dyDescent="0.15">
      <c r="A364" s="184" t="s">
        <v>144</v>
      </c>
      <c r="B364" s="185"/>
      <c r="C364" s="185" t="s">
        <v>144</v>
      </c>
      <c r="D364" s="293">
        <f>SUM(D365:D465)</f>
        <v>48572091</v>
      </c>
      <c r="E364" s="293">
        <f>SUM(E365:E465)</f>
        <v>83675117</v>
      </c>
      <c r="F364" s="293">
        <f>SUM(F365:F465)</f>
        <v>35103026</v>
      </c>
      <c r="G364" s="293">
        <f>SUM(G365:G465)</f>
        <v>14316124</v>
      </c>
      <c r="H364" s="293">
        <f>SUM(H365:H465)</f>
        <v>49419150</v>
      </c>
      <c r="I364" s="183"/>
      <c r="J364" s="318">
        <f t="shared" si="1"/>
        <v>35103026</v>
      </c>
      <c r="K364" s="319">
        <f>SUM(K365:K465)</f>
        <v>-11333854</v>
      </c>
      <c r="L364" s="324">
        <f t="shared" si="2"/>
        <v>46436880</v>
      </c>
    </row>
    <row r="365" spans="1:12" s="107" customFormat="1" ht="42.75" customHeight="1" x14ac:dyDescent="0.15">
      <c r="A365" s="149" t="s">
        <v>514</v>
      </c>
      <c r="B365" s="124">
        <v>1118</v>
      </c>
      <c r="C365" s="120" t="s">
        <v>517</v>
      </c>
      <c r="D365" s="189">
        <v>229600</v>
      </c>
      <c r="E365" s="283">
        <f t="shared" si="3"/>
        <v>241080</v>
      </c>
      <c r="F365" s="283">
        <f t="shared" si="4"/>
        <v>11480</v>
      </c>
      <c r="G365" s="142"/>
      <c r="H365" s="294">
        <v>11480</v>
      </c>
      <c r="I365" s="129" t="s">
        <v>695</v>
      </c>
      <c r="J365" s="312">
        <f t="shared" si="1"/>
        <v>11480</v>
      </c>
      <c r="K365" s="314"/>
      <c r="L365" s="325">
        <f t="shared" si="2"/>
        <v>11480</v>
      </c>
    </row>
    <row r="366" spans="1:12" s="107" customFormat="1" ht="42.75" customHeight="1" x14ac:dyDescent="0.15">
      <c r="A366" s="149" t="s">
        <v>514</v>
      </c>
      <c r="B366" s="124">
        <v>1120</v>
      </c>
      <c r="C366" s="120" t="s">
        <v>518</v>
      </c>
      <c r="D366" s="189">
        <v>6483055</v>
      </c>
      <c r="E366" s="283">
        <f t="shared" ref="E366:E428" si="159">D366+F366</f>
        <v>6475815</v>
      </c>
      <c r="F366" s="283">
        <f t="shared" ref="F366:F428" si="160">H366-G366</f>
        <v>-7240</v>
      </c>
      <c r="G366" s="142">
        <v>7240</v>
      </c>
      <c r="H366" s="294"/>
      <c r="I366" s="129" t="s">
        <v>715</v>
      </c>
      <c r="J366" s="312">
        <f t="shared" si="1"/>
        <v>-7240</v>
      </c>
      <c r="K366" s="314">
        <v>-7240</v>
      </c>
      <c r="L366" s="325">
        <f t="shared" si="2"/>
        <v>0</v>
      </c>
    </row>
    <row r="367" spans="1:12" s="107" customFormat="1" ht="57.75" customHeight="1" x14ac:dyDescent="0.15">
      <c r="A367" s="149" t="s">
        <v>514</v>
      </c>
      <c r="B367" s="124">
        <v>1122</v>
      </c>
      <c r="C367" s="120" t="s">
        <v>519</v>
      </c>
      <c r="D367" s="189">
        <v>9172763</v>
      </c>
      <c r="E367" s="283">
        <f t="shared" si="159"/>
        <v>1019196</v>
      </c>
      <c r="F367" s="283">
        <f t="shared" si="160"/>
        <v>-8153567</v>
      </c>
      <c r="G367" s="142">
        <v>8153567</v>
      </c>
      <c r="H367" s="294"/>
      <c r="I367" s="129" t="s">
        <v>575</v>
      </c>
      <c r="J367" s="312">
        <f>F367</f>
        <v>-8153567</v>
      </c>
      <c r="K367" s="314">
        <v>-8153567</v>
      </c>
      <c r="L367" s="325">
        <f t="shared" si="2"/>
        <v>0</v>
      </c>
    </row>
    <row r="368" spans="1:12" s="107" customFormat="1" ht="42.75" customHeight="1" x14ac:dyDescent="0.15">
      <c r="A368" s="149" t="s">
        <v>514</v>
      </c>
      <c r="B368" s="124">
        <v>1127</v>
      </c>
      <c r="C368" s="120" t="s">
        <v>520</v>
      </c>
      <c r="D368" s="189">
        <v>9360</v>
      </c>
      <c r="E368" s="283">
        <f t="shared" si="159"/>
        <v>29480</v>
      </c>
      <c r="F368" s="283">
        <f t="shared" si="160"/>
        <v>20120</v>
      </c>
      <c r="G368" s="142"/>
      <c r="H368" s="294">
        <v>20120</v>
      </c>
      <c r="I368" s="129"/>
      <c r="J368" s="312">
        <f t="shared" ref="J368:J379" si="161">F368</f>
        <v>20120</v>
      </c>
      <c r="K368" s="314"/>
      <c r="L368" s="325">
        <f t="shared" si="2"/>
        <v>20120</v>
      </c>
    </row>
    <row r="369" spans="1:12" s="107" customFormat="1" ht="42.75" customHeight="1" x14ac:dyDescent="0.15">
      <c r="A369" s="149" t="s">
        <v>514</v>
      </c>
      <c r="B369" s="124">
        <v>1129</v>
      </c>
      <c r="C369" s="120" t="s">
        <v>521</v>
      </c>
      <c r="D369" s="189">
        <v>140000</v>
      </c>
      <c r="E369" s="283">
        <f t="shared" si="159"/>
        <v>115000</v>
      </c>
      <c r="F369" s="283">
        <f t="shared" si="160"/>
        <v>-25000</v>
      </c>
      <c r="G369" s="142">
        <v>25000</v>
      </c>
      <c r="H369" s="294"/>
      <c r="I369" s="129"/>
      <c r="J369" s="312">
        <f t="shared" si="161"/>
        <v>-25000</v>
      </c>
      <c r="K369" s="314"/>
      <c r="L369" s="325">
        <f t="shared" si="2"/>
        <v>-25000</v>
      </c>
    </row>
    <row r="370" spans="1:12" s="107" customFormat="1" ht="42.75" customHeight="1" x14ac:dyDescent="0.15">
      <c r="A370" s="149" t="s">
        <v>514</v>
      </c>
      <c r="B370" s="124">
        <v>1130</v>
      </c>
      <c r="C370" s="120" t="s">
        <v>522</v>
      </c>
      <c r="D370" s="189">
        <v>88640</v>
      </c>
      <c r="E370" s="283">
        <f t="shared" si="159"/>
        <v>180640</v>
      </c>
      <c r="F370" s="283">
        <f t="shared" si="160"/>
        <v>92000</v>
      </c>
      <c r="G370" s="142"/>
      <c r="H370" s="294">
        <v>92000</v>
      </c>
      <c r="I370" s="129"/>
      <c r="J370" s="312">
        <f t="shared" si="161"/>
        <v>92000</v>
      </c>
      <c r="K370" s="314"/>
      <c r="L370" s="325">
        <f t="shared" si="2"/>
        <v>92000</v>
      </c>
    </row>
    <row r="371" spans="1:12" s="107" customFormat="1" ht="42.75" customHeight="1" x14ac:dyDescent="0.15">
      <c r="A371" s="149" t="s">
        <v>514</v>
      </c>
      <c r="B371" s="124">
        <v>1132</v>
      </c>
      <c r="C371" s="120" t="s">
        <v>523</v>
      </c>
      <c r="D371" s="189">
        <v>48000</v>
      </c>
      <c r="E371" s="283">
        <f t="shared" si="159"/>
        <v>68000</v>
      </c>
      <c r="F371" s="283">
        <f t="shared" si="160"/>
        <v>20000</v>
      </c>
      <c r="G371" s="142"/>
      <c r="H371" s="294">
        <v>20000</v>
      </c>
      <c r="I371" s="129"/>
      <c r="J371" s="312">
        <f t="shared" si="161"/>
        <v>20000</v>
      </c>
      <c r="K371" s="314"/>
      <c r="L371" s="325">
        <f t="shared" si="2"/>
        <v>20000</v>
      </c>
    </row>
    <row r="372" spans="1:12" s="107" customFormat="1" ht="42.75" hidden="1" customHeight="1" x14ac:dyDescent="0.15">
      <c r="A372" s="149" t="s">
        <v>514</v>
      </c>
      <c r="B372" s="124">
        <v>1137</v>
      </c>
      <c r="C372" s="120" t="s">
        <v>524</v>
      </c>
      <c r="D372" s="189"/>
      <c r="E372" s="283">
        <f t="shared" si="159"/>
        <v>0</v>
      </c>
      <c r="F372" s="283">
        <f t="shared" si="160"/>
        <v>0</v>
      </c>
      <c r="G372" s="142"/>
      <c r="H372" s="294"/>
      <c r="I372" s="129"/>
      <c r="J372" s="312">
        <f t="shared" si="161"/>
        <v>0</v>
      </c>
      <c r="K372" s="314"/>
      <c r="L372" s="325">
        <f t="shared" si="2"/>
        <v>0</v>
      </c>
    </row>
    <row r="373" spans="1:12" s="107" customFormat="1" ht="42.75" customHeight="1" x14ac:dyDescent="0.15">
      <c r="A373" s="149" t="s">
        <v>514</v>
      </c>
      <c r="B373" s="124">
        <v>1137</v>
      </c>
      <c r="C373" s="120" t="s">
        <v>525</v>
      </c>
      <c r="D373" s="189">
        <v>3662800</v>
      </c>
      <c r="E373" s="283">
        <f t="shared" si="159"/>
        <v>5494200</v>
      </c>
      <c r="F373" s="283">
        <f t="shared" si="160"/>
        <v>1831400</v>
      </c>
      <c r="G373" s="142"/>
      <c r="H373" s="294">
        <v>1831400</v>
      </c>
      <c r="I373" s="129" t="s">
        <v>576</v>
      </c>
      <c r="J373" s="312">
        <f t="shared" si="161"/>
        <v>1831400</v>
      </c>
      <c r="K373" s="314"/>
      <c r="L373" s="325">
        <f t="shared" si="2"/>
        <v>1831400</v>
      </c>
    </row>
    <row r="374" spans="1:12" s="107" customFormat="1" ht="57" customHeight="1" x14ac:dyDescent="0.15">
      <c r="A374" s="149" t="s">
        <v>514</v>
      </c>
      <c r="B374" s="124">
        <v>1137</v>
      </c>
      <c r="C374" s="120" t="s">
        <v>526</v>
      </c>
      <c r="D374" s="189">
        <v>1840140</v>
      </c>
      <c r="E374" s="283">
        <f t="shared" si="159"/>
        <v>1840140</v>
      </c>
      <c r="F374" s="283">
        <f t="shared" si="160"/>
        <v>0</v>
      </c>
      <c r="G374" s="142"/>
      <c r="H374" s="294"/>
      <c r="I374" s="129" t="s">
        <v>716</v>
      </c>
      <c r="J374" s="312">
        <f t="shared" si="161"/>
        <v>0</v>
      </c>
      <c r="K374" s="314"/>
      <c r="L374" s="325">
        <f t="shared" si="2"/>
        <v>0</v>
      </c>
    </row>
    <row r="375" spans="1:12" s="107" customFormat="1" ht="42.75" customHeight="1" x14ac:dyDescent="0.15">
      <c r="A375" s="149" t="s">
        <v>514</v>
      </c>
      <c r="B375" s="124">
        <v>1138</v>
      </c>
      <c r="C375" s="120" t="s">
        <v>527</v>
      </c>
      <c r="D375" s="189">
        <v>6000000</v>
      </c>
      <c r="E375" s="283">
        <f t="shared" si="159"/>
        <v>5500000</v>
      </c>
      <c r="F375" s="283">
        <f t="shared" si="160"/>
        <v>-500000</v>
      </c>
      <c r="G375" s="142">
        <v>500000</v>
      </c>
      <c r="H375" s="294"/>
      <c r="I375" s="129" t="s">
        <v>715</v>
      </c>
      <c r="J375" s="312">
        <f t="shared" si="161"/>
        <v>-500000</v>
      </c>
      <c r="K375" s="314"/>
      <c r="L375" s="325">
        <f t="shared" si="2"/>
        <v>-500000</v>
      </c>
    </row>
    <row r="376" spans="1:12" s="107" customFormat="1" ht="42.75" customHeight="1" x14ac:dyDescent="0.15">
      <c r="A376" s="149" t="s">
        <v>514</v>
      </c>
      <c r="B376" s="124">
        <v>1138</v>
      </c>
      <c r="C376" s="120" t="s">
        <v>528</v>
      </c>
      <c r="D376" s="189">
        <v>10000</v>
      </c>
      <c r="E376" s="283">
        <f t="shared" si="159"/>
        <v>20000</v>
      </c>
      <c r="F376" s="283">
        <f t="shared" si="160"/>
        <v>10000</v>
      </c>
      <c r="G376" s="142"/>
      <c r="H376" s="294">
        <v>10000</v>
      </c>
      <c r="I376" s="129"/>
      <c r="J376" s="312">
        <f t="shared" si="161"/>
        <v>10000</v>
      </c>
      <c r="K376" s="314"/>
      <c r="L376" s="325">
        <f t="shared" si="2"/>
        <v>10000</v>
      </c>
    </row>
    <row r="377" spans="1:12" s="107" customFormat="1" ht="42.75" customHeight="1" x14ac:dyDescent="0.15">
      <c r="A377" s="149" t="s">
        <v>514</v>
      </c>
      <c r="B377" s="124">
        <v>1146</v>
      </c>
      <c r="C377" s="120" t="s">
        <v>529</v>
      </c>
      <c r="D377" s="189">
        <v>10000</v>
      </c>
      <c r="E377" s="283">
        <f t="shared" si="159"/>
        <v>30000</v>
      </c>
      <c r="F377" s="283">
        <f t="shared" si="160"/>
        <v>20000</v>
      </c>
      <c r="G377" s="142"/>
      <c r="H377" s="294">
        <v>20000</v>
      </c>
      <c r="I377" s="129"/>
      <c r="J377" s="312">
        <f t="shared" si="161"/>
        <v>20000</v>
      </c>
      <c r="K377" s="314"/>
      <c r="L377" s="325">
        <f t="shared" si="2"/>
        <v>20000</v>
      </c>
    </row>
    <row r="378" spans="1:12" s="107" customFormat="1" ht="42.75" customHeight="1" x14ac:dyDescent="0.15">
      <c r="A378" s="149" t="s">
        <v>514</v>
      </c>
      <c r="B378" s="124">
        <v>1148</v>
      </c>
      <c r="C378" s="120" t="s">
        <v>530</v>
      </c>
      <c r="D378" s="189">
        <v>600000</v>
      </c>
      <c r="E378" s="283">
        <f t="shared" si="159"/>
        <v>0</v>
      </c>
      <c r="F378" s="283">
        <f t="shared" si="160"/>
        <v>-600000</v>
      </c>
      <c r="G378" s="142">
        <v>600000</v>
      </c>
      <c r="H378" s="294"/>
      <c r="I378" s="129" t="s">
        <v>577</v>
      </c>
      <c r="J378" s="312">
        <f t="shared" si="161"/>
        <v>-600000</v>
      </c>
      <c r="K378" s="314"/>
      <c r="L378" s="325">
        <f t="shared" si="2"/>
        <v>-600000</v>
      </c>
    </row>
    <row r="379" spans="1:12" s="107" customFormat="1" ht="42.75" customHeight="1" x14ac:dyDescent="0.15">
      <c r="A379" s="149" t="s">
        <v>514</v>
      </c>
      <c r="B379" s="124" t="s">
        <v>165</v>
      </c>
      <c r="C379" s="120" t="s">
        <v>531</v>
      </c>
      <c r="D379" s="189">
        <v>0</v>
      </c>
      <c r="E379" s="283">
        <f t="shared" si="159"/>
        <v>30000</v>
      </c>
      <c r="F379" s="283">
        <f t="shared" si="160"/>
        <v>30000</v>
      </c>
      <c r="G379" s="142"/>
      <c r="H379" s="294">
        <v>30000</v>
      </c>
      <c r="I379" s="129"/>
      <c r="J379" s="312">
        <f t="shared" si="161"/>
        <v>30000</v>
      </c>
      <c r="K379" s="314"/>
      <c r="L379" s="325">
        <f t="shared" si="2"/>
        <v>30000</v>
      </c>
    </row>
    <row r="380" spans="1:12" s="107" customFormat="1" ht="42.75" customHeight="1" x14ac:dyDescent="0.15">
      <c r="A380" s="149" t="s">
        <v>514</v>
      </c>
      <c r="B380" s="124" t="s">
        <v>165</v>
      </c>
      <c r="C380" s="120" t="s">
        <v>532</v>
      </c>
      <c r="D380" s="189">
        <v>0</v>
      </c>
      <c r="E380" s="283">
        <f t="shared" si="159"/>
        <v>5000</v>
      </c>
      <c r="F380" s="283">
        <f t="shared" si="160"/>
        <v>5000</v>
      </c>
      <c r="G380" s="142"/>
      <c r="H380" s="294">
        <v>5000</v>
      </c>
      <c r="I380" s="129"/>
      <c r="J380" s="312">
        <f>F380</f>
        <v>5000</v>
      </c>
      <c r="K380" s="314"/>
      <c r="L380" s="325">
        <f t="shared" si="2"/>
        <v>5000</v>
      </c>
    </row>
    <row r="381" spans="1:12" s="107" customFormat="1" ht="42.75" customHeight="1" x14ac:dyDescent="0.15">
      <c r="A381" s="149" t="s">
        <v>514</v>
      </c>
      <c r="B381" s="124" t="s">
        <v>165</v>
      </c>
      <c r="C381" s="120" t="s">
        <v>533</v>
      </c>
      <c r="D381" s="189">
        <v>0</v>
      </c>
      <c r="E381" s="283">
        <f t="shared" si="159"/>
        <v>40000</v>
      </c>
      <c r="F381" s="283">
        <f t="shared" si="160"/>
        <v>40000</v>
      </c>
      <c r="G381" s="142"/>
      <c r="H381" s="294">
        <v>40000</v>
      </c>
      <c r="I381" s="129"/>
      <c r="J381" s="312">
        <f t="shared" ref="J381:J399" si="162">F381</f>
        <v>40000</v>
      </c>
      <c r="K381" s="314"/>
      <c r="L381" s="325">
        <f t="shared" si="2"/>
        <v>40000</v>
      </c>
    </row>
    <row r="382" spans="1:12" s="107" customFormat="1" ht="42.75" customHeight="1" x14ac:dyDescent="0.15">
      <c r="A382" s="149" t="s">
        <v>514</v>
      </c>
      <c r="B382" s="124">
        <v>1153</v>
      </c>
      <c r="C382" s="120" t="s">
        <v>534</v>
      </c>
      <c r="D382" s="189">
        <v>702900</v>
      </c>
      <c r="E382" s="283">
        <f t="shared" si="159"/>
        <v>990000</v>
      </c>
      <c r="F382" s="283">
        <f t="shared" si="160"/>
        <v>287100</v>
      </c>
      <c r="G382" s="142"/>
      <c r="H382" s="294">
        <v>287100</v>
      </c>
      <c r="I382" s="129"/>
      <c r="J382" s="312">
        <f t="shared" si="162"/>
        <v>287100</v>
      </c>
      <c r="K382" s="314"/>
      <c r="L382" s="325">
        <f t="shared" si="2"/>
        <v>287100</v>
      </c>
    </row>
    <row r="383" spans="1:12" s="107" customFormat="1" ht="42.75" customHeight="1" x14ac:dyDescent="0.15">
      <c r="A383" s="149" t="s">
        <v>514</v>
      </c>
      <c r="B383" s="124">
        <v>1155</v>
      </c>
      <c r="C383" s="120" t="s">
        <v>535</v>
      </c>
      <c r="D383" s="189">
        <v>1038768</v>
      </c>
      <c r="E383" s="283">
        <f t="shared" si="159"/>
        <v>601200</v>
      </c>
      <c r="F383" s="283">
        <f t="shared" si="160"/>
        <v>-437568</v>
      </c>
      <c r="G383" s="142">
        <v>437568</v>
      </c>
      <c r="H383" s="294"/>
      <c r="I383" s="129" t="s">
        <v>695</v>
      </c>
      <c r="J383" s="312">
        <f t="shared" si="162"/>
        <v>-437568</v>
      </c>
      <c r="K383" s="314">
        <v>-291712</v>
      </c>
      <c r="L383" s="325">
        <f t="shared" si="2"/>
        <v>-145856</v>
      </c>
    </row>
    <row r="384" spans="1:12" s="107" customFormat="1" ht="42.75" customHeight="1" x14ac:dyDescent="0.15">
      <c r="A384" s="149" t="s">
        <v>514</v>
      </c>
      <c r="B384" s="124">
        <v>1165</v>
      </c>
      <c r="C384" s="120" t="s">
        <v>536</v>
      </c>
      <c r="D384" s="189">
        <v>200000</v>
      </c>
      <c r="E384" s="283">
        <f t="shared" si="159"/>
        <v>100000</v>
      </c>
      <c r="F384" s="283">
        <f t="shared" si="160"/>
        <v>-100000</v>
      </c>
      <c r="G384" s="142">
        <v>100000</v>
      </c>
      <c r="H384" s="294"/>
      <c r="I384" s="129"/>
      <c r="J384" s="312">
        <f t="shared" si="162"/>
        <v>-100000</v>
      </c>
      <c r="K384" s="314"/>
      <c r="L384" s="325">
        <f t="shared" si="2"/>
        <v>-100000</v>
      </c>
    </row>
    <row r="385" spans="1:12" s="107" customFormat="1" ht="42.75" customHeight="1" x14ac:dyDescent="0.15">
      <c r="A385" s="149" t="s">
        <v>514</v>
      </c>
      <c r="B385" s="124">
        <v>1166</v>
      </c>
      <c r="C385" s="120" t="s">
        <v>537</v>
      </c>
      <c r="D385" s="189">
        <v>60000</v>
      </c>
      <c r="E385" s="283">
        <f t="shared" si="159"/>
        <v>120000</v>
      </c>
      <c r="F385" s="283">
        <f t="shared" si="160"/>
        <v>60000</v>
      </c>
      <c r="G385" s="142"/>
      <c r="H385" s="294">
        <v>60000</v>
      </c>
      <c r="I385" s="129" t="s">
        <v>578</v>
      </c>
      <c r="J385" s="312">
        <f t="shared" si="162"/>
        <v>60000</v>
      </c>
      <c r="K385" s="314"/>
      <c r="L385" s="325">
        <f t="shared" si="2"/>
        <v>60000</v>
      </c>
    </row>
    <row r="386" spans="1:12" s="107" customFormat="1" ht="42.75" customHeight="1" x14ac:dyDescent="0.15">
      <c r="A386" s="149" t="s">
        <v>514</v>
      </c>
      <c r="B386" s="124">
        <v>1176</v>
      </c>
      <c r="C386" s="120" t="s">
        <v>538</v>
      </c>
      <c r="D386" s="189">
        <v>6500</v>
      </c>
      <c r="E386" s="283">
        <f t="shared" si="159"/>
        <v>8500</v>
      </c>
      <c r="F386" s="283">
        <f t="shared" si="160"/>
        <v>2000</v>
      </c>
      <c r="G386" s="142"/>
      <c r="H386" s="294">
        <v>2000</v>
      </c>
      <c r="I386" s="129"/>
      <c r="J386" s="312">
        <f t="shared" si="162"/>
        <v>2000</v>
      </c>
      <c r="K386" s="314"/>
      <c r="L386" s="325">
        <f t="shared" si="2"/>
        <v>2000</v>
      </c>
    </row>
    <row r="387" spans="1:12" s="107" customFormat="1" ht="42.75" customHeight="1" x14ac:dyDescent="0.15">
      <c r="A387" s="149" t="s">
        <v>514</v>
      </c>
      <c r="B387" s="124" t="s">
        <v>539</v>
      </c>
      <c r="C387" s="120" t="s">
        <v>540</v>
      </c>
      <c r="D387" s="189">
        <v>150000</v>
      </c>
      <c r="E387" s="283">
        <f t="shared" si="159"/>
        <v>200000</v>
      </c>
      <c r="F387" s="283">
        <f t="shared" si="160"/>
        <v>50000</v>
      </c>
      <c r="G387" s="142"/>
      <c r="H387" s="294">
        <v>50000</v>
      </c>
      <c r="I387" s="129"/>
      <c r="J387" s="312">
        <f t="shared" si="162"/>
        <v>50000</v>
      </c>
      <c r="K387" s="314"/>
      <c r="L387" s="325">
        <f t="shared" si="2"/>
        <v>50000</v>
      </c>
    </row>
    <row r="388" spans="1:12" s="107" customFormat="1" ht="42.75" customHeight="1" x14ac:dyDescent="0.15">
      <c r="A388" s="149" t="s">
        <v>514</v>
      </c>
      <c r="B388" s="124">
        <v>1171</v>
      </c>
      <c r="C388" s="120" t="s">
        <v>541</v>
      </c>
      <c r="D388" s="189">
        <v>749000</v>
      </c>
      <c r="E388" s="283">
        <f t="shared" si="159"/>
        <v>899000</v>
      </c>
      <c r="F388" s="283">
        <f t="shared" si="160"/>
        <v>150000</v>
      </c>
      <c r="G388" s="142"/>
      <c r="H388" s="294">
        <v>150000</v>
      </c>
      <c r="I388" s="129"/>
      <c r="J388" s="312">
        <f t="shared" si="162"/>
        <v>150000</v>
      </c>
      <c r="K388" s="314"/>
      <c r="L388" s="325">
        <f t="shared" si="2"/>
        <v>150000</v>
      </c>
    </row>
    <row r="389" spans="1:12" s="107" customFormat="1" ht="42.75" customHeight="1" x14ac:dyDescent="0.15">
      <c r="A389" s="149" t="s">
        <v>514</v>
      </c>
      <c r="B389" s="124">
        <v>1171</v>
      </c>
      <c r="C389" s="120" t="s">
        <v>542</v>
      </c>
      <c r="D389" s="189">
        <v>31000</v>
      </c>
      <c r="E389" s="283">
        <f t="shared" si="159"/>
        <v>36000</v>
      </c>
      <c r="F389" s="283">
        <f t="shared" si="160"/>
        <v>5000</v>
      </c>
      <c r="G389" s="142"/>
      <c r="H389" s="294">
        <v>5000</v>
      </c>
      <c r="I389" s="129"/>
      <c r="J389" s="312">
        <f t="shared" si="162"/>
        <v>5000</v>
      </c>
      <c r="K389" s="314"/>
      <c r="L389" s="325">
        <f t="shared" si="2"/>
        <v>5000</v>
      </c>
    </row>
    <row r="390" spans="1:12" s="107" customFormat="1" ht="42.75" customHeight="1" x14ac:dyDescent="0.15">
      <c r="A390" s="149" t="s">
        <v>514</v>
      </c>
      <c r="B390" s="124">
        <v>1171</v>
      </c>
      <c r="C390" s="120" t="s">
        <v>543</v>
      </c>
      <c r="D390" s="189">
        <v>400000</v>
      </c>
      <c r="E390" s="283">
        <f t="shared" si="159"/>
        <v>450000</v>
      </c>
      <c r="F390" s="283">
        <f t="shared" si="160"/>
        <v>50000</v>
      </c>
      <c r="G390" s="142"/>
      <c r="H390" s="294">
        <v>50000</v>
      </c>
      <c r="I390" s="129"/>
      <c r="J390" s="312">
        <f t="shared" si="162"/>
        <v>50000</v>
      </c>
      <c r="K390" s="314"/>
      <c r="L390" s="325">
        <f t="shared" si="2"/>
        <v>50000</v>
      </c>
    </row>
    <row r="391" spans="1:12" s="107" customFormat="1" ht="42.75" customHeight="1" x14ac:dyDescent="0.15">
      <c r="A391" s="149" t="s">
        <v>514</v>
      </c>
      <c r="B391" s="124">
        <v>1171</v>
      </c>
      <c r="C391" s="120" t="s">
        <v>544</v>
      </c>
      <c r="D391" s="189">
        <v>330000</v>
      </c>
      <c r="E391" s="283">
        <f t="shared" si="159"/>
        <v>350000</v>
      </c>
      <c r="F391" s="283">
        <f t="shared" si="160"/>
        <v>20000</v>
      </c>
      <c r="G391" s="142"/>
      <c r="H391" s="294">
        <v>20000</v>
      </c>
      <c r="I391" s="129"/>
      <c r="J391" s="312">
        <f t="shared" si="162"/>
        <v>20000</v>
      </c>
      <c r="K391" s="314"/>
      <c r="L391" s="325">
        <f t="shared" si="2"/>
        <v>20000</v>
      </c>
    </row>
    <row r="392" spans="1:12" s="107" customFormat="1" ht="42.75" customHeight="1" x14ac:dyDescent="0.15">
      <c r="A392" s="149" t="s">
        <v>514</v>
      </c>
      <c r="B392" s="124">
        <v>1172</v>
      </c>
      <c r="C392" s="120" t="s">
        <v>545</v>
      </c>
      <c r="D392" s="189">
        <v>14000</v>
      </c>
      <c r="E392" s="283">
        <f t="shared" si="159"/>
        <v>19000</v>
      </c>
      <c r="F392" s="283">
        <f t="shared" si="160"/>
        <v>5000</v>
      </c>
      <c r="G392" s="142"/>
      <c r="H392" s="294">
        <v>5000</v>
      </c>
      <c r="I392" s="129"/>
      <c r="J392" s="312">
        <f t="shared" si="162"/>
        <v>5000</v>
      </c>
      <c r="K392" s="314"/>
      <c r="L392" s="325">
        <f t="shared" si="2"/>
        <v>5000</v>
      </c>
    </row>
    <row r="393" spans="1:12" s="107" customFormat="1" ht="42.75" customHeight="1" x14ac:dyDescent="0.15">
      <c r="A393" s="149" t="s">
        <v>514</v>
      </c>
      <c r="B393" s="124">
        <v>1172</v>
      </c>
      <c r="C393" s="120" t="s">
        <v>546</v>
      </c>
      <c r="D393" s="189">
        <v>14000</v>
      </c>
      <c r="E393" s="283">
        <f t="shared" si="159"/>
        <v>19000</v>
      </c>
      <c r="F393" s="283">
        <f t="shared" si="160"/>
        <v>5000</v>
      </c>
      <c r="G393" s="142"/>
      <c r="H393" s="294">
        <v>5000</v>
      </c>
      <c r="I393" s="129"/>
      <c r="J393" s="312">
        <f t="shared" si="162"/>
        <v>5000</v>
      </c>
      <c r="K393" s="314"/>
      <c r="L393" s="325">
        <f t="shared" si="2"/>
        <v>5000</v>
      </c>
    </row>
    <row r="394" spans="1:12" s="107" customFormat="1" ht="42.75" customHeight="1" x14ac:dyDescent="0.15">
      <c r="A394" s="149" t="s">
        <v>514</v>
      </c>
      <c r="B394" s="124">
        <v>1172</v>
      </c>
      <c r="C394" s="120" t="s">
        <v>547</v>
      </c>
      <c r="D394" s="189">
        <v>4200</v>
      </c>
      <c r="E394" s="283">
        <f t="shared" si="159"/>
        <v>24200</v>
      </c>
      <c r="F394" s="283">
        <f t="shared" si="160"/>
        <v>20000</v>
      </c>
      <c r="G394" s="142"/>
      <c r="H394" s="294">
        <v>20000</v>
      </c>
      <c r="I394" s="129"/>
      <c r="J394" s="312">
        <f t="shared" si="162"/>
        <v>20000</v>
      </c>
      <c r="K394" s="314"/>
      <c r="L394" s="325">
        <f t="shared" si="2"/>
        <v>20000</v>
      </c>
    </row>
    <row r="395" spans="1:12" s="107" customFormat="1" ht="42.75" customHeight="1" x14ac:dyDescent="0.15">
      <c r="A395" s="149" t="s">
        <v>514</v>
      </c>
      <c r="B395" s="124">
        <v>1172</v>
      </c>
      <c r="C395" s="120" t="s">
        <v>548</v>
      </c>
      <c r="D395" s="189">
        <v>7500</v>
      </c>
      <c r="E395" s="283">
        <f t="shared" si="159"/>
        <v>10500</v>
      </c>
      <c r="F395" s="283">
        <f t="shared" si="160"/>
        <v>3000</v>
      </c>
      <c r="G395" s="142"/>
      <c r="H395" s="294">
        <v>3000</v>
      </c>
      <c r="I395" s="129"/>
      <c r="J395" s="312">
        <f t="shared" si="162"/>
        <v>3000</v>
      </c>
      <c r="K395" s="314"/>
      <c r="L395" s="325">
        <f t="shared" si="2"/>
        <v>3000</v>
      </c>
    </row>
    <row r="396" spans="1:12" s="107" customFormat="1" ht="42.75" customHeight="1" x14ac:dyDescent="0.15">
      <c r="A396" s="149" t="s">
        <v>514</v>
      </c>
      <c r="B396" s="124">
        <v>1172</v>
      </c>
      <c r="C396" s="120" t="s">
        <v>549</v>
      </c>
      <c r="D396" s="189">
        <v>4800</v>
      </c>
      <c r="E396" s="283">
        <f t="shared" si="159"/>
        <v>6800</v>
      </c>
      <c r="F396" s="283">
        <f t="shared" si="160"/>
        <v>2000</v>
      </c>
      <c r="G396" s="142"/>
      <c r="H396" s="294">
        <v>2000</v>
      </c>
      <c r="I396" s="129"/>
      <c r="J396" s="312">
        <f t="shared" si="162"/>
        <v>2000</v>
      </c>
      <c r="K396" s="314"/>
      <c r="L396" s="325">
        <f t="shared" si="2"/>
        <v>2000</v>
      </c>
    </row>
    <row r="397" spans="1:12" s="107" customFormat="1" ht="42.75" customHeight="1" x14ac:dyDescent="0.15">
      <c r="A397" s="149" t="s">
        <v>514</v>
      </c>
      <c r="B397" s="124">
        <v>1172</v>
      </c>
      <c r="C397" s="120" t="s">
        <v>550</v>
      </c>
      <c r="D397" s="189">
        <v>7000</v>
      </c>
      <c r="E397" s="283">
        <f t="shared" si="159"/>
        <v>12000</v>
      </c>
      <c r="F397" s="283">
        <f t="shared" si="160"/>
        <v>5000</v>
      </c>
      <c r="G397" s="142"/>
      <c r="H397" s="294">
        <v>5000</v>
      </c>
      <c r="I397" s="129"/>
      <c r="J397" s="312">
        <f t="shared" si="162"/>
        <v>5000</v>
      </c>
      <c r="K397" s="314"/>
      <c r="L397" s="325">
        <f t="shared" si="2"/>
        <v>5000</v>
      </c>
    </row>
    <row r="398" spans="1:12" s="107" customFormat="1" ht="42.75" customHeight="1" x14ac:dyDescent="0.15">
      <c r="A398" s="149" t="s">
        <v>514</v>
      </c>
      <c r="B398" s="124">
        <v>1172</v>
      </c>
      <c r="C398" s="120" t="s">
        <v>551</v>
      </c>
      <c r="D398" s="189">
        <v>26000</v>
      </c>
      <c r="E398" s="283">
        <f t="shared" si="159"/>
        <v>31000</v>
      </c>
      <c r="F398" s="283">
        <f t="shared" si="160"/>
        <v>5000</v>
      </c>
      <c r="G398" s="142"/>
      <c r="H398" s="294">
        <v>5000</v>
      </c>
      <c r="I398" s="129"/>
      <c r="J398" s="312">
        <f t="shared" si="162"/>
        <v>5000</v>
      </c>
      <c r="K398" s="314"/>
      <c r="L398" s="325">
        <f t="shared" si="2"/>
        <v>5000</v>
      </c>
    </row>
    <row r="399" spans="1:12" s="107" customFormat="1" ht="42.75" customHeight="1" x14ac:dyDescent="0.15">
      <c r="A399" s="149" t="s">
        <v>514</v>
      </c>
      <c r="B399" s="124">
        <v>1172</v>
      </c>
      <c r="C399" s="120" t="s">
        <v>552</v>
      </c>
      <c r="D399" s="189">
        <v>3600</v>
      </c>
      <c r="E399" s="283">
        <f t="shared" si="159"/>
        <v>9600</v>
      </c>
      <c r="F399" s="283">
        <f t="shared" si="160"/>
        <v>6000</v>
      </c>
      <c r="G399" s="142"/>
      <c r="H399" s="294">
        <v>6000</v>
      </c>
      <c r="I399" s="129"/>
      <c r="J399" s="312">
        <f t="shared" si="162"/>
        <v>6000</v>
      </c>
      <c r="K399" s="314"/>
      <c r="L399" s="325">
        <f t="shared" si="2"/>
        <v>6000</v>
      </c>
    </row>
    <row r="400" spans="1:12" s="107" customFormat="1" ht="42.75" customHeight="1" x14ac:dyDescent="0.15">
      <c r="A400" s="149" t="s">
        <v>514</v>
      </c>
      <c r="B400" s="124">
        <v>1172</v>
      </c>
      <c r="C400" s="120" t="s">
        <v>553</v>
      </c>
      <c r="D400" s="189">
        <v>9000</v>
      </c>
      <c r="E400" s="283">
        <f t="shared" si="159"/>
        <v>13000</v>
      </c>
      <c r="F400" s="283">
        <f t="shared" si="160"/>
        <v>4000</v>
      </c>
      <c r="G400" s="142"/>
      <c r="H400" s="294">
        <v>4000</v>
      </c>
      <c r="I400" s="129"/>
      <c r="J400" s="312">
        <f>F400</f>
        <v>4000</v>
      </c>
      <c r="K400" s="314"/>
      <c r="L400" s="325">
        <f t="shared" si="2"/>
        <v>4000</v>
      </c>
    </row>
    <row r="401" spans="1:12" s="107" customFormat="1" ht="42.75" customHeight="1" x14ac:dyDescent="0.15">
      <c r="A401" s="149" t="s">
        <v>514</v>
      </c>
      <c r="B401" s="124">
        <v>1172</v>
      </c>
      <c r="C401" s="120" t="s">
        <v>554</v>
      </c>
      <c r="D401" s="189">
        <v>9000</v>
      </c>
      <c r="E401" s="283">
        <f t="shared" si="159"/>
        <v>19000</v>
      </c>
      <c r="F401" s="283">
        <f t="shared" si="160"/>
        <v>10000</v>
      </c>
      <c r="G401" s="142"/>
      <c r="H401" s="294">
        <v>10000</v>
      </c>
      <c r="I401" s="129"/>
      <c r="J401" s="312">
        <f t="shared" ref="J401:J419" si="163">F401</f>
        <v>10000</v>
      </c>
      <c r="K401" s="314"/>
      <c r="L401" s="325">
        <f t="shared" si="2"/>
        <v>10000</v>
      </c>
    </row>
    <row r="402" spans="1:12" s="107" customFormat="1" ht="42.75" customHeight="1" x14ac:dyDescent="0.15">
      <c r="A402" s="149" t="s">
        <v>514</v>
      </c>
      <c r="B402" s="124">
        <v>1172</v>
      </c>
      <c r="C402" s="120" t="s">
        <v>555</v>
      </c>
      <c r="D402" s="189">
        <v>280000</v>
      </c>
      <c r="E402" s="283">
        <f t="shared" si="159"/>
        <v>320000</v>
      </c>
      <c r="F402" s="283">
        <f t="shared" si="160"/>
        <v>40000</v>
      </c>
      <c r="G402" s="142"/>
      <c r="H402" s="294">
        <v>40000</v>
      </c>
      <c r="I402" s="129"/>
      <c r="J402" s="312">
        <f t="shared" si="163"/>
        <v>40000</v>
      </c>
      <c r="K402" s="314"/>
      <c r="L402" s="325">
        <f t="shared" si="2"/>
        <v>40000</v>
      </c>
    </row>
    <row r="403" spans="1:12" s="107" customFormat="1" ht="42.75" customHeight="1" x14ac:dyDescent="0.15">
      <c r="A403" s="149" t="s">
        <v>514</v>
      </c>
      <c r="B403" s="124">
        <v>1174</v>
      </c>
      <c r="C403" s="120" t="s">
        <v>556</v>
      </c>
      <c r="D403" s="189">
        <v>13200</v>
      </c>
      <c r="E403" s="283">
        <f t="shared" si="159"/>
        <v>43200</v>
      </c>
      <c r="F403" s="283">
        <f t="shared" si="160"/>
        <v>30000</v>
      </c>
      <c r="G403" s="142"/>
      <c r="H403" s="294">
        <v>30000</v>
      </c>
      <c r="I403" s="129"/>
      <c r="J403" s="312">
        <f t="shared" si="163"/>
        <v>30000</v>
      </c>
      <c r="K403" s="314"/>
      <c r="L403" s="325">
        <f t="shared" si="2"/>
        <v>30000</v>
      </c>
    </row>
    <row r="404" spans="1:12" s="107" customFormat="1" ht="42.75" customHeight="1" x14ac:dyDescent="0.15">
      <c r="A404" s="149" t="s">
        <v>514</v>
      </c>
      <c r="B404" s="124">
        <v>1174</v>
      </c>
      <c r="C404" s="120" t="s">
        <v>557</v>
      </c>
      <c r="D404" s="189">
        <v>35000</v>
      </c>
      <c r="E404" s="283">
        <f t="shared" si="159"/>
        <v>70000</v>
      </c>
      <c r="F404" s="283">
        <f t="shared" si="160"/>
        <v>35000</v>
      </c>
      <c r="G404" s="142"/>
      <c r="H404" s="294">
        <v>35000</v>
      </c>
      <c r="I404" s="129"/>
      <c r="J404" s="312">
        <f t="shared" si="163"/>
        <v>35000</v>
      </c>
      <c r="K404" s="314"/>
      <c r="L404" s="325">
        <f t="shared" si="2"/>
        <v>35000</v>
      </c>
    </row>
    <row r="405" spans="1:12" s="107" customFormat="1" ht="42.75" customHeight="1" x14ac:dyDescent="0.15">
      <c r="A405" s="149" t="s">
        <v>514</v>
      </c>
      <c r="B405" s="124">
        <v>1174</v>
      </c>
      <c r="C405" s="120" t="s">
        <v>558</v>
      </c>
      <c r="D405" s="189">
        <v>70000</v>
      </c>
      <c r="E405" s="283">
        <f t="shared" si="159"/>
        <v>160000</v>
      </c>
      <c r="F405" s="283">
        <f t="shared" si="160"/>
        <v>90000</v>
      </c>
      <c r="G405" s="142"/>
      <c r="H405" s="294">
        <v>90000</v>
      </c>
      <c r="I405" s="129"/>
      <c r="J405" s="312">
        <f t="shared" si="163"/>
        <v>90000</v>
      </c>
      <c r="K405" s="314"/>
      <c r="L405" s="325">
        <f t="shared" si="2"/>
        <v>90000</v>
      </c>
    </row>
    <row r="406" spans="1:12" s="107" customFormat="1" ht="42.75" customHeight="1" x14ac:dyDescent="0.15">
      <c r="A406" s="149" t="s">
        <v>514</v>
      </c>
      <c r="B406" s="124">
        <v>1175</v>
      </c>
      <c r="C406" s="120" t="s">
        <v>559</v>
      </c>
      <c r="D406" s="189">
        <v>170000</v>
      </c>
      <c r="E406" s="283">
        <f t="shared" si="159"/>
        <v>190000</v>
      </c>
      <c r="F406" s="283">
        <f t="shared" si="160"/>
        <v>20000</v>
      </c>
      <c r="G406" s="142"/>
      <c r="H406" s="294">
        <v>20000</v>
      </c>
      <c r="I406" s="129"/>
      <c r="J406" s="312">
        <f t="shared" si="163"/>
        <v>20000</v>
      </c>
      <c r="K406" s="314"/>
      <c r="L406" s="325">
        <f t="shared" si="2"/>
        <v>20000</v>
      </c>
    </row>
    <row r="407" spans="1:12" s="107" customFormat="1" ht="42.75" customHeight="1" x14ac:dyDescent="0.15">
      <c r="A407" s="149" t="s">
        <v>514</v>
      </c>
      <c r="B407" s="124">
        <v>1176</v>
      </c>
      <c r="C407" s="120" t="s">
        <v>560</v>
      </c>
      <c r="D407" s="189">
        <v>85000</v>
      </c>
      <c r="E407" s="283">
        <f t="shared" si="159"/>
        <v>93000</v>
      </c>
      <c r="F407" s="283">
        <f t="shared" si="160"/>
        <v>8000</v>
      </c>
      <c r="G407" s="142"/>
      <c r="H407" s="294">
        <v>8000</v>
      </c>
      <c r="I407" s="129"/>
      <c r="J407" s="312">
        <f t="shared" si="163"/>
        <v>8000</v>
      </c>
      <c r="K407" s="314"/>
      <c r="L407" s="325">
        <f t="shared" si="2"/>
        <v>8000</v>
      </c>
    </row>
    <row r="408" spans="1:12" s="107" customFormat="1" ht="42.75" customHeight="1" x14ac:dyDescent="0.15">
      <c r="A408" s="149" t="s">
        <v>514</v>
      </c>
      <c r="B408" s="124">
        <v>1176</v>
      </c>
      <c r="C408" s="120" t="s">
        <v>561</v>
      </c>
      <c r="D408" s="189">
        <v>22000</v>
      </c>
      <c r="E408" s="283">
        <f t="shared" si="159"/>
        <v>30000</v>
      </c>
      <c r="F408" s="283">
        <f t="shared" si="160"/>
        <v>8000</v>
      </c>
      <c r="G408" s="142"/>
      <c r="H408" s="294">
        <v>8000</v>
      </c>
      <c r="I408" s="129"/>
      <c r="J408" s="312">
        <f t="shared" si="163"/>
        <v>8000</v>
      </c>
      <c r="K408" s="314"/>
      <c r="L408" s="325">
        <f t="shared" si="2"/>
        <v>8000</v>
      </c>
    </row>
    <row r="409" spans="1:12" s="107" customFormat="1" ht="42.75" customHeight="1" x14ac:dyDescent="0.15">
      <c r="A409" s="149" t="s">
        <v>514</v>
      </c>
      <c r="B409" s="124" t="s">
        <v>165</v>
      </c>
      <c r="C409" s="120" t="s">
        <v>562</v>
      </c>
      <c r="D409" s="189"/>
      <c r="E409" s="283">
        <f t="shared" si="159"/>
        <v>217728</v>
      </c>
      <c r="F409" s="283">
        <f t="shared" si="160"/>
        <v>217728</v>
      </c>
      <c r="G409" s="142"/>
      <c r="H409" s="294">
        <v>217728</v>
      </c>
      <c r="I409" s="129"/>
      <c r="J409" s="312">
        <f t="shared" si="163"/>
        <v>217728</v>
      </c>
      <c r="K409" s="314"/>
      <c r="L409" s="325">
        <f t="shared" si="2"/>
        <v>217728</v>
      </c>
    </row>
    <row r="410" spans="1:12" s="107" customFormat="1" ht="42.75" customHeight="1" x14ac:dyDescent="0.15">
      <c r="A410" s="149" t="s">
        <v>514</v>
      </c>
      <c r="B410" s="124" t="s">
        <v>165</v>
      </c>
      <c r="C410" s="120" t="s">
        <v>563</v>
      </c>
      <c r="D410" s="189"/>
      <c r="E410" s="283">
        <f t="shared" si="159"/>
        <v>21000</v>
      </c>
      <c r="F410" s="283">
        <f t="shared" si="160"/>
        <v>21000</v>
      </c>
      <c r="G410" s="142"/>
      <c r="H410" s="294">
        <v>21000</v>
      </c>
      <c r="I410" s="129"/>
      <c r="J410" s="312">
        <f t="shared" si="163"/>
        <v>21000</v>
      </c>
      <c r="K410" s="314"/>
      <c r="L410" s="325">
        <f t="shared" si="2"/>
        <v>21000</v>
      </c>
    </row>
    <row r="411" spans="1:12" s="107" customFormat="1" ht="42.75" customHeight="1" x14ac:dyDescent="0.15">
      <c r="A411" s="149" t="s">
        <v>514</v>
      </c>
      <c r="B411" s="124" t="s">
        <v>165</v>
      </c>
      <c r="C411" s="120" t="s">
        <v>564</v>
      </c>
      <c r="D411" s="189"/>
      <c r="E411" s="283">
        <f t="shared" si="159"/>
        <v>206000</v>
      </c>
      <c r="F411" s="283">
        <f t="shared" si="160"/>
        <v>206000</v>
      </c>
      <c r="G411" s="142"/>
      <c r="H411" s="294">
        <v>206000</v>
      </c>
      <c r="I411" s="129"/>
      <c r="J411" s="312">
        <f t="shared" si="163"/>
        <v>206000</v>
      </c>
      <c r="K411" s="314"/>
      <c r="L411" s="325">
        <f t="shared" si="2"/>
        <v>206000</v>
      </c>
    </row>
    <row r="412" spans="1:12" s="107" customFormat="1" ht="42.75" customHeight="1" x14ac:dyDescent="0.15">
      <c r="A412" s="149" t="s">
        <v>514</v>
      </c>
      <c r="B412" s="124" t="s">
        <v>165</v>
      </c>
      <c r="C412" s="120" t="s">
        <v>565</v>
      </c>
      <c r="D412" s="189"/>
      <c r="E412" s="283">
        <f t="shared" si="159"/>
        <v>10000</v>
      </c>
      <c r="F412" s="283">
        <f t="shared" si="160"/>
        <v>10000</v>
      </c>
      <c r="G412" s="142"/>
      <c r="H412" s="294">
        <v>10000</v>
      </c>
      <c r="I412" s="129"/>
      <c r="J412" s="312">
        <f t="shared" si="163"/>
        <v>10000</v>
      </c>
      <c r="K412" s="314"/>
      <c r="L412" s="325">
        <f t="shared" si="2"/>
        <v>10000</v>
      </c>
    </row>
    <row r="413" spans="1:12" s="107" customFormat="1" ht="42.75" customHeight="1" x14ac:dyDescent="0.15">
      <c r="A413" s="149" t="s">
        <v>514</v>
      </c>
      <c r="B413" s="124" t="s">
        <v>165</v>
      </c>
      <c r="C413" s="120" t="s">
        <v>566</v>
      </c>
      <c r="D413" s="189"/>
      <c r="E413" s="283">
        <f t="shared" si="159"/>
        <v>433000</v>
      </c>
      <c r="F413" s="283">
        <f t="shared" si="160"/>
        <v>433000</v>
      </c>
      <c r="G413" s="142"/>
      <c r="H413" s="294">
        <v>433000</v>
      </c>
      <c r="I413" s="129"/>
      <c r="J413" s="312">
        <f t="shared" si="163"/>
        <v>433000</v>
      </c>
      <c r="K413" s="314"/>
      <c r="L413" s="325">
        <f t="shared" si="2"/>
        <v>433000</v>
      </c>
    </row>
    <row r="414" spans="1:12" s="107" customFormat="1" ht="42.75" customHeight="1" x14ac:dyDescent="0.15">
      <c r="A414" s="149" t="s">
        <v>514</v>
      </c>
      <c r="B414" s="124" t="s">
        <v>165</v>
      </c>
      <c r="C414" s="120" t="s">
        <v>567</v>
      </c>
      <c r="D414" s="189"/>
      <c r="E414" s="283">
        <f t="shared" si="159"/>
        <v>32000</v>
      </c>
      <c r="F414" s="283">
        <f t="shared" si="160"/>
        <v>32000</v>
      </c>
      <c r="G414" s="142"/>
      <c r="H414" s="294">
        <v>32000</v>
      </c>
      <c r="I414" s="129"/>
      <c r="J414" s="312">
        <f t="shared" si="163"/>
        <v>32000</v>
      </c>
      <c r="K414" s="314"/>
      <c r="L414" s="325">
        <f t="shared" si="2"/>
        <v>32000</v>
      </c>
    </row>
    <row r="415" spans="1:12" s="107" customFormat="1" ht="42.75" customHeight="1" x14ac:dyDescent="0.15">
      <c r="A415" s="149" t="s">
        <v>514</v>
      </c>
      <c r="B415" s="124" t="s">
        <v>165</v>
      </c>
      <c r="C415" s="120" t="s">
        <v>568</v>
      </c>
      <c r="D415" s="189"/>
      <c r="E415" s="283">
        <f t="shared" si="159"/>
        <v>100000</v>
      </c>
      <c r="F415" s="283">
        <f t="shared" si="160"/>
        <v>100000</v>
      </c>
      <c r="G415" s="142"/>
      <c r="H415" s="294">
        <v>100000</v>
      </c>
      <c r="I415" s="129"/>
      <c r="J415" s="312">
        <f t="shared" si="163"/>
        <v>100000</v>
      </c>
      <c r="K415" s="314"/>
      <c r="L415" s="325">
        <f t="shared" si="2"/>
        <v>100000</v>
      </c>
    </row>
    <row r="416" spans="1:12" s="107" customFormat="1" ht="42.75" customHeight="1" x14ac:dyDescent="0.15">
      <c r="A416" s="149" t="s">
        <v>514</v>
      </c>
      <c r="B416" s="124" t="s">
        <v>165</v>
      </c>
      <c r="C416" s="120" t="s">
        <v>569</v>
      </c>
      <c r="D416" s="189"/>
      <c r="E416" s="283">
        <f t="shared" si="159"/>
        <v>125000</v>
      </c>
      <c r="F416" s="283">
        <f t="shared" si="160"/>
        <v>125000</v>
      </c>
      <c r="G416" s="142"/>
      <c r="H416" s="294">
        <v>125000</v>
      </c>
      <c r="I416" s="129"/>
      <c r="J416" s="312">
        <f t="shared" si="163"/>
        <v>125000</v>
      </c>
      <c r="K416" s="314"/>
      <c r="L416" s="325">
        <f t="shared" si="2"/>
        <v>125000</v>
      </c>
    </row>
    <row r="417" spans="1:12" s="107" customFormat="1" ht="42.75" customHeight="1" x14ac:dyDescent="0.15">
      <c r="A417" s="149" t="s">
        <v>514</v>
      </c>
      <c r="B417" s="124" t="s">
        <v>165</v>
      </c>
      <c r="C417" s="120" t="s">
        <v>570</v>
      </c>
      <c r="D417" s="189"/>
      <c r="E417" s="283">
        <f t="shared" si="159"/>
        <v>7000</v>
      </c>
      <c r="F417" s="283">
        <f t="shared" si="160"/>
        <v>7000</v>
      </c>
      <c r="G417" s="142"/>
      <c r="H417" s="294">
        <v>7000</v>
      </c>
      <c r="I417" s="129"/>
      <c r="J417" s="312">
        <f t="shared" si="163"/>
        <v>7000</v>
      </c>
      <c r="K417" s="314"/>
      <c r="L417" s="325">
        <f t="shared" si="2"/>
        <v>7000</v>
      </c>
    </row>
    <row r="418" spans="1:12" s="107" customFormat="1" ht="42.75" customHeight="1" x14ac:dyDescent="0.15">
      <c r="A418" s="149" t="s">
        <v>514</v>
      </c>
      <c r="B418" s="124" t="s">
        <v>165</v>
      </c>
      <c r="C418" s="120" t="s">
        <v>571</v>
      </c>
      <c r="D418" s="189">
        <v>0</v>
      </c>
      <c r="E418" s="283">
        <f t="shared" si="159"/>
        <v>21000</v>
      </c>
      <c r="F418" s="283">
        <f t="shared" si="160"/>
        <v>21000</v>
      </c>
      <c r="G418" s="142"/>
      <c r="H418" s="294">
        <v>21000</v>
      </c>
      <c r="I418" s="129"/>
      <c r="J418" s="312">
        <f t="shared" si="163"/>
        <v>21000</v>
      </c>
      <c r="K418" s="314"/>
      <c r="L418" s="325">
        <f t="shared" si="2"/>
        <v>21000</v>
      </c>
    </row>
    <row r="419" spans="1:12" s="107" customFormat="1" ht="42.75" customHeight="1" x14ac:dyDescent="0.15">
      <c r="A419" s="149" t="s">
        <v>514</v>
      </c>
      <c r="B419" s="124" t="s">
        <v>165</v>
      </c>
      <c r="C419" s="120" t="s">
        <v>572</v>
      </c>
      <c r="D419" s="189">
        <v>0</v>
      </c>
      <c r="E419" s="283">
        <f t="shared" si="159"/>
        <v>4000</v>
      </c>
      <c r="F419" s="283">
        <f t="shared" si="160"/>
        <v>4000</v>
      </c>
      <c r="G419" s="142"/>
      <c r="H419" s="294">
        <v>4000</v>
      </c>
      <c r="I419" s="129"/>
      <c r="J419" s="312">
        <f t="shared" si="163"/>
        <v>4000</v>
      </c>
      <c r="K419" s="314"/>
      <c r="L419" s="325">
        <f t="shared" si="2"/>
        <v>4000</v>
      </c>
    </row>
    <row r="420" spans="1:12" s="107" customFormat="1" ht="42.75" customHeight="1" x14ac:dyDescent="0.15">
      <c r="A420" s="149" t="s">
        <v>514</v>
      </c>
      <c r="B420" s="124" t="s">
        <v>165</v>
      </c>
      <c r="C420" s="120" t="s">
        <v>573</v>
      </c>
      <c r="D420" s="189">
        <v>0</v>
      </c>
      <c r="E420" s="283">
        <f t="shared" si="159"/>
        <v>4000</v>
      </c>
      <c r="F420" s="283">
        <f t="shared" si="160"/>
        <v>4000</v>
      </c>
      <c r="G420" s="142"/>
      <c r="H420" s="294">
        <v>4000</v>
      </c>
      <c r="I420" s="129"/>
      <c r="J420" s="312">
        <f t="shared" ref="J420" si="164">F420</f>
        <v>4000</v>
      </c>
      <c r="K420" s="314"/>
      <c r="L420" s="325">
        <f t="shared" si="2"/>
        <v>4000</v>
      </c>
    </row>
    <row r="421" spans="1:12" s="107" customFormat="1" ht="42.75" hidden="1" customHeight="1" x14ac:dyDescent="0.15">
      <c r="A421" s="351" t="s">
        <v>514</v>
      </c>
      <c r="B421" s="334"/>
      <c r="C421" s="335" t="s">
        <v>574</v>
      </c>
      <c r="D421" s="354"/>
      <c r="E421" s="283">
        <f t="shared" si="159"/>
        <v>0</v>
      </c>
      <c r="F421" s="283">
        <f t="shared" si="160"/>
        <v>0</v>
      </c>
      <c r="G421" s="357"/>
      <c r="H421" s="358"/>
      <c r="I421" s="356" t="s">
        <v>579</v>
      </c>
      <c r="J421" s="312">
        <f>F421</f>
        <v>0</v>
      </c>
      <c r="K421" s="314"/>
      <c r="L421" s="325">
        <f t="shared" si="2"/>
        <v>0</v>
      </c>
    </row>
    <row r="422" spans="1:12" s="107" customFormat="1" ht="42.75" customHeight="1" x14ac:dyDescent="0.15">
      <c r="A422" s="149" t="s">
        <v>428</v>
      </c>
      <c r="B422" s="124">
        <v>1183</v>
      </c>
      <c r="C422" s="120" t="s">
        <v>580</v>
      </c>
      <c r="D422" s="189">
        <v>2779745</v>
      </c>
      <c r="E422" s="283">
        <f t="shared" si="159"/>
        <v>2786985</v>
      </c>
      <c r="F422" s="283">
        <f t="shared" si="160"/>
        <v>7240</v>
      </c>
      <c r="G422" s="142"/>
      <c r="H422" s="294">
        <v>7240</v>
      </c>
      <c r="I422" s="129" t="s">
        <v>715</v>
      </c>
      <c r="J422" s="312">
        <f t="shared" ref="J422:J434" si="165">F422</f>
        <v>7240</v>
      </c>
      <c r="K422" s="314">
        <v>7240</v>
      </c>
      <c r="L422" s="325">
        <f t="shared" si="2"/>
        <v>0</v>
      </c>
    </row>
    <row r="423" spans="1:12" s="107" customFormat="1" ht="57.75" customHeight="1" x14ac:dyDescent="0.15">
      <c r="A423" s="149" t="s">
        <v>428</v>
      </c>
      <c r="B423" s="124">
        <v>1183</v>
      </c>
      <c r="C423" s="120" t="s">
        <v>519</v>
      </c>
      <c r="D423" s="189">
        <v>3062897</v>
      </c>
      <c r="E423" s="283">
        <f t="shared" si="159"/>
        <v>340322</v>
      </c>
      <c r="F423" s="283">
        <f t="shared" si="160"/>
        <v>-2722575</v>
      </c>
      <c r="G423" s="142">
        <v>2722575</v>
      </c>
      <c r="H423" s="294"/>
      <c r="I423" s="129" t="s">
        <v>575</v>
      </c>
      <c r="J423" s="312">
        <f t="shared" si="165"/>
        <v>-2722575</v>
      </c>
      <c r="K423" s="314">
        <v>-2722575</v>
      </c>
      <c r="L423" s="325">
        <f t="shared" si="2"/>
        <v>0</v>
      </c>
    </row>
    <row r="424" spans="1:12" s="107" customFormat="1" ht="42.75" customHeight="1" x14ac:dyDescent="0.15">
      <c r="A424" s="149" t="s">
        <v>428</v>
      </c>
      <c r="B424" s="124">
        <v>1185</v>
      </c>
      <c r="C424" s="120" t="s">
        <v>581</v>
      </c>
      <c r="D424" s="189">
        <v>65600</v>
      </c>
      <c r="E424" s="283">
        <f t="shared" si="159"/>
        <v>68880</v>
      </c>
      <c r="F424" s="283">
        <f t="shared" si="160"/>
        <v>3280</v>
      </c>
      <c r="G424" s="142"/>
      <c r="H424" s="294">
        <v>3280</v>
      </c>
      <c r="I424" s="129" t="s">
        <v>720</v>
      </c>
      <c r="J424" s="312">
        <f t="shared" si="165"/>
        <v>3280</v>
      </c>
      <c r="K424" s="314"/>
      <c r="L424" s="325">
        <f t="shared" si="2"/>
        <v>3280</v>
      </c>
    </row>
    <row r="425" spans="1:12" s="107" customFormat="1" ht="42.75" customHeight="1" x14ac:dyDescent="0.15">
      <c r="A425" s="149" t="s">
        <v>428</v>
      </c>
      <c r="B425" s="124">
        <v>1190</v>
      </c>
      <c r="C425" s="120" t="s">
        <v>582</v>
      </c>
      <c r="D425" s="189">
        <v>30000</v>
      </c>
      <c r="E425" s="283">
        <f t="shared" si="159"/>
        <v>60000</v>
      </c>
      <c r="F425" s="283">
        <f t="shared" si="160"/>
        <v>30000</v>
      </c>
      <c r="G425" s="142"/>
      <c r="H425" s="294">
        <v>30000</v>
      </c>
      <c r="I425" s="129"/>
      <c r="J425" s="312">
        <f t="shared" si="165"/>
        <v>30000</v>
      </c>
      <c r="K425" s="314"/>
      <c r="L425" s="325">
        <f t="shared" si="2"/>
        <v>30000</v>
      </c>
    </row>
    <row r="426" spans="1:12" s="107" customFormat="1" ht="42.75" customHeight="1" x14ac:dyDescent="0.15">
      <c r="A426" s="149" t="s">
        <v>428</v>
      </c>
      <c r="B426" s="124">
        <v>1191</v>
      </c>
      <c r="C426" s="120" t="s">
        <v>583</v>
      </c>
      <c r="D426" s="189">
        <v>11490</v>
      </c>
      <c r="E426" s="283">
        <f t="shared" si="159"/>
        <v>36490</v>
      </c>
      <c r="F426" s="283">
        <f t="shared" si="160"/>
        <v>25000</v>
      </c>
      <c r="G426" s="142"/>
      <c r="H426" s="294">
        <v>25000</v>
      </c>
      <c r="I426" s="129"/>
      <c r="J426" s="312">
        <f t="shared" si="165"/>
        <v>25000</v>
      </c>
      <c r="K426" s="314"/>
      <c r="L426" s="325">
        <f t="shared" si="2"/>
        <v>25000</v>
      </c>
    </row>
    <row r="427" spans="1:12" s="107" customFormat="1" ht="42.75" customHeight="1" x14ac:dyDescent="0.15">
      <c r="A427" s="149" t="s">
        <v>428</v>
      </c>
      <c r="B427" s="124">
        <v>1193</v>
      </c>
      <c r="C427" s="120" t="s">
        <v>584</v>
      </c>
      <c r="D427" s="189">
        <v>15000</v>
      </c>
      <c r="E427" s="283">
        <f t="shared" si="159"/>
        <v>20000</v>
      </c>
      <c r="F427" s="283">
        <f t="shared" si="160"/>
        <v>5000</v>
      </c>
      <c r="G427" s="142"/>
      <c r="H427" s="294">
        <v>5000</v>
      </c>
      <c r="I427" s="129"/>
      <c r="J427" s="312">
        <f t="shared" si="165"/>
        <v>5000</v>
      </c>
      <c r="K427" s="314"/>
      <c r="L427" s="325">
        <f t="shared" si="2"/>
        <v>5000</v>
      </c>
    </row>
    <row r="428" spans="1:12" s="107" customFormat="1" ht="42.75" customHeight="1" x14ac:dyDescent="0.15">
      <c r="A428" s="149" t="s">
        <v>428</v>
      </c>
      <c r="B428" s="124">
        <v>1194</v>
      </c>
      <c r="C428" s="120" t="s">
        <v>585</v>
      </c>
      <c r="D428" s="189">
        <v>48000</v>
      </c>
      <c r="E428" s="283">
        <f t="shared" si="159"/>
        <v>68000</v>
      </c>
      <c r="F428" s="283">
        <f t="shared" si="160"/>
        <v>20000</v>
      </c>
      <c r="G428" s="142"/>
      <c r="H428" s="294">
        <v>20000</v>
      </c>
      <c r="I428" s="129"/>
      <c r="J428" s="312">
        <f t="shared" si="165"/>
        <v>20000</v>
      </c>
      <c r="K428" s="314"/>
      <c r="L428" s="325">
        <f t="shared" si="2"/>
        <v>20000</v>
      </c>
    </row>
    <row r="429" spans="1:12" s="107" customFormat="1" ht="42.75" hidden="1" customHeight="1" x14ac:dyDescent="0.15">
      <c r="A429" s="149" t="s">
        <v>428</v>
      </c>
      <c r="B429" s="124">
        <v>1199</v>
      </c>
      <c r="C429" s="120" t="s">
        <v>524</v>
      </c>
      <c r="D429" s="189"/>
      <c r="E429" s="283">
        <f t="shared" ref="E429:E465" si="166">D429+F429</f>
        <v>0</v>
      </c>
      <c r="F429" s="283">
        <f t="shared" ref="F429:F465" si="167">H429-G429</f>
        <v>0</v>
      </c>
      <c r="G429" s="142"/>
      <c r="H429" s="294"/>
      <c r="I429" s="129"/>
      <c r="J429" s="312">
        <f t="shared" si="165"/>
        <v>0</v>
      </c>
      <c r="K429" s="314"/>
      <c r="L429" s="325">
        <f t="shared" si="2"/>
        <v>0</v>
      </c>
    </row>
    <row r="430" spans="1:12" s="107" customFormat="1" ht="42.75" customHeight="1" x14ac:dyDescent="0.15">
      <c r="A430" s="149" t="s">
        <v>428</v>
      </c>
      <c r="B430" s="124">
        <v>1199</v>
      </c>
      <c r="C430" s="120" t="s">
        <v>525</v>
      </c>
      <c r="D430" s="189">
        <v>1618200</v>
      </c>
      <c r="E430" s="283">
        <f t="shared" si="166"/>
        <v>2427300</v>
      </c>
      <c r="F430" s="283">
        <f t="shared" si="167"/>
        <v>809100</v>
      </c>
      <c r="G430" s="142"/>
      <c r="H430" s="294">
        <v>809100</v>
      </c>
      <c r="I430" s="129" t="s">
        <v>576</v>
      </c>
      <c r="J430" s="312">
        <f t="shared" si="165"/>
        <v>809100</v>
      </c>
      <c r="K430" s="314"/>
      <c r="L430" s="325">
        <f t="shared" si="2"/>
        <v>809100</v>
      </c>
    </row>
    <row r="431" spans="1:12" s="107" customFormat="1" ht="58.5" customHeight="1" x14ac:dyDescent="0.15">
      <c r="A431" s="149" t="s">
        <v>428</v>
      </c>
      <c r="B431" s="124">
        <v>1198</v>
      </c>
      <c r="C431" s="120" t="s">
        <v>586</v>
      </c>
      <c r="D431" s="189">
        <v>918000</v>
      </c>
      <c r="E431" s="283">
        <f t="shared" si="166"/>
        <v>918000</v>
      </c>
      <c r="F431" s="283">
        <f t="shared" si="167"/>
        <v>0</v>
      </c>
      <c r="G431" s="142"/>
      <c r="H431" s="294"/>
      <c r="I431" s="129" t="s">
        <v>716</v>
      </c>
      <c r="J431" s="312">
        <f t="shared" si="165"/>
        <v>0</v>
      </c>
      <c r="K431" s="314"/>
      <c r="L431" s="325">
        <f t="shared" si="2"/>
        <v>0</v>
      </c>
    </row>
    <row r="432" spans="1:12" s="107" customFormat="1" ht="42.75" customHeight="1" x14ac:dyDescent="0.15">
      <c r="A432" s="149" t="s">
        <v>428</v>
      </c>
      <c r="B432" s="124">
        <v>1200</v>
      </c>
      <c r="C432" s="120" t="s">
        <v>587</v>
      </c>
      <c r="D432" s="189">
        <v>1500000</v>
      </c>
      <c r="E432" s="283">
        <f t="shared" si="166"/>
        <v>2000000</v>
      </c>
      <c r="F432" s="283">
        <f t="shared" si="167"/>
        <v>500000</v>
      </c>
      <c r="G432" s="142"/>
      <c r="H432" s="294">
        <v>500000</v>
      </c>
      <c r="I432" s="129" t="s">
        <v>715</v>
      </c>
      <c r="J432" s="312">
        <f t="shared" si="165"/>
        <v>500000</v>
      </c>
      <c r="K432" s="314"/>
      <c r="L432" s="325">
        <f t="shared" si="2"/>
        <v>500000</v>
      </c>
    </row>
    <row r="433" spans="1:12" s="107" customFormat="1" ht="42.75" customHeight="1" x14ac:dyDescent="0.15">
      <c r="A433" s="149" t="s">
        <v>428</v>
      </c>
      <c r="B433" s="124">
        <v>1205</v>
      </c>
      <c r="C433" s="120" t="s">
        <v>588</v>
      </c>
      <c r="D433" s="189">
        <v>793078</v>
      </c>
      <c r="E433" s="283">
        <f t="shared" si="166"/>
        <v>757029</v>
      </c>
      <c r="F433" s="283">
        <f t="shared" si="167"/>
        <v>-36049</v>
      </c>
      <c r="G433" s="142">
        <v>36049</v>
      </c>
      <c r="H433" s="294"/>
      <c r="I433" s="129"/>
      <c r="J433" s="312">
        <f t="shared" si="165"/>
        <v>-36049</v>
      </c>
      <c r="K433" s="314"/>
      <c r="L433" s="325">
        <f t="shared" si="2"/>
        <v>-36049</v>
      </c>
    </row>
    <row r="434" spans="1:12" s="107" customFormat="1" ht="42.75" customHeight="1" x14ac:dyDescent="0.15">
      <c r="A434" s="149" t="s">
        <v>428</v>
      </c>
      <c r="B434" s="124">
        <v>1209</v>
      </c>
      <c r="C434" s="120" t="s">
        <v>589</v>
      </c>
      <c r="D434" s="189">
        <v>601125</v>
      </c>
      <c r="E434" s="283">
        <f t="shared" si="166"/>
        <v>0</v>
      </c>
      <c r="F434" s="283">
        <f t="shared" si="167"/>
        <v>-601125</v>
      </c>
      <c r="G434" s="142">
        <v>601125</v>
      </c>
      <c r="H434" s="294"/>
      <c r="I434" s="129" t="s">
        <v>695</v>
      </c>
      <c r="J434" s="312">
        <f t="shared" si="165"/>
        <v>-601125</v>
      </c>
      <c r="K434" s="314">
        <v>-400750</v>
      </c>
      <c r="L434" s="325">
        <f t="shared" si="2"/>
        <v>-200375</v>
      </c>
    </row>
    <row r="435" spans="1:12" s="107" customFormat="1" ht="42.75" customHeight="1" x14ac:dyDescent="0.15">
      <c r="A435" s="149" t="s">
        <v>428</v>
      </c>
      <c r="B435" s="124">
        <v>1212</v>
      </c>
      <c r="C435" s="120" t="s">
        <v>590</v>
      </c>
      <c r="D435" s="189">
        <v>284952</v>
      </c>
      <c r="E435" s="283">
        <f t="shared" si="166"/>
        <v>304952</v>
      </c>
      <c r="F435" s="283">
        <f t="shared" si="167"/>
        <v>20000</v>
      </c>
      <c r="G435" s="142"/>
      <c r="H435" s="294">
        <v>20000</v>
      </c>
      <c r="I435" s="129"/>
      <c r="J435" s="312">
        <f>F435</f>
        <v>20000</v>
      </c>
      <c r="K435" s="314"/>
      <c r="L435" s="325">
        <f t="shared" si="2"/>
        <v>20000</v>
      </c>
    </row>
    <row r="436" spans="1:12" s="107" customFormat="1" ht="42.75" customHeight="1" x14ac:dyDescent="0.15">
      <c r="A436" s="149" t="s">
        <v>428</v>
      </c>
      <c r="B436" s="124">
        <v>1213</v>
      </c>
      <c r="C436" s="120" t="s">
        <v>591</v>
      </c>
      <c r="D436" s="189">
        <v>8000</v>
      </c>
      <c r="E436" s="283">
        <f t="shared" si="166"/>
        <v>20000</v>
      </c>
      <c r="F436" s="283">
        <f t="shared" si="167"/>
        <v>12000</v>
      </c>
      <c r="G436" s="142"/>
      <c r="H436" s="294">
        <v>12000</v>
      </c>
      <c r="I436" s="129"/>
      <c r="J436" s="312">
        <f t="shared" ref="J436:J452" si="168">F436</f>
        <v>12000</v>
      </c>
      <c r="K436" s="314"/>
      <c r="L436" s="325">
        <f t="shared" si="2"/>
        <v>12000</v>
      </c>
    </row>
    <row r="437" spans="1:12" s="107" customFormat="1" ht="42.75" customHeight="1" x14ac:dyDescent="0.15">
      <c r="A437" s="149" t="s">
        <v>428</v>
      </c>
      <c r="B437" s="124">
        <v>1215</v>
      </c>
      <c r="C437" s="120" t="s">
        <v>592</v>
      </c>
      <c r="D437" s="189">
        <v>24928</v>
      </c>
      <c r="E437" s="283">
        <f t="shared" si="166"/>
        <v>35400</v>
      </c>
      <c r="F437" s="283">
        <f t="shared" si="167"/>
        <v>10472</v>
      </c>
      <c r="G437" s="142"/>
      <c r="H437" s="294">
        <v>10472</v>
      </c>
      <c r="I437" s="129"/>
      <c r="J437" s="312">
        <f t="shared" si="168"/>
        <v>10472</v>
      </c>
      <c r="K437" s="314"/>
      <c r="L437" s="325">
        <f t="shared" si="2"/>
        <v>10472</v>
      </c>
    </row>
    <row r="438" spans="1:12" s="107" customFormat="1" ht="42.75" customHeight="1" x14ac:dyDescent="0.15">
      <c r="A438" s="149" t="s">
        <v>428</v>
      </c>
      <c r="B438" s="124" t="s">
        <v>165</v>
      </c>
      <c r="C438" s="120" t="s">
        <v>593</v>
      </c>
      <c r="D438" s="189"/>
      <c r="E438" s="283">
        <f t="shared" si="166"/>
        <v>73800</v>
      </c>
      <c r="F438" s="283">
        <f t="shared" si="167"/>
        <v>73800</v>
      </c>
      <c r="G438" s="142"/>
      <c r="H438" s="294">
        <v>73800</v>
      </c>
      <c r="I438" s="129"/>
      <c r="J438" s="312">
        <f t="shared" si="168"/>
        <v>73800</v>
      </c>
      <c r="K438" s="314"/>
      <c r="L438" s="325">
        <f t="shared" si="2"/>
        <v>73800</v>
      </c>
    </row>
    <row r="439" spans="1:12" s="107" customFormat="1" ht="42.75" customHeight="1" x14ac:dyDescent="0.15">
      <c r="A439" s="149" t="s">
        <v>428</v>
      </c>
      <c r="B439" s="124" t="s">
        <v>165</v>
      </c>
      <c r="C439" s="120" t="s">
        <v>562</v>
      </c>
      <c r="D439" s="189"/>
      <c r="E439" s="283">
        <f t="shared" si="166"/>
        <v>103680</v>
      </c>
      <c r="F439" s="283">
        <f t="shared" si="167"/>
        <v>103680</v>
      </c>
      <c r="G439" s="142"/>
      <c r="H439" s="294">
        <v>103680</v>
      </c>
      <c r="I439" s="129"/>
      <c r="J439" s="312">
        <f t="shared" si="168"/>
        <v>103680</v>
      </c>
      <c r="K439" s="314"/>
      <c r="L439" s="325">
        <f t="shared" si="2"/>
        <v>103680</v>
      </c>
    </row>
    <row r="440" spans="1:12" s="107" customFormat="1" ht="42.75" customHeight="1" x14ac:dyDescent="0.15">
      <c r="A440" s="149" t="s">
        <v>428</v>
      </c>
      <c r="B440" s="124" t="s">
        <v>165</v>
      </c>
      <c r="C440" s="120" t="s">
        <v>563</v>
      </c>
      <c r="D440" s="189"/>
      <c r="E440" s="283">
        <f t="shared" si="166"/>
        <v>10000</v>
      </c>
      <c r="F440" s="283">
        <f t="shared" si="167"/>
        <v>10000</v>
      </c>
      <c r="G440" s="142"/>
      <c r="H440" s="294">
        <v>10000</v>
      </c>
      <c r="I440" s="129"/>
      <c r="J440" s="312">
        <f t="shared" si="168"/>
        <v>10000</v>
      </c>
      <c r="K440" s="314"/>
      <c r="L440" s="325">
        <f t="shared" si="2"/>
        <v>10000</v>
      </c>
    </row>
    <row r="441" spans="1:12" s="107" customFormat="1" ht="42.75" customHeight="1" x14ac:dyDescent="0.15">
      <c r="A441" s="149" t="s">
        <v>428</v>
      </c>
      <c r="B441" s="124" t="s">
        <v>165</v>
      </c>
      <c r="C441" s="120" t="s">
        <v>594</v>
      </c>
      <c r="D441" s="189"/>
      <c r="E441" s="283">
        <f t="shared" si="166"/>
        <v>303000</v>
      </c>
      <c r="F441" s="283">
        <f t="shared" si="167"/>
        <v>303000</v>
      </c>
      <c r="G441" s="142"/>
      <c r="H441" s="294">
        <v>303000</v>
      </c>
      <c r="I441" s="129"/>
      <c r="J441" s="312">
        <f t="shared" si="168"/>
        <v>303000</v>
      </c>
      <c r="K441" s="314"/>
      <c r="L441" s="325">
        <f t="shared" si="2"/>
        <v>303000</v>
      </c>
    </row>
    <row r="442" spans="1:12" s="107" customFormat="1" ht="42.75" customHeight="1" x14ac:dyDescent="0.15">
      <c r="A442" s="149" t="s">
        <v>428</v>
      </c>
      <c r="B442" s="124" t="s">
        <v>165</v>
      </c>
      <c r="C442" s="120" t="s">
        <v>595</v>
      </c>
      <c r="D442" s="189"/>
      <c r="E442" s="283">
        <f t="shared" si="166"/>
        <v>100000</v>
      </c>
      <c r="F442" s="283">
        <f t="shared" si="167"/>
        <v>100000</v>
      </c>
      <c r="G442" s="142"/>
      <c r="H442" s="294">
        <v>100000</v>
      </c>
      <c r="I442" s="129"/>
      <c r="J442" s="312">
        <f t="shared" si="168"/>
        <v>100000</v>
      </c>
      <c r="K442" s="314"/>
      <c r="L442" s="325">
        <f t="shared" si="2"/>
        <v>100000</v>
      </c>
    </row>
    <row r="443" spans="1:12" s="107" customFormat="1" ht="42.75" customHeight="1" x14ac:dyDescent="0.15">
      <c r="A443" s="149" t="s">
        <v>428</v>
      </c>
      <c r="B443" s="124" t="s">
        <v>165</v>
      </c>
      <c r="C443" s="120" t="s">
        <v>596</v>
      </c>
      <c r="D443" s="189"/>
      <c r="E443" s="283">
        <f t="shared" si="166"/>
        <v>30000</v>
      </c>
      <c r="F443" s="283">
        <f t="shared" si="167"/>
        <v>30000</v>
      </c>
      <c r="G443" s="142"/>
      <c r="H443" s="294">
        <v>30000</v>
      </c>
      <c r="I443" s="129"/>
      <c r="J443" s="312">
        <f t="shared" si="168"/>
        <v>30000</v>
      </c>
      <c r="K443" s="314"/>
      <c r="L443" s="325">
        <f t="shared" si="2"/>
        <v>30000</v>
      </c>
    </row>
    <row r="444" spans="1:12" s="107" customFormat="1" ht="42.75" customHeight="1" x14ac:dyDescent="0.15">
      <c r="A444" s="149" t="s">
        <v>428</v>
      </c>
      <c r="B444" s="124" t="s">
        <v>165</v>
      </c>
      <c r="C444" s="120" t="s">
        <v>597</v>
      </c>
      <c r="D444" s="189"/>
      <c r="E444" s="283">
        <f t="shared" si="166"/>
        <v>25000</v>
      </c>
      <c r="F444" s="283">
        <f t="shared" si="167"/>
        <v>25000</v>
      </c>
      <c r="G444" s="142"/>
      <c r="H444" s="294">
        <v>25000</v>
      </c>
      <c r="I444" s="129"/>
      <c r="J444" s="312">
        <f t="shared" si="168"/>
        <v>25000</v>
      </c>
      <c r="K444" s="314"/>
      <c r="L444" s="325">
        <f t="shared" si="2"/>
        <v>25000</v>
      </c>
    </row>
    <row r="445" spans="1:12" s="107" customFormat="1" ht="42.75" customHeight="1" x14ac:dyDescent="0.15">
      <c r="A445" s="149" t="s">
        <v>516</v>
      </c>
      <c r="B445" s="124">
        <v>1222</v>
      </c>
      <c r="C445" s="120" t="s">
        <v>598</v>
      </c>
      <c r="D445" s="189">
        <v>100000</v>
      </c>
      <c r="E445" s="283">
        <f t="shared" si="166"/>
        <v>50000</v>
      </c>
      <c r="F445" s="283">
        <f t="shared" si="167"/>
        <v>-50000</v>
      </c>
      <c r="G445" s="142">
        <v>50000</v>
      </c>
      <c r="H445" s="294"/>
      <c r="I445" s="129"/>
      <c r="J445" s="312">
        <f t="shared" si="168"/>
        <v>-50000</v>
      </c>
      <c r="K445" s="314"/>
      <c r="L445" s="325">
        <f t="shared" si="2"/>
        <v>-50000</v>
      </c>
    </row>
    <row r="446" spans="1:12" s="107" customFormat="1" ht="42.75" customHeight="1" x14ac:dyDescent="0.15">
      <c r="A446" s="149" t="s">
        <v>516</v>
      </c>
      <c r="B446" s="124">
        <v>1223</v>
      </c>
      <c r="C446" s="120" t="s">
        <v>599</v>
      </c>
      <c r="D446" s="189">
        <v>800000</v>
      </c>
      <c r="E446" s="283">
        <f t="shared" si="166"/>
        <v>700000</v>
      </c>
      <c r="F446" s="283">
        <f t="shared" si="167"/>
        <v>-100000</v>
      </c>
      <c r="G446" s="142">
        <v>100000</v>
      </c>
      <c r="H446" s="294"/>
      <c r="I446" s="129"/>
      <c r="J446" s="312">
        <f t="shared" si="168"/>
        <v>-100000</v>
      </c>
      <c r="K446" s="314"/>
      <c r="L446" s="325">
        <f t="shared" si="2"/>
        <v>-100000</v>
      </c>
    </row>
    <row r="447" spans="1:12" s="107" customFormat="1" ht="42.75" customHeight="1" x14ac:dyDescent="0.15">
      <c r="A447" s="149" t="s">
        <v>516</v>
      </c>
      <c r="B447" s="124">
        <v>1223</v>
      </c>
      <c r="C447" s="120" t="s">
        <v>600</v>
      </c>
      <c r="D447" s="189">
        <v>200000</v>
      </c>
      <c r="E447" s="283">
        <f t="shared" si="166"/>
        <v>76000</v>
      </c>
      <c r="F447" s="283">
        <f t="shared" si="167"/>
        <v>-124000</v>
      </c>
      <c r="G447" s="142">
        <v>124000</v>
      </c>
      <c r="H447" s="294"/>
      <c r="I447" s="129"/>
      <c r="J447" s="312">
        <f t="shared" si="168"/>
        <v>-124000</v>
      </c>
      <c r="K447" s="314"/>
      <c r="L447" s="325">
        <f t="shared" si="2"/>
        <v>-124000</v>
      </c>
    </row>
    <row r="448" spans="1:12" s="107" customFormat="1" ht="42.75" customHeight="1" x14ac:dyDescent="0.15">
      <c r="A448" s="149" t="s">
        <v>516</v>
      </c>
      <c r="B448" s="124">
        <v>1223</v>
      </c>
      <c r="C448" s="120" t="s">
        <v>601</v>
      </c>
      <c r="D448" s="189">
        <v>70000</v>
      </c>
      <c r="E448" s="283">
        <f t="shared" si="166"/>
        <v>0</v>
      </c>
      <c r="F448" s="283">
        <f t="shared" si="167"/>
        <v>-70000</v>
      </c>
      <c r="G448" s="142">
        <v>70000</v>
      </c>
      <c r="H448" s="294"/>
      <c r="I448" s="129"/>
      <c r="J448" s="312">
        <f t="shared" si="168"/>
        <v>-70000</v>
      </c>
      <c r="K448" s="314"/>
      <c r="L448" s="325">
        <f t="shared" si="2"/>
        <v>-70000</v>
      </c>
    </row>
    <row r="449" spans="1:13" s="107" customFormat="1" ht="42.75" customHeight="1" x14ac:dyDescent="0.15">
      <c r="A449" s="149" t="s">
        <v>516</v>
      </c>
      <c r="B449" s="124">
        <v>1224</v>
      </c>
      <c r="C449" s="120" t="s">
        <v>602</v>
      </c>
      <c r="D449" s="189">
        <v>50000</v>
      </c>
      <c r="E449" s="283">
        <f t="shared" si="166"/>
        <v>750000</v>
      </c>
      <c r="F449" s="283">
        <f t="shared" si="167"/>
        <v>700000</v>
      </c>
      <c r="G449" s="142"/>
      <c r="H449" s="294">
        <v>700000</v>
      </c>
      <c r="I449" s="129"/>
      <c r="J449" s="312">
        <f t="shared" si="168"/>
        <v>700000</v>
      </c>
      <c r="K449" s="314"/>
      <c r="L449" s="325">
        <f t="shared" si="2"/>
        <v>700000</v>
      </c>
    </row>
    <row r="450" spans="1:13" s="107" customFormat="1" ht="42.75" customHeight="1" x14ac:dyDescent="0.15">
      <c r="A450" s="149" t="s">
        <v>516</v>
      </c>
      <c r="B450" s="124">
        <v>1225</v>
      </c>
      <c r="C450" s="120" t="s">
        <v>603</v>
      </c>
      <c r="D450" s="189">
        <v>50000</v>
      </c>
      <c r="E450" s="283">
        <f t="shared" si="166"/>
        <v>300000</v>
      </c>
      <c r="F450" s="283">
        <f t="shared" si="167"/>
        <v>250000</v>
      </c>
      <c r="G450" s="142"/>
      <c r="H450" s="294">
        <v>250000</v>
      </c>
      <c r="I450" s="129"/>
      <c r="J450" s="312">
        <f t="shared" si="168"/>
        <v>250000</v>
      </c>
      <c r="K450" s="314"/>
      <c r="L450" s="325">
        <f t="shared" si="2"/>
        <v>250000</v>
      </c>
    </row>
    <row r="451" spans="1:13" s="107" customFormat="1" ht="42.75" customHeight="1" x14ac:dyDescent="0.15">
      <c r="A451" s="149" t="s">
        <v>516</v>
      </c>
      <c r="B451" s="124">
        <v>1225</v>
      </c>
      <c r="C451" s="120" t="s">
        <v>604</v>
      </c>
      <c r="D451" s="189">
        <v>50000</v>
      </c>
      <c r="E451" s="283">
        <f t="shared" si="166"/>
        <v>400000</v>
      </c>
      <c r="F451" s="283">
        <f t="shared" si="167"/>
        <v>350000</v>
      </c>
      <c r="G451" s="142"/>
      <c r="H451" s="294">
        <v>350000</v>
      </c>
      <c r="I451" s="129"/>
      <c r="J451" s="312">
        <f t="shared" si="168"/>
        <v>350000</v>
      </c>
      <c r="K451" s="314"/>
      <c r="L451" s="325">
        <f t="shared" si="2"/>
        <v>350000</v>
      </c>
    </row>
    <row r="452" spans="1:13" s="107" customFormat="1" ht="42.75" customHeight="1" x14ac:dyDescent="0.15">
      <c r="A452" s="149" t="s">
        <v>516</v>
      </c>
      <c r="B452" s="124">
        <v>1228</v>
      </c>
      <c r="C452" s="120" t="s">
        <v>605</v>
      </c>
      <c r="D452" s="189">
        <v>750000</v>
      </c>
      <c r="E452" s="283">
        <f t="shared" si="166"/>
        <v>1050000</v>
      </c>
      <c r="F452" s="283">
        <f t="shared" si="167"/>
        <v>300000</v>
      </c>
      <c r="G452" s="142"/>
      <c r="H452" s="294">
        <v>300000</v>
      </c>
      <c r="I452" s="129"/>
      <c r="J452" s="312">
        <f t="shared" si="168"/>
        <v>300000</v>
      </c>
      <c r="K452" s="314"/>
      <c r="L452" s="325">
        <f t="shared" si="2"/>
        <v>300000</v>
      </c>
    </row>
    <row r="453" spans="1:13" s="107" customFormat="1" ht="42.75" customHeight="1" x14ac:dyDescent="0.15">
      <c r="A453" s="149" t="s">
        <v>516</v>
      </c>
      <c r="B453" s="124">
        <v>1231</v>
      </c>
      <c r="C453" s="120" t="s">
        <v>606</v>
      </c>
      <c r="D453" s="189">
        <v>70000</v>
      </c>
      <c r="E453" s="283">
        <f t="shared" si="166"/>
        <v>200000</v>
      </c>
      <c r="F453" s="283">
        <f t="shared" si="167"/>
        <v>130000</v>
      </c>
      <c r="G453" s="142"/>
      <c r="H453" s="294">
        <v>130000</v>
      </c>
      <c r="I453" s="129"/>
      <c r="J453" s="312">
        <f>F453</f>
        <v>130000</v>
      </c>
      <c r="K453" s="314"/>
      <c r="L453" s="325">
        <f t="shared" si="2"/>
        <v>130000</v>
      </c>
    </row>
    <row r="454" spans="1:13" s="107" customFormat="1" ht="42.75" customHeight="1" x14ac:dyDescent="0.15">
      <c r="A454" s="149" t="s">
        <v>516</v>
      </c>
      <c r="B454" s="124">
        <v>1232</v>
      </c>
      <c r="C454" s="120" t="s">
        <v>607</v>
      </c>
      <c r="D454" s="189">
        <v>700000</v>
      </c>
      <c r="E454" s="283">
        <f t="shared" si="166"/>
        <v>1100000</v>
      </c>
      <c r="F454" s="283">
        <f t="shared" si="167"/>
        <v>400000</v>
      </c>
      <c r="G454" s="142"/>
      <c r="H454" s="294">
        <v>400000</v>
      </c>
      <c r="I454" s="129"/>
      <c r="J454" s="312">
        <f t="shared" ref="J454:J460" si="169">F454</f>
        <v>400000</v>
      </c>
      <c r="K454" s="314"/>
      <c r="L454" s="325">
        <f t="shared" si="2"/>
        <v>400000</v>
      </c>
    </row>
    <row r="455" spans="1:13" s="107" customFormat="1" ht="42.75" customHeight="1" x14ac:dyDescent="0.15">
      <c r="A455" s="149" t="s">
        <v>516</v>
      </c>
      <c r="B455" s="124">
        <v>1232</v>
      </c>
      <c r="C455" s="120" t="s">
        <v>608</v>
      </c>
      <c r="D455" s="189">
        <v>700000</v>
      </c>
      <c r="E455" s="283">
        <f t="shared" si="166"/>
        <v>0</v>
      </c>
      <c r="F455" s="283">
        <f t="shared" si="167"/>
        <v>-700000</v>
      </c>
      <c r="G455" s="142">
        <v>700000</v>
      </c>
      <c r="H455" s="294"/>
      <c r="I455" s="129"/>
      <c r="J455" s="312">
        <f t="shared" si="169"/>
        <v>-700000</v>
      </c>
      <c r="K455" s="314"/>
      <c r="L455" s="325">
        <f t="shared" si="2"/>
        <v>-700000</v>
      </c>
    </row>
    <row r="456" spans="1:13" s="107" customFormat="1" ht="42.75" customHeight="1" x14ac:dyDescent="0.15">
      <c r="A456" s="149" t="s">
        <v>516</v>
      </c>
      <c r="B456" s="124">
        <v>1233</v>
      </c>
      <c r="C456" s="120" t="s">
        <v>609</v>
      </c>
      <c r="D456" s="189">
        <v>100000</v>
      </c>
      <c r="E456" s="283">
        <f t="shared" si="166"/>
        <v>450000</v>
      </c>
      <c r="F456" s="283">
        <f t="shared" si="167"/>
        <v>350000</v>
      </c>
      <c r="G456" s="142"/>
      <c r="H456" s="294">
        <v>350000</v>
      </c>
      <c r="I456" s="129"/>
      <c r="J456" s="312">
        <f t="shared" si="169"/>
        <v>350000</v>
      </c>
      <c r="K456" s="314"/>
      <c r="L456" s="325">
        <f t="shared" si="2"/>
        <v>350000</v>
      </c>
    </row>
    <row r="457" spans="1:13" s="107" customFormat="1" ht="42.75" customHeight="1" x14ac:dyDescent="0.15">
      <c r="A457" s="149" t="s">
        <v>516</v>
      </c>
      <c r="B457" s="124">
        <v>1232</v>
      </c>
      <c r="C457" s="120" t="s">
        <v>610</v>
      </c>
      <c r="D457" s="189">
        <v>100000</v>
      </c>
      <c r="E457" s="283">
        <f t="shared" si="166"/>
        <v>300000</v>
      </c>
      <c r="F457" s="283">
        <f t="shared" si="167"/>
        <v>200000</v>
      </c>
      <c r="G457" s="142"/>
      <c r="H457" s="294">
        <v>200000</v>
      </c>
      <c r="I457" s="129"/>
      <c r="J457" s="312">
        <f t="shared" si="169"/>
        <v>200000</v>
      </c>
      <c r="K457" s="314"/>
      <c r="L457" s="325">
        <f t="shared" si="2"/>
        <v>200000</v>
      </c>
    </row>
    <row r="458" spans="1:13" s="107" customFormat="1" ht="42.75" customHeight="1" x14ac:dyDescent="0.15">
      <c r="A458" s="149" t="s">
        <v>516</v>
      </c>
      <c r="B458" s="124" t="s">
        <v>165</v>
      </c>
      <c r="C458" s="120" t="s">
        <v>611</v>
      </c>
      <c r="D458" s="189"/>
      <c r="E458" s="283">
        <f t="shared" si="166"/>
        <v>50000</v>
      </c>
      <c r="F458" s="283">
        <f t="shared" si="167"/>
        <v>50000</v>
      </c>
      <c r="G458" s="142"/>
      <c r="H458" s="294">
        <v>50000</v>
      </c>
      <c r="I458" s="129"/>
      <c r="J458" s="312">
        <f t="shared" si="169"/>
        <v>50000</v>
      </c>
      <c r="K458" s="314"/>
      <c r="L458" s="325">
        <f t="shared" si="2"/>
        <v>50000</v>
      </c>
    </row>
    <row r="459" spans="1:13" s="107" customFormat="1" ht="42.75" customHeight="1" x14ac:dyDescent="0.15">
      <c r="A459" s="149" t="s">
        <v>516</v>
      </c>
      <c r="B459" s="124" t="s">
        <v>165</v>
      </c>
      <c r="C459" s="120" t="s">
        <v>612</v>
      </c>
      <c r="D459" s="189"/>
      <c r="E459" s="283">
        <f t="shared" si="166"/>
        <v>100000</v>
      </c>
      <c r="F459" s="283">
        <f t="shared" si="167"/>
        <v>100000</v>
      </c>
      <c r="G459" s="142"/>
      <c r="H459" s="294">
        <v>100000</v>
      </c>
      <c r="I459" s="129"/>
      <c r="J459" s="312">
        <f t="shared" si="169"/>
        <v>100000</v>
      </c>
      <c r="K459" s="314"/>
      <c r="L459" s="325">
        <f t="shared" si="2"/>
        <v>100000</v>
      </c>
    </row>
    <row r="460" spans="1:13" s="107" customFormat="1" ht="42.75" customHeight="1" x14ac:dyDescent="0.15">
      <c r="A460" s="149" t="s">
        <v>516</v>
      </c>
      <c r="B460" s="124" t="s">
        <v>165</v>
      </c>
      <c r="C460" s="120" t="s">
        <v>613</v>
      </c>
      <c r="D460" s="189"/>
      <c r="E460" s="283">
        <f t="shared" si="166"/>
        <v>243750</v>
      </c>
      <c r="F460" s="283">
        <f t="shared" si="167"/>
        <v>243750</v>
      </c>
      <c r="G460" s="142"/>
      <c r="H460" s="294">
        <v>243750</v>
      </c>
      <c r="I460" s="129" t="s">
        <v>695</v>
      </c>
      <c r="J460" s="312">
        <f t="shared" si="169"/>
        <v>243750</v>
      </c>
      <c r="K460" s="314">
        <v>243750</v>
      </c>
      <c r="L460" s="325">
        <f t="shared" si="2"/>
        <v>0</v>
      </c>
    </row>
    <row r="461" spans="1:13" s="38" customFormat="1" ht="42.75" customHeight="1" x14ac:dyDescent="0.15">
      <c r="A461" s="149" t="s">
        <v>516</v>
      </c>
      <c r="B461" s="124" t="s">
        <v>165</v>
      </c>
      <c r="C461" s="86" t="s">
        <v>663</v>
      </c>
      <c r="D461" s="378">
        <v>80000</v>
      </c>
      <c r="E461" s="283">
        <f t="shared" si="166"/>
        <v>0</v>
      </c>
      <c r="F461" s="283">
        <f t="shared" si="167"/>
        <v>-80000</v>
      </c>
      <c r="G461" s="142">
        <v>80000</v>
      </c>
      <c r="H461" s="143"/>
      <c r="I461" s="129"/>
      <c r="J461" s="359">
        <f t="shared" si="1"/>
        <v>-80000</v>
      </c>
      <c r="K461" s="360"/>
      <c r="L461" s="325">
        <f t="shared" si="2"/>
        <v>-80000</v>
      </c>
    </row>
    <row r="462" spans="1:13" s="38" customFormat="1" ht="42.75" customHeight="1" x14ac:dyDescent="0.15">
      <c r="A462" s="149" t="s">
        <v>514</v>
      </c>
      <c r="B462" s="124">
        <v>1147</v>
      </c>
      <c r="C462" s="86" t="s">
        <v>664</v>
      </c>
      <c r="D462" s="378">
        <v>182000</v>
      </c>
      <c r="E462" s="283">
        <f t="shared" si="166"/>
        <v>254000</v>
      </c>
      <c r="F462" s="283">
        <f t="shared" si="167"/>
        <v>72000</v>
      </c>
      <c r="G462" s="142"/>
      <c r="H462" s="143">
        <v>72000</v>
      </c>
      <c r="I462" s="129"/>
      <c r="J462" s="359">
        <f t="shared" ref="J462" si="170">F462</f>
        <v>72000</v>
      </c>
      <c r="K462" s="360"/>
      <c r="L462" s="325">
        <f t="shared" ref="L462" si="171">J462-K462</f>
        <v>72000</v>
      </c>
    </row>
    <row r="463" spans="1:13" s="38" customFormat="1" ht="42.75" customHeight="1" x14ac:dyDescent="0.15">
      <c r="A463" s="149" t="s">
        <v>516</v>
      </c>
      <c r="B463" s="124" t="s">
        <v>731</v>
      </c>
      <c r="C463" s="86" t="s">
        <v>750</v>
      </c>
      <c r="D463" s="378"/>
      <c r="E463" s="283">
        <f t="shared" ref="E463:E464" si="172">D463+F463</f>
        <v>40000000</v>
      </c>
      <c r="F463" s="283">
        <f t="shared" ref="F463:F464" si="173">H463-G463</f>
        <v>40000000</v>
      </c>
      <c r="G463" s="142"/>
      <c r="H463" s="143">
        <v>40000000</v>
      </c>
      <c r="I463" s="129" t="s">
        <v>751</v>
      </c>
      <c r="J463" s="359">
        <f t="shared" ref="J463:J464" si="174">F463</f>
        <v>40000000</v>
      </c>
      <c r="K463" s="360"/>
      <c r="L463" s="325">
        <f t="shared" ref="L463:L464" si="175">J463-K463</f>
        <v>40000000</v>
      </c>
    </row>
    <row r="464" spans="1:13" s="38" customFormat="1" ht="42.75" customHeight="1" x14ac:dyDescent="0.15">
      <c r="A464" s="149" t="s">
        <v>514</v>
      </c>
      <c r="B464" s="124">
        <v>1131</v>
      </c>
      <c r="C464" s="86" t="s">
        <v>752</v>
      </c>
      <c r="D464" s="378">
        <v>10000</v>
      </c>
      <c r="E464" s="283">
        <f t="shared" si="172"/>
        <v>15000</v>
      </c>
      <c r="F464" s="283">
        <f t="shared" si="173"/>
        <v>5000</v>
      </c>
      <c r="G464" s="142"/>
      <c r="H464" s="143">
        <v>5000</v>
      </c>
      <c r="I464" s="129"/>
      <c r="J464" s="359">
        <f t="shared" si="174"/>
        <v>5000</v>
      </c>
      <c r="K464" s="360"/>
      <c r="L464" s="325">
        <f t="shared" si="175"/>
        <v>5000</v>
      </c>
      <c r="M464" s="366"/>
    </row>
    <row r="465" spans="1:13" s="38" customFormat="1" ht="42.75" customHeight="1" x14ac:dyDescent="0.15">
      <c r="A465" s="367" t="s">
        <v>755</v>
      </c>
      <c r="B465" s="368"/>
      <c r="C465" s="369" t="s">
        <v>676</v>
      </c>
      <c r="D465" s="370">
        <v>62250</v>
      </c>
      <c r="E465" s="364">
        <f t="shared" si="166"/>
        <v>53250</v>
      </c>
      <c r="F465" s="364">
        <f t="shared" si="167"/>
        <v>-9000</v>
      </c>
      <c r="G465" s="371">
        <v>9000</v>
      </c>
      <c r="H465" s="372"/>
      <c r="I465" s="288" t="s">
        <v>774</v>
      </c>
      <c r="J465" s="316">
        <f t="shared" ref="J465" si="176">F465</f>
        <v>-9000</v>
      </c>
      <c r="K465" s="317">
        <v>-9000</v>
      </c>
      <c r="L465" s="365">
        <f t="shared" ref="L465" si="177">J465-K465</f>
        <v>0</v>
      </c>
      <c r="M465" s="366"/>
    </row>
    <row r="466" spans="1:13" x14ac:dyDescent="0.15">
      <c r="A466" s="119"/>
      <c r="B466" s="119"/>
      <c r="C466" s="119"/>
      <c r="D466" s="118"/>
      <c r="E466" s="118"/>
      <c r="F466" s="118"/>
      <c r="G466" s="118"/>
      <c r="H466" s="118"/>
      <c r="I466" s="193"/>
    </row>
    <row r="467" spans="1:13" x14ac:dyDescent="0.15">
      <c r="B467" s="3"/>
      <c r="C467" s="3"/>
      <c r="D467" s="2"/>
      <c r="E467" s="2"/>
      <c r="F467" s="2"/>
      <c r="G467" s="2"/>
      <c r="H467" s="2"/>
      <c r="I467" s="193"/>
    </row>
    <row r="468" spans="1:13" x14ac:dyDescent="0.15">
      <c r="B468" s="3"/>
      <c r="C468" s="3"/>
      <c r="D468" s="2"/>
      <c r="E468" s="2"/>
      <c r="F468" s="2"/>
      <c r="G468" s="2"/>
      <c r="H468" s="2"/>
      <c r="I468" s="193"/>
    </row>
    <row r="469" spans="1:13" x14ac:dyDescent="0.15">
      <c r="B469" s="3"/>
      <c r="C469" s="3"/>
      <c r="D469" s="2"/>
      <c r="E469" s="2"/>
      <c r="F469" s="2"/>
      <c r="G469" s="2"/>
      <c r="H469" s="2"/>
      <c r="I469" s="193"/>
    </row>
    <row r="470" spans="1:13" x14ac:dyDescent="0.15">
      <c r="B470" s="3"/>
      <c r="C470" s="3"/>
      <c r="D470" s="2"/>
      <c r="E470" s="2"/>
      <c r="F470" s="2"/>
      <c r="G470" s="2"/>
      <c r="H470" s="2"/>
      <c r="I470" s="193"/>
    </row>
    <row r="471" spans="1:13" x14ac:dyDescent="0.15">
      <c r="B471" s="3"/>
      <c r="C471" s="3"/>
      <c r="D471" s="2"/>
      <c r="E471" s="2"/>
      <c r="F471" s="2"/>
      <c r="G471" s="2"/>
      <c r="H471" s="2"/>
      <c r="I471" s="193"/>
    </row>
    <row r="472" spans="1:13" x14ac:dyDescent="0.15">
      <c r="B472" s="3"/>
      <c r="C472" s="3"/>
      <c r="D472" s="2"/>
      <c r="E472" s="2"/>
      <c r="F472" s="2"/>
      <c r="G472" s="2"/>
      <c r="H472" s="2"/>
      <c r="I472" s="193"/>
    </row>
    <row r="473" spans="1:13" x14ac:dyDescent="0.15">
      <c r="B473" s="3"/>
      <c r="C473" s="3"/>
      <c r="D473" s="2"/>
      <c r="E473" s="2"/>
      <c r="F473" s="2"/>
      <c r="G473" s="2"/>
      <c r="H473" s="2"/>
      <c r="I473" s="193"/>
    </row>
    <row r="474" spans="1:13" x14ac:dyDescent="0.15">
      <c r="B474" s="3"/>
      <c r="C474" s="3"/>
      <c r="D474" s="2"/>
      <c r="E474" s="2"/>
      <c r="F474" s="2"/>
      <c r="G474" s="2"/>
      <c r="H474" s="2"/>
      <c r="I474" s="193"/>
    </row>
    <row r="475" spans="1:13" x14ac:dyDescent="0.15">
      <c r="B475" s="3"/>
      <c r="C475" s="3"/>
      <c r="D475" s="2"/>
      <c r="E475" s="2"/>
      <c r="F475" s="2"/>
      <c r="G475" s="2"/>
      <c r="H475" s="2"/>
      <c r="I475" s="193"/>
    </row>
    <row r="476" spans="1:13" x14ac:dyDescent="0.15">
      <c r="B476" s="3"/>
      <c r="C476" s="3"/>
      <c r="D476" s="2"/>
      <c r="E476" s="2"/>
      <c r="F476" s="2"/>
      <c r="G476" s="2"/>
      <c r="H476" s="2"/>
      <c r="I476" s="193"/>
    </row>
    <row r="477" spans="1:13" x14ac:dyDescent="0.15">
      <c r="B477" s="3"/>
      <c r="C477" s="3"/>
      <c r="D477" s="2"/>
      <c r="E477" s="2"/>
      <c r="F477" s="2"/>
      <c r="G477" s="2"/>
      <c r="H477" s="2"/>
      <c r="I477" s="193"/>
    </row>
    <row r="478" spans="1:13" x14ac:dyDescent="0.15">
      <c r="B478" s="3"/>
      <c r="C478" s="3"/>
      <c r="D478" s="2"/>
      <c r="E478" s="2"/>
      <c r="F478" s="2"/>
      <c r="G478" s="2"/>
      <c r="H478" s="2"/>
      <c r="I478" s="193"/>
    </row>
    <row r="479" spans="1:13" x14ac:dyDescent="0.15">
      <c r="B479" s="3"/>
      <c r="C479" s="3"/>
      <c r="D479" s="2"/>
      <c r="E479" s="2"/>
      <c r="F479" s="2"/>
      <c r="G479" s="2"/>
      <c r="H479" s="2"/>
      <c r="I479" s="193"/>
    </row>
    <row r="480" spans="1:13" x14ac:dyDescent="0.15">
      <c r="B480" s="3"/>
      <c r="C480" s="3"/>
      <c r="D480" s="2"/>
      <c r="E480" s="2"/>
      <c r="F480" s="2"/>
      <c r="G480" s="2"/>
      <c r="H480" s="2"/>
      <c r="I480" s="193"/>
    </row>
    <row r="481" spans="2:9" x14ac:dyDescent="0.15">
      <c r="B481" s="3"/>
      <c r="C481" s="3"/>
      <c r="D481" s="2"/>
      <c r="E481" s="2"/>
      <c r="F481" s="2"/>
      <c r="G481" s="2"/>
      <c r="H481" s="2"/>
      <c r="I481" s="193"/>
    </row>
    <row r="482" spans="2:9" x14ac:dyDescent="0.15">
      <c r="B482" s="3"/>
      <c r="C482" s="3"/>
      <c r="D482" s="2"/>
      <c r="E482" s="2"/>
      <c r="F482" s="2"/>
      <c r="G482" s="2"/>
      <c r="H482" s="2"/>
      <c r="I482" s="193"/>
    </row>
    <row r="483" spans="2:9" x14ac:dyDescent="0.15">
      <c r="B483" s="3"/>
      <c r="C483" s="3"/>
      <c r="D483" s="2"/>
      <c r="E483" s="2"/>
      <c r="F483" s="2"/>
      <c r="G483" s="2"/>
      <c r="H483" s="2"/>
      <c r="I483" s="193"/>
    </row>
    <row r="484" spans="2:9" x14ac:dyDescent="0.15">
      <c r="B484" s="3"/>
      <c r="C484" s="3"/>
      <c r="D484" s="2"/>
      <c r="E484" s="2"/>
      <c r="F484" s="2"/>
      <c r="G484" s="2"/>
      <c r="H484" s="2"/>
      <c r="I484" s="193"/>
    </row>
    <row r="485" spans="2:9" x14ac:dyDescent="0.15">
      <c r="B485" s="3"/>
      <c r="C485" s="3"/>
      <c r="D485" s="2"/>
      <c r="E485" s="2"/>
      <c r="F485" s="2"/>
      <c r="G485" s="2"/>
      <c r="H485" s="2"/>
      <c r="I485" s="193"/>
    </row>
    <row r="486" spans="2:9" x14ac:dyDescent="0.15">
      <c r="B486" s="3"/>
      <c r="C486" s="3"/>
      <c r="D486" s="2"/>
      <c r="E486" s="2"/>
      <c r="F486" s="2"/>
      <c r="G486" s="2"/>
      <c r="H486" s="2"/>
      <c r="I486" s="193"/>
    </row>
    <row r="487" spans="2:9" x14ac:dyDescent="0.15">
      <c r="B487" s="3"/>
      <c r="C487" s="3"/>
      <c r="D487" s="2"/>
      <c r="E487" s="2"/>
      <c r="F487" s="2"/>
      <c r="G487" s="2"/>
      <c r="H487" s="2"/>
      <c r="I487" s="193"/>
    </row>
    <row r="488" spans="2:9" x14ac:dyDescent="0.15">
      <c r="B488" s="3"/>
      <c r="C488" s="3"/>
      <c r="D488" s="2"/>
      <c r="E488" s="2"/>
      <c r="F488" s="2"/>
      <c r="G488" s="2"/>
      <c r="H488" s="2"/>
      <c r="I488" s="193"/>
    </row>
    <row r="489" spans="2:9" x14ac:dyDescent="0.15">
      <c r="B489" s="2"/>
      <c r="C489" s="2"/>
      <c r="D489" s="2"/>
      <c r="E489" s="2"/>
      <c r="F489" s="2"/>
      <c r="G489" s="2"/>
      <c r="H489" s="2"/>
      <c r="I489" s="193"/>
    </row>
    <row r="490" spans="2:9" x14ac:dyDescent="0.15">
      <c r="B490" s="2"/>
      <c r="C490" s="2"/>
      <c r="D490" s="2"/>
      <c r="E490" s="2"/>
      <c r="F490" s="2"/>
      <c r="G490" s="2"/>
      <c r="H490" s="2"/>
      <c r="I490" s="193"/>
    </row>
    <row r="491" spans="2:9" x14ac:dyDescent="0.15">
      <c r="B491" s="2"/>
      <c r="C491" s="2"/>
      <c r="D491" s="2"/>
      <c r="E491" s="2"/>
      <c r="F491" s="2"/>
      <c r="G491" s="2"/>
      <c r="H491" s="2"/>
      <c r="I491" s="193"/>
    </row>
    <row r="492" spans="2:9" x14ac:dyDescent="0.15">
      <c r="B492" s="2"/>
      <c r="C492" s="2"/>
      <c r="D492" s="2"/>
      <c r="E492" s="2"/>
      <c r="F492" s="2"/>
      <c r="G492" s="2"/>
      <c r="H492" s="2"/>
      <c r="I492" s="193"/>
    </row>
    <row r="493" spans="2:9" x14ac:dyDescent="0.15">
      <c r="B493" s="2"/>
      <c r="C493" s="2"/>
      <c r="D493" s="2"/>
      <c r="E493" s="2"/>
      <c r="F493" s="2"/>
      <c r="G493" s="2"/>
      <c r="H493" s="2"/>
      <c r="I493" s="193"/>
    </row>
    <row r="494" spans="2:9" x14ac:dyDescent="0.15">
      <c r="B494" s="2"/>
      <c r="C494" s="2"/>
      <c r="D494" s="2"/>
      <c r="E494" s="2"/>
      <c r="F494" s="2"/>
      <c r="G494" s="2"/>
      <c r="H494" s="2"/>
      <c r="I494" s="193"/>
    </row>
    <row r="495" spans="2:9" x14ac:dyDescent="0.15">
      <c r="B495" s="2"/>
      <c r="C495" s="2"/>
      <c r="D495" s="2"/>
      <c r="E495" s="2"/>
      <c r="F495" s="2"/>
      <c r="G495" s="2"/>
      <c r="H495" s="2"/>
      <c r="I495" s="193"/>
    </row>
    <row r="496" spans="2:9" x14ac:dyDescent="0.15">
      <c r="B496" s="2"/>
      <c r="C496" s="2"/>
      <c r="D496" s="2"/>
      <c r="E496" s="2"/>
      <c r="F496" s="2"/>
      <c r="G496" s="2"/>
      <c r="H496" s="2"/>
      <c r="I496" s="193"/>
    </row>
    <row r="497" spans="2:9" x14ac:dyDescent="0.15">
      <c r="B497" s="2"/>
      <c r="C497" s="2"/>
      <c r="D497" s="2"/>
      <c r="E497" s="2"/>
      <c r="F497" s="2"/>
      <c r="G497" s="2"/>
      <c r="H497" s="2"/>
      <c r="I497" s="193"/>
    </row>
    <row r="498" spans="2:9" x14ac:dyDescent="0.15">
      <c r="B498" s="2"/>
      <c r="C498" s="2"/>
      <c r="D498" s="2"/>
      <c r="E498" s="2"/>
      <c r="F498" s="2"/>
      <c r="G498" s="2"/>
      <c r="H498" s="2"/>
      <c r="I498" s="193"/>
    </row>
    <row r="499" spans="2:9" x14ac:dyDescent="0.15">
      <c r="B499" s="2"/>
      <c r="C499" s="2"/>
      <c r="D499" s="2"/>
      <c r="E499" s="2"/>
      <c r="F499" s="2"/>
      <c r="G499" s="2"/>
      <c r="H499" s="2"/>
      <c r="I499" s="193"/>
    </row>
    <row r="500" spans="2:9" x14ac:dyDescent="0.15">
      <c r="B500" s="2"/>
      <c r="C500" s="2"/>
      <c r="D500" s="2"/>
      <c r="E500" s="2"/>
      <c r="F500" s="2"/>
      <c r="G500" s="2"/>
      <c r="H500" s="2"/>
      <c r="I500" s="193"/>
    </row>
    <row r="501" spans="2:9" x14ac:dyDescent="0.15">
      <c r="B501" s="2"/>
      <c r="C501" s="2"/>
      <c r="D501" s="2"/>
      <c r="E501" s="2"/>
      <c r="F501" s="2"/>
      <c r="G501" s="2"/>
      <c r="H501" s="2"/>
      <c r="I501" s="193"/>
    </row>
    <row r="502" spans="2:9" x14ac:dyDescent="0.15">
      <c r="B502" s="2"/>
      <c r="C502" s="2"/>
      <c r="D502" s="2"/>
      <c r="E502" s="2"/>
      <c r="F502" s="2"/>
      <c r="G502" s="2"/>
      <c r="H502" s="2"/>
      <c r="I502" s="193"/>
    </row>
    <row r="503" spans="2:9" x14ac:dyDescent="0.15">
      <c r="B503" s="2"/>
      <c r="C503" s="2"/>
      <c r="D503" s="2"/>
      <c r="E503" s="2"/>
      <c r="F503" s="2"/>
      <c r="G503" s="2"/>
      <c r="H503" s="2"/>
      <c r="I503" s="193"/>
    </row>
    <row r="504" spans="2:9" x14ac:dyDescent="0.15">
      <c r="B504" s="2"/>
      <c r="C504" s="2"/>
      <c r="D504" s="2"/>
      <c r="E504" s="2"/>
      <c r="F504" s="2"/>
      <c r="G504" s="2"/>
      <c r="H504" s="2"/>
      <c r="I504" s="193"/>
    </row>
    <row r="505" spans="2:9" x14ac:dyDescent="0.15">
      <c r="B505" s="2"/>
      <c r="C505" s="2"/>
      <c r="D505" s="2"/>
      <c r="E505" s="2"/>
      <c r="F505" s="2"/>
      <c r="G505" s="2"/>
      <c r="H505" s="2"/>
      <c r="I505" s="193"/>
    </row>
    <row r="506" spans="2:9" x14ac:dyDescent="0.15">
      <c r="B506" s="2"/>
      <c r="C506" s="2"/>
      <c r="D506" s="2"/>
      <c r="E506" s="2"/>
      <c r="F506" s="2"/>
      <c r="G506" s="2"/>
      <c r="H506" s="2"/>
      <c r="I506" s="193"/>
    </row>
    <row r="507" spans="2:9" x14ac:dyDescent="0.15">
      <c r="B507" s="2"/>
      <c r="C507" s="2"/>
      <c r="D507" s="2"/>
      <c r="E507" s="2"/>
      <c r="F507" s="2"/>
      <c r="G507" s="2"/>
      <c r="H507" s="2"/>
      <c r="I507" s="193"/>
    </row>
    <row r="508" spans="2:9" x14ac:dyDescent="0.15">
      <c r="B508" s="2"/>
      <c r="C508" s="2"/>
      <c r="D508" s="2"/>
      <c r="E508" s="2"/>
      <c r="F508" s="2"/>
      <c r="G508" s="2"/>
      <c r="H508" s="2"/>
      <c r="I508" s="193"/>
    </row>
    <row r="509" spans="2:9" x14ac:dyDescent="0.15">
      <c r="B509" s="2"/>
      <c r="C509" s="2"/>
      <c r="D509" s="2"/>
      <c r="E509" s="2"/>
      <c r="F509" s="2"/>
      <c r="G509" s="2"/>
      <c r="H509" s="2"/>
      <c r="I509" s="193"/>
    </row>
    <row r="510" spans="2:9" x14ac:dyDescent="0.15">
      <c r="B510" s="2"/>
      <c r="C510" s="2"/>
      <c r="D510" s="2"/>
      <c r="E510" s="2"/>
      <c r="F510" s="2"/>
      <c r="G510" s="2"/>
      <c r="H510" s="2"/>
      <c r="I510" s="193"/>
    </row>
    <row r="511" spans="2:9" x14ac:dyDescent="0.15">
      <c r="B511" s="2"/>
      <c r="C511" s="2"/>
      <c r="D511" s="2"/>
      <c r="E511" s="2"/>
      <c r="F511" s="2"/>
      <c r="G511" s="2"/>
      <c r="H511" s="2"/>
      <c r="I511" s="193"/>
    </row>
    <row r="512" spans="2:9" x14ac:dyDescent="0.15">
      <c r="B512" s="2"/>
      <c r="C512" s="2"/>
      <c r="D512" s="2"/>
      <c r="E512" s="2"/>
      <c r="F512" s="2"/>
      <c r="G512" s="2"/>
      <c r="H512" s="2"/>
      <c r="I512" s="193"/>
    </row>
    <row r="513" spans="2:9" x14ac:dyDescent="0.15">
      <c r="B513" s="2"/>
      <c r="C513" s="2"/>
      <c r="D513" s="2"/>
      <c r="E513" s="2"/>
      <c r="F513" s="2"/>
      <c r="G513" s="2"/>
      <c r="H513" s="2"/>
      <c r="I513" s="193"/>
    </row>
    <row r="514" spans="2:9" x14ac:dyDescent="0.15">
      <c r="B514" s="2"/>
      <c r="C514" s="2"/>
      <c r="D514" s="2"/>
      <c r="E514" s="2"/>
      <c r="F514" s="2"/>
      <c r="G514" s="2"/>
      <c r="H514" s="2"/>
      <c r="I514" s="193"/>
    </row>
    <row r="515" spans="2:9" x14ac:dyDescent="0.15">
      <c r="B515" s="2"/>
      <c r="C515" s="2"/>
      <c r="D515" s="2"/>
      <c r="E515" s="2"/>
      <c r="F515" s="2"/>
      <c r="G515" s="2"/>
      <c r="H515" s="2"/>
      <c r="I515" s="193"/>
    </row>
    <row r="516" spans="2:9" x14ac:dyDescent="0.15">
      <c r="B516" s="2"/>
      <c r="C516" s="2"/>
      <c r="D516" s="2"/>
      <c r="E516" s="2"/>
      <c r="F516" s="2"/>
      <c r="G516" s="2"/>
      <c r="H516" s="2"/>
      <c r="I516" s="193"/>
    </row>
    <row r="517" spans="2:9" x14ac:dyDescent="0.15">
      <c r="B517" s="2"/>
      <c r="C517" s="2"/>
      <c r="D517" s="2"/>
      <c r="E517" s="2"/>
      <c r="F517" s="2"/>
      <c r="G517" s="2"/>
      <c r="H517" s="2"/>
      <c r="I517" s="193"/>
    </row>
    <row r="518" spans="2:9" x14ac:dyDescent="0.15">
      <c r="B518" s="2"/>
      <c r="C518" s="2"/>
      <c r="D518" s="2"/>
      <c r="E518" s="2"/>
      <c r="F518" s="2"/>
      <c r="G518" s="2"/>
      <c r="H518" s="2"/>
      <c r="I518" s="193"/>
    </row>
    <row r="519" spans="2:9" x14ac:dyDescent="0.15">
      <c r="B519" s="2"/>
      <c r="C519" s="2"/>
      <c r="D519" s="2"/>
      <c r="E519" s="2"/>
      <c r="F519" s="2"/>
      <c r="G519" s="2"/>
      <c r="H519" s="2"/>
      <c r="I519" s="193"/>
    </row>
    <row r="520" spans="2:9" x14ac:dyDescent="0.15">
      <c r="B520" s="2"/>
      <c r="C520" s="2"/>
      <c r="D520" s="2"/>
      <c r="E520" s="2"/>
      <c r="F520" s="2"/>
      <c r="G520" s="2"/>
      <c r="H520" s="2"/>
      <c r="I520" s="193"/>
    </row>
    <row r="521" spans="2:9" x14ac:dyDescent="0.15">
      <c r="B521" s="2"/>
      <c r="C521" s="2"/>
      <c r="D521" s="2"/>
      <c r="E521" s="2"/>
      <c r="F521" s="2"/>
      <c r="G521" s="2"/>
      <c r="H521" s="2"/>
      <c r="I521" s="193"/>
    </row>
    <row r="522" spans="2:9" x14ac:dyDescent="0.15">
      <c r="B522" s="2"/>
      <c r="C522" s="2"/>
      <c r="D522" s="2"/>
      <c r="E522" s="2"/>
      <c r="F522" s="2"/>
      <c r="G522" s="2"/>
      <c r="H522" s="2"/>
      <c r="I522" s="193"/>
    </row>
    <row r="523" spans="2:9" x14ac:dyDescent="0.15">
      <c r="B523" s="2"/>
      <c r="C523" s="2"/>
      <c r="D523" s="2"/>
      <c r="E523" s="2"/>
      <c r="F523" s="2"/>
      <c r="G523" s="2"/>
      <c r="H523" s="2"/>
      <c r="I523" s="193"/>
    </row>
    <row r="524" spans="2:9" x14ac:dyDescent="0.15">
      <c r="B524" s="2"/>
      <c r="C524" s="2"/>
      <c r="D524" s="2"/>
      <c r="E524" s="2"/>
      <c r="F524" s="2"/>
      <c r="G524" s="2"/>
      <c r="H524" s="2"/>
      <c r="I524" s="193"/>
    </row>
    <row r="525" spans="2:9" x14ac:dyDescent="0.15">
      <c r="B525" s="2"/>
      <c r="C525" s="2"/>
      <c r="D525" s="2"/>
      <c r="E525" s="2"/>
      <c r="F525" s="2"/>
      <c r="G525" s="2"/>
      <c r="H525" s="2"/>
      <c r="I525" s="193"/>
    </row>
    <row r="526" spans="2:9" x14ac:dyDescent="0.15">
      <c r="B526" s="2"/>
      <c r="C526" s="2"/>
      <c r="D526" s="2"/>
      <c r="E526" s="2"/>
      <c r="F526" s="2"/>
      <c r="G526" s="2"/>
      <c r="H526" s="2"/>
      <c r="I526" s="193"/>
    </row>
    <row r="527" spans="2:9" x14ac:dyDescent="0.15">
      <c r="B527" s="2"/>
      <c r="C527" s="2"/>
      <c r="D527" s="2"/>
      <c r="E527" s="2"/>
      <c r="F527" s="2"/>
      <c r="G527" s="2"/>
      <c r="H527" s="2"/>
      <c r="I527" s="193"/>
    </row>
    <row r="528" spans="2:9" x14ac:dyDescent="0.15">
      <c r="B528" s="2"/>
      <c r="C528" s="2"/>
      <c r="D528" s="2"/>
      <c r="E528" s="2"/>
      <c r="F528" s="2"/>
      <c r="G528" s="2"/>
      <c r="H528" s="2"/>
      <c r="I528" s="193"/>
    </row>
    <row r="529" spans="2:9" x14ac:dyDescent="0.15">
      <c r="B529" s="2"/>
      <c r="C529" s="2"/>
      <c r="D529" s="2"/>
      <c r="E529" s="2"/>
      <c r="F529" s="2"/>
      <c r="G529" s="2"/>
      <c r="H529" s="2"/>
      <c r="I529" s="193"/>
    </row>
    <row r="530" spans="2:9" x14ac:dyDescent="0.15">
      <c r="B530" s="2"/>
      <c r="C530" s="2"/>
      <c r="D530" s="2"/>
      <c r="E530" s="2"/>
      <c r="F530" s="2"/>
      <c r="G530" s="2"/>
      <c r="H530" s="2"/>
      <c r="I530" s="193"/>
    </row>
    <row r="531" spans="2:9" x14ac:dyDescent="0.15">
      <c r="B531" s="2"/>
      <c r="C531" s="2"/>
      <c r="D531" s="2"/>
      <c r="E531" s="2"/>
      <c r="F531" s="2"/>
      <c r="G531" s="2"/>
      <c r="H531" s="2"/>
      <c r="I531" s="193"/>
    </row>
    <row r="532" spans="2:9" x14ac:dyDescent="0.15">
      <c r="B532" s="2"/>
      <c r="C532" s="2"/>
      <c r="D532" s="2"/>
      <c r="E532" s="2"/>
      <c r="F532" s="2"/>
      <c r="G532" s="2"/>
      <c r="H532" s="2"/>
      <c r="I532" s="193"/>
    </row>
    <row r="533" spans="2:9" x14ac:dyDescent="0.15">
      <c r="B533" s="2"/>
      <c r="C533" s="2"/>
      <c r="D533" s="2"/>
      <c r="E533" s="2"/>
      <c r="F533" s="2"/>
      <c r="G533" s="2"/>
      <c r="H533" s="2"/>
      <c r="I533" s="193"/>
    </row>
    <row r="534" spans="2:9" x14ac:dyDescent="0.15">
      <c r="B534" s="2"/>
      <c r="C534" s="2"/>
      <c r="D534" s="2"/>
      <c r="E534" s="2"/>
      <c r="F534" s="2"/>
      <c r="G534" s="2"/>
      <c r="H534" s="2"/>
      <c r="I534" s="193"/>
    </row>
  </sheetData>
  <mergeCells count="11">
    <mergeCell ref="I328:I329"/>
    <mergeCell ref="B4:B5"/>
    <mergeCell ref="A4:A5"/>
    <mergeCell ref="C4:C5"/>
    <mergeCell ref="A1:I1"/>
    <mergeCell ref="D4:D5"/>
    <mergeCell ref="F4:H4"/>
    <mergeCell ref="I4:I5"/>
    <mergeCell ref="E4:E5"/>
    <mergeCell ref="I184:I185"/>
    <mergeCell ref="I46:I47"/>
  </mergeCells>
  <phoneticPr fontId="2" type="noConversion"/>
  <printOptions horizontalCentered="1"/>
  <pageMargins left="0.19685039370078741" right="0.19685039370078741" top="0.55118110236220474" bottom="0.47244094488188981" header="0.31496062992125984" footer="0.23622047244094491"/>
  <pageSetup paperSize="9" scale="72" firstPageNumber="4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3"/>
  </sheetPr>
  <dimension ref="A1:O40"/>
  <sheetViews>
    <sheetView showGridLines="0" showZeros="0" view="pageBreakPreview" zoomScale="85" workbookViewId="0">
      <pane ySplit="5" topLeftCell="A6" activePane="bottomLeft" state="frozen"/>
      <selection activeCell="B3" sqref="B3"/>
      <selection pane="bottomLeft" activeCell="C44" sqref="C44"/>
    </sheetView>
  </sheetViews>
  <sheetFormatPr defaultRowHeight="13.5" x14ac:dyDescent="0.1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11.109375" style="1" customWidth="1"/>
    <col min="6" max="7" width="10.88671875" style="1" customWidth="1"/>
    <col min="8" max="12" width="9" style="1" customWidth="1"/>
    <col min="13" max="13" width="23.21875" style="1" customWidth="1"/>
    <col min="14" max="14" width="1.33203125" style="1" customWidth="1"/>
    <col min="15" max="15" width="11.5546875" style="42" customWidth="1"/>
    <col min="16" max="16" width="8.88671875" style="1" customWidth="1"/>
    <col min="17" max="16384" width="8.88671875" style="1"/>
  </cols>
  <sheetData>
    <row r="1" spans="1:15" ht="44.25" customHeight="1" x14ac:dyDescent="0.15">
      <c r="A1" s="397" t="s">
        <v>179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166"/>
      <c r="O1" s="166"/>
    </row>
    <row r="2" spans="1:15" ht="20.25" customHeight="1" x14ac:dyDescent="0.25">
      <c r="A2" s="52"/>
      <c r="B2" s="52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5" x14ac:dyDescent="0.15">
      <c r="M3" s="34" t="s">
        <v>26</v>
      </c>
    </row>
    <row r="4" spans="1:15" s="2" customFormat="1" ht="20.25" customHeight="1" x14ac:dyDescent="0.15">
      <c r="A4" s="438" t="s">
        <v>50</v>
      </c>
      <c r="B4" s="440" t="s">
        <v>1</v>
      </c>
      <c r="C4" s="442" t="s">
        <v>88</v>
      </c>
      <c r="D4" s="444" t="s">
        <v>41</v>
      </c>
      <c r="E4" s="448" t="s">
        <v>2</v>
      </c>
      <c r="F4" s="449"/>
      <c r="G4" s="450"/>
      <c r="H4" s="420" t="s">
        <v>59</v>
      </c>
      <c r="I4" s="420"/>
      <c r="J4" s="420"/>
      <c r="K4" s="420"/>
      <c r="L4" s="420"/>
      <c r="M4" s="446" t="s">
        <v>40</v>
      </c>
      <c r="O4" s="43"/>
    </row>
    <row r="5" spans="1:15" s="2" customFormat="1" ht="21" customHeight="1" x14ac:dyDescent="0.15">
      <c r="A5" s="439"/>
      <c r="B5" s="441"/>
      <c r="C5" s="443"/>
      <c r="D5" s="445"/>
      <c r="E5" s="200" t="s">
        <v>101</v>
      </c>
      <c r="F5" s="200" t="s">
        <v>102</v>
      </c>
      <c r="G5" s="200" t="s">
        <v>103</v>
      </c>
      <c r="H5" s="81" t="s">
        <v>101</v>
      </c>
      <c r="I5" s="81" t="s">
        <v>104</v>
      </c>
      <c r="J5" s="81" t="s">
        <v>105</v>
      </c>
      <c r="K5" s="81" t="s">
        <v>106</v>
      </c>
      <c r="L5" s="81" t="s">
        <v>107</v>
      </c>
      <c r="M5" s="447"/>
      <c r="O5" s="43"/>
    </row>
    <row r="6" spans="1:15" s="61" customFormat="1" ht="36" customHeight="1" x14ac:dyDescent="0.15">
      <c r="A6" s="160"/>
      <c r="B6" s="201"/>
      <c r="C6" s="202" t="s">
        <v>101</v>
      </c>
      <c r="D6" s="203">
        <f>SUM(D7:D36)/2</f>
        <v>0</v>
      </c>
      <c r="E6" s="203">
        <f>SUM(E7:E36)/2</f>
        <v>0</v>
      </c>
      <c r="F6" s="203">
        <f>SUM(F7:F36)/2</f>
        <v>0</v>
      </c>
      <c r="G6" s="203">
        <f>SUM(G7:G36)/2</f>
        <v>0</v>
      </c>
      <c r="H6" s="203">
        <f>SUM(H7:H36)</f>
        <v>0</v>
      </c>
      <c r="I6" s="203">
        <f>SUM(I7:I36)</f>
        <v>0</v>
      </c>
      <c r="J6" s="203">
        <f>SUM(J7:J36)</f>
        <v>0</v>
      </c>
      <c r="K6" s="203">
        <f>SUM(K7:K36)</f>
        <v>0</v>
      </c>
      <c r="L6" s="203">
        <f>SUM(L7:L36)</f>
        <v>0</v>
      </c>
      <c r="M6" s="204"/>
      <c r="O6" s="62"/>
    </row>
    <row r="7" spans="1:15" s="2" customFormat="1" ht="36" hidden="1" customHeight="1" x14ac:dyDescent="0.15">
      <c r="A7" s="161" t="s">
        <v>65</v>
      </c>
      <c r="B7" s="205"/>
      <c r="C7" s="206" t="s">
        <v>108</v>
      </c>
      <c r="D7" s="207">
        <f t="shared" ref="D7:L7" si="0">SUM(D8:D9)</f>
        <v>0</v>
      </c>
      <c r="E7" s="207">
        <f t="shared" si="0"/>
        <v>0</v>
      </c>
      <c r="F7" s="207">
        <f t="shared" si="0"/>
        <v>0</v>
      </c>
      <c r="G7" s="207">
        <f t="shared" si="0"/>
        <v>0</v>
      </c>
      <c r="H7" s="207">
        <f t="shared" si="0"/>
        <v>0</v>
      </c>
      <c r="I7" s="207">
        <f t="shared" si="0"/>
        <v>0</v>
      </c>
      <c r="J7" s="207">
        <f t="shared" si="0"/>
        <v>0</v>
      </c>
      <c r="K7" s="207">
        <f t="shared" si="0"/>
        <v>0</v>
      </c>
      <c r="L7" s="207">
        <f t="shared" si="0"/>
        <v>0</v>
      </c>
      <c r="M7" s="208"/>
      <c r="O7" s="43"/>
    </row>
    <row r="8" spans="1:15" s="2" customFormat="1" ht="36" hidden="1" customHeight="1" x14ac:dyDescent="0.15">
      <c r="A8" s="162"/>
      <c r="B8" s="209"/>
      <c r="C8" s="210"/>
      <c r="D8" s="211"/>
      <c r="E8" s="82">
        <f>SUM(G8-F8)</f>
        <v>0</v>
      </c>
      <c r="F8" s="89"/>
      <c r="G8" s="90">
        <f>IF(H8&gt;0,H8,0)</f>
        <v>0</v>
      </c>
      <c r="H8" s="82">
        <f>SUM(I8:L8)</f>
        <v>0</v>
      </c>
      <c r="I8" s="211"/>
      <c r="J8" s="211"/>
      <c r="K8" s="211"/>
      <c r="L8" s="211"/>
      <c r="M8" s="212"/>
      <c r="O8" s="43"/>
    </row>
    <row r="9" spans="1:15" s="2" customFormat="1" ht="36" hidden="1" customHeight="1" x14ac:dyDescent="0.15">
      <c r="A9" s="163"/>
      <c r="B9" s="213"/>
      <c r="C9" s="214"/>
      <c r="D9" s="215">
        <v>0</v>
      </c>
      <c r="E9" s="82">
        <f>SUM(G9-F9)</f>
        <v>0</v>
      </c>
      <c r="F9" s="89">
        <f>IF(H9&gt;0,0,-H9)</f>
        <v>0</v>
      </c>
      <c r="G9" s="90">
        <f>IF(H9&gt;0,H9,0)</f>
        <v>0</v>
      </c>
      <c r="H9" s="82">
        <f>SUM(I9:L9)</f>
        <v>0</v>
      </c>
      <c r="I9" s="216"/>
      <c r="J9" s="216"/>
      <c r="K9" s="216"/>
      <c r="L9" s="216"/>
      <c r="M9" s="217"/>
      <c r="O9" s="43"/>
    </row>
    <row r="10" spans="1:15" s="2" customFormat="1" ht="36" hidden="1" customHeight="1" x14ac:dyDescent="0.15">
      <c r="A10" s="161" t="s">
        <v>66</v>
      </c>
      <c r="B10" s="205"/>
      <c r="C10" s="206" t="s">
        <v>109</v>
      </c>
      <c r="D10" s="207">
        <f t="shared" ref="D10:L10" si="1">SUM(D11:D12)</f>
        <v>0</v>
      </c>
      <c r="E10" s="207">
        <f t="shared" si="1"/>
        <v>0</v>
      </c>
      <c r="F10" s="207">
        <f t="shared" si="1"/>
        <v>0</v>
      </c>
      <c r="G10" s="207">
        <f t="shared" si="1"/>
        <v>0</v>
      </c>
      <c r="H10" s="207">
        <f t="shared" si="1"/>
        <v>0</v>
      </c>
      <c r="I10" s="207">
        <f t="shared" si="1"/>
        <v>0</v>
      </c>
      <c r="J10" s="207">
        <f t="shared" si="1"/>
        <v>0</v>
      </c>
      <c r="K10" s="207">
        <f t="shared" si="1"/>
        <v>0</v>
      </c>
      <c r="L10" s="207">
        <f t="shared" si="1"/>
        <v>0</v>
      </c>
      <c r="M10" s="208"/>
      <c r="O10" s="43"/>
    </row>
    <row r="11" spans="1:15" s="2" customFormat="1" ht="36" hidden="1" customHeight="1" x14ac:dyDescent="0.15">
      <c r="A11" s="163"/>
      <c r="B11" s="213"/>
      <c r="C11" s="214"/>
      <c r="D11" s="215">
        <v>0</v>
      </c>
      <c r="E11" s="82">
        <f>SUM(G11-F11)</f>
        <v>0</v>
      </c>
      <c r="F11" s="89">
        <f>IF(H11&gt;0,0,-H11)</f>
        <v>0</v>
      </c>
      <c r="G11" s="90">
        <f>IF(H11&gt;0,H11,0)</f>
        <v>0</v>
      </c>
      <c r="H11" s="82">
        <f>SUM(I11:L11)</f>
        <v>0</v>
      </c>
      <c r="I11" s="216"/>
      <c r="J11" s="216"/>
      <c r="K11" s="216"/>
      <c r="L11" s="216"/>
      <c r="M11" s="217"/>
      <c r="O11" s="43"/>
    </row>
    <row r="12" spans="1:15" s="2" customFormat="1" ht="36" hidden="1" customHeight="1" x14ac:dyDescent="0.15">
      <c r="A12" s="163"/>
      <c r="B12" s="213"/>
      <c r="C12" s="214"/>
      <c r="D12" s="215">
        <v>0</v>
      </c>
      <c r="E12" s="82">
        <f>SUM(G12-F12)</f>
        <v>0</v>
      </c>
      <c r="F12" s="89">
        <f>IF(H12&gt;0,0,-H12)</f>
        <v>0</v>
      </c>
      <c r="G12" s="90">
        <f>IF(H12&gt;0,H12,0)</f>
        <v>0</v>
      </c>
      <c r="H12" s="82">
        <f>SUM(I12:L12)</f>
        <v>0</v>
      </c>
      <c r="I12" s="216"/>
      <c r="J12" s="216"/>
      <c r="K12" s="216"/>
      <c r="L12" s="216"/>
      <c r="M12" s="217"/>
      <c r="O12" s="43"/>
    </row>
    <row r="13" spans="1:15" s="2" customFormat="1" ht="36" hidden="1" customHeight="1" x14ac:dyDescent="0.15">
      <c r="A13" s="161" t="s">
        <v>64</v>
      </c>
      <c r="B13" s="205"/>
      <c r="C13" s="206" t="s">
        <v>110</v>
      </c>
      <c r="D13" s="207">
        <f t="shared" ref="D13:L13" si="2">SUM(D14:D15)</f>
        <v>0</v>
      </c>
      <c r="E13" s="207">
        <f t="shared" si="2"/>
        <v>0</v>
      </c>
      <c r="F13" s="207">
        <f t="shared" si="2"/>
        <v>0</v>
      </c>
      <c r="G13" s="207">
        <f t="shared" si="2"/>
        <v>0</v>
      </c>
      <c r="H13" s="207">
        <f t="shared" si="2"/>
        <v>0</v>
      </c>
      <c r="I13" s="207">
        <f t="shared" si="2"/>
        <v>0</v>
      </c>
      <c r="J13" s="207">
        <f t="shared" si="2"/>
        <v>0</v>
      </c>
      <c r="K13" s="207">
        <f t="shared" si="2"/>
        <v>0</v>
      </c>
      <c r="L13" s="207">
        <f t="shared" si="2"/>
        <v>0</v>
      </c>
      <c r="M13" s="208"/>
      <c r="O13" s="43"/>
    </row>
    <row r="14" spans="1:15" s="2" customFormat="1" ht="36" hidden="1" customHeight="1" x14ac:dyDescent="0.15">
      <c r="A14" s="163"/>
      <c r="B14" s="213"/>
      <c r="C14" s="214"/>
      <c r="D14" s="215">
        <v>0</v>
      </c>
      <c r="E14" s="82">
        <f>SUM(G14-F14)</f>
        <v>0</v>
      </c>
      <c r="F14" s="89">
        <f>IF(H14&gt;0,0,-H14)</f>
        <v>0</v>
      </c>
      <c r="G14" s="90">
        <f>IF(H14&gt;0,H14,0)</f>
        <v>0</v>
      </c>
      <c r="H14" s="82">
        <f>SUM(I14:L14)</f>
        <v>0</v>
      </c>
      <c r="I14" s="216"/>
      <c r="J14" s="216"/>
      <c r="K14" s="216"/>
      <c r="L14" s="216"/>
      <c r="M14" s="217"/>
      <c r="O14" s="43"/>
    </row>
    <row r="15" spans="1:15" s="2" customFormat="1" ht="36" hidden="1" customHeight="1" x14ac:dyDescent="0.15">
      <c r="A15" s="163"/>
      <c r="B15" s="213"/>
      <c r="C15" s="214"/>
      <c r="D15" s="215">
        <v>0</v>
      </c>
      <c r="E15" s="82">
        <f>SUM(G15-F15)</f>
        <v>0</v>
      </c>
      <c r="F15" s="89">
        <f>IF(H15&gt;0,0,-H15)</f>
        <v>0</v>
      </c>
      <c r="G15" s="90">
        <f>IF(H15&gt;0,H15,0)</f>
        <v>0</v>
      </c>
      <c r="H15" s="82">
        <f>SUM(I15:L15)</f>
        <v>0</v>
      </c>
      <c r="I15" s="216"/>
      <c r="J15" s="216"/>
      <c r="K15" s="216"/>
      <c r="L15" s="216"/>
      <c r="M15" s="217"/>
      <c r="O15" s="43"/>
    </row>
    <row r="16" spans="1:15" s="2" customFormat="1" ht="36" customHeight="1" x14ac:dyDescent="0.15">
      <c r="A16" s="161" t="s">
        <v>67</v>
      </c>
      <c r="B16" s="205"/>
      <c r="C16" s="206" t="s">
        <v>111</v>
      </c>
      <c r="D16" s="207">
        <f t="shared" ref="D16:L16" si="3">SUM(D17:D18)</f>
        <v>0</v>
      </c>
      <c r="E16" s="207">
        <f t="shared" si="3"/>
        <v>0</v>
      </c>
      <c r="F16" s="207">
        <f t="shared" si="3"/>
        <v>0</v>
      </c>
      <c r="G16" s="207">
        <f t="shared" si="3"/>
        <v>0</v>
      </c>
      <c r="H16" s="207">
        <f t="shared" si="3"/>
        <v>0</v>
      </c>
      <c r="I16" s="207">
        <f t="shared" si="3"/>
        <v>0</v>
      </c>
      <c r="J16" s="207">
        <f t="shared" si="3"/>
        <v>0</v>
      </c>
      <c r="K16" s="207">
        <f t="shared" si="3"/>
        <v>0</v>
      </c>
      <c r="L16" s="207">
        <f t="shared" si="3"/>
        <v>0</v>
      </c>
      <c r="M16" s="208"/>
      <c r="O16" s="43"/>
    </row>
    <row r="17" spans="1:15" s="2" customFormat="1" ht="36" customHeight="1" x14ac:dyDescent="0.15">
      <c r="A17" s="163" t="s">
        <v>615</v>
      </c>
      <c r="B17" s="213">
        <v>1238</v>
      </c>
      <c r="C17" s="214" t="s">
        <v>614</v>
      </c>
      <c r="D17" s="215"/>
      <c r="E17" s="82">
        <f t="shared" ref="E17:E18" si="4">SUM(G17-F17)</f>
        <v>0</v>
      </c>
      <c r="F17" s="89"/>
      <c r="G17" s="90"/>
      <c r="H17" s="82"/>
      <c r="I17" s="216"/>
      <c r="J17" s="216"/>
      <c r="K17" s="216"/>
      <c r="L17" s="216"/>
      <c r="M17" s="217"/>
      <c r="O17" s="43"/>
    </row>
    <row r="18" spans="1:15" s="2" customFormat="1" ht="36" hidden="1" customHeight="1" x14ac:dyDescent="0.15">
      <c r="A18" s="163"/>
      <c r="B18" s="213"/>
      <c r="C18" s="214"/>
      <c r="D18" s="215"/>
      <c r="E18" s="82">
        <f t="shared" si="4"/>
        <v>0</v>
      </c>
      <c r="F18" s="89"/>
      <c r="G18" s="90"/>
      <c r="H18" s="82"/>
      <c r="I18" s="216"/>
      <c r="J18" s="216"/>
      <c r="K18" s="216"/>
      <c r="L18" s="216"/>
      <c r="M18" s="217"/>
      <c r="O18" s="43"/>
    </row>
    <row r="19" spans="1:15" s="2" customFormat="1" ht="36" hidden="1" customHeight="1" x14ac:dyDescent="0.15">
      <c r="A19" s="161" t="s">
        <v>68</v>
      </c>
      <c r="B19" s="205"/>
      <c r="C19" s="206" t="s">
        <v>112</v>
      </c>
      <c r="D19" s="207">
        <f t="shared" ref="D19:L19" si="5">SUM(D20:D21)</f>
        <v>0</v>
      </c>
      <c r="E19" s="207">
        <f t="shared" si="5"/>
        <v>0</v>
      </c>
      <c r="F19" s="207">
        <f t="shared" si="5"/>
        <v>0</v>
      </c>
      <c r="G19" s="207">
        <f t="shared" si="5"/>
        <v>0</v>
      </c>
      <c r="H19" s="207">
        <f t="shared" si="5"/>
        <v>0</v>
      </c>
      <c r="I19" s="207">
        <f t="shared" si="5"/>
        <v>0</v>
      </c>
      <c r="J19" s="207">
        <f t="shared" si="5"/>
        <v>0</v>
      </c>
      <c r="K19" s="207">
        <f t="shared" si="5"/>
        <v>0</v>
      </c>
      <c r="L19" s="207">
        <f t="shared" si="5"/>
        <v>0</v>
      </c>
      <c r="M19" s="208"/>
      <c r="O19" s="43"/>
    </row>
    <row r="20" spans="1:15" s="2" customFormat="1" ht="36" hidden="1" customHeight="1" x14ac:dyDescent="0.15">
      <c r="A20" s="163"/>
      <c r="B20" s="213"/>
      <c r="C20" s="214"/>
      <c r="D20" s="215">
        <v>0</v>
      </c>
      <c r="E20" s="82">
        <f>SUM(G20-F20)</f>
        <v>0</v>
      </c>
      <c r="F20" s="89">
        <f>IF(H20&gt;0,0,-H20)</f>
        <v>0</v>
      </c>
      <c r="G20" s="90">
        <f>IF(H20&gt;0,H20,0)</f>
        <v>0</v>
      </c>
      <c r="H20" s="82">
        <f>SUM(I20:L20)</f>
        <v>0</v>
      </c>
      <c r="I20" s="216"/>
      <c r="J20" s="216"/>
      <c r="K20" s="216"/>
      <c r="L20" s="216"/>
      <c r="M20" s="217"/>
      <c r="O20" s="43"/>
    </row>
    <row r="21" spans="1:15" s="2" customFormat="1" ht="36" hidden="1" customHeight="1" x14ac:dyDescent="0.15">
      <c r="A21" s="163"/>
      <c r="B21" s="213"/>
      <c r="C21" s="214"/>
      <c r="D21" s="215">
        <v>0</v>
      </c>
      <c r="E21" s="82">
        <f>SUM(G21-F21)</f>
        <v>0</v>
      </c>
      <c r="F21" s="89">
        <f>IF(H21&gt;0,0,-H21)</f>
        <v>0</v>
      </c>
      <c r="G21" s="90">
        <f>IF(H21&gt;0,H21,0)</f>
        <v>0</v>
      </c>
      <c r="H21" s="82">
        <f>SUM(I21:L21)</f>
        <v>0</v>
      </c>
      <c r="I21" s="216"/>
      <c r="J21" s="216"/>
      <c r="K21" s="216"/>
      <c r="L21" s="216"/>
      <c r="M21" s="217"/>
      <c r="O21" s="43"/>
    </row>
    <row r="22" spans="1:15" s="2" customFormat="1" ht="36" hidden="1" customHeight="1" x14ac:dyDescent="0.15">
      <c r="A22" s="164" t="s">
        <v>70</v>
      </c>
      <c r="B22" s="205"/>
      <c r="C22" s="218" t="s">
        <v>113</v>
      </c>
      <c r="D22" s="207">
        <f t="shared" ref="D22:L22" si="6">SUM(D23:D24)</f>
        <v>0</v>
      </c>
      <c r="E22" s="207">
        <f t="shared" si="6"/>
        <v>0</v>
      </c>
      <c r="F22" s="207">
        <f t="shared" si="6"/>
        <v>0</v>
      </c>
      <c r="G22" s="207">
        <f t="shared" si="6"/>
        <v>0</v>
      </c>
      <c r="H22" s="207">
        <f t="shared" si="6"/>
        <v>0</v>
      </c>
      <c r="I22" s="207">
        <f t="shared" si="6"/>
        <v>0</v>
      </c>
      <c r="J22" s="207">
        <f t="shared" si="6"/>
        <v>0</v>
      </c>
      <c r="K22" s="207">
        <f t="shared" si="6"/>
        <v>0</v>
      </c>
      <c r="L22" s="207">
        <f t="shared" si="6"/>
        <v>0</v>
      </c>
      <c r="M22" s="208"/>
      <c r="O22" s="43"/>
    </row>
    <row r="23" spans="1:15" s="2" customFormat="1" ht="36" hidden="1" customHeight="1" x14ac:dyDescent="0.15">
      <c r="A23" s="163"/>
      <c r="B23" s="213"/>
      <c r="C23" s="214"/>
      <c r="D23" s="215">
        <v>0</v>
      </c>
      <c r="E23" s="82">
        <f>SUM(G23-F23)</f>
        <v>0</v>
      </c>
      <c r="F23" s="89">
        <f>IF(H23&gt;0,0,-H23)</f>
        <v>0</v>
      </c>
      <c r="G23" s="90">
        <f>IF(H23&gt;0,H23,0)</f>
        <v>0</v>
      </c>
      <c r="H23" s="82">
        <f>SUM(I23:L23)</f>
        <v>0</v>
      </c>
      <c r="I23" s="216"/>
      <c r="J23" s="216"/>
      <c r="K23" s="216"/>
      <c r="L23" s="216"/>
      <c r="M23" s="217"/>
      <c r="O23" s="43"/>
    </row>
    <row r="24" spans="1:15" s="2" customFormat="1" ht="36" hidden="1" customHeight="1" x14ac:dyDescent="0.15">
      <c r="A24" s="163"/>
      <c r="B24" s="213"/>
      <c r="C24" s="214"/>
      <c r="D24" s="215">
        <v>0</v>
      </c>
      <c r="E24" s="82">
        <f>SUM(G24-F24)</f>
        <v>0</v>
      </c>
      <c r="F24" s="89">
        <f>IF(H24&gt;0,0,-H24)</f>
        <v>0</v>
      </c>
      <c r="G24" s="90">
        <f>IF(H24&gt;0,H24,0)</f>
        <v>0</v>
      </c>
      <c r="H24" s="82">
        <f>SUM(I24:L24)</f>
        <v>0</v>
      </c>
      <c r="I24" s="216"/>
      <c r="J24" s="216"/>
      <c r="K24" s="216"/>
      <c r="L24" s="216"/>
      <c r="M24" s="217"/>
      <c r="O24" s="43"/>
    </row>
    <row r="25" spans="1:15" s="2" customFormat="1" ht="36" hidden="1" customHeight="1" x14ac:dyDescent="0.15">
      <c r="A25" s="161" t="s">
        <v>69</v>
      </c>
      <c r="B25" s="205"/>
      <c r="C25" s="206" t="s">
        <v>114</v>
      </c>
      <c r="D25" s="207">
        <f t="shared" ref="D25:L25" si="7">SUM(D26:D27)</f>
        <v>0</v>
      </c>
      <c r="E25" s="207">
        <f t="shared" si="7"/>
        <v>0</v>
      </c>
      <c r="F25" s="207">
        <f t="shared" si="7"/>
        <v>0</v>
      </c>
      <c r="G25" s="207">
        <f t="shared" si="7"/>
        <v>0</v>
      </c>
      <c r="H25" s="207">
        <f t="shared" si="7"/>
        <v>0</v>
      </c>
      <c r="I25" s="207">
        <f t="shared" si="7"/>
        <v>0</v>
      </c>
      <c r="J25" s="207">
        <f t="shared" si="7"/>
        <v>0</v>
      </c>
      <c r="K25" s="207">
        <f t="shared" si="7"/>
        <v>0</v>
      </c>
      <c r="L25" s="207">
        <f t="shared" si="7"/>
        <v>0</v>
      </c>
      <c r="M25" s="208"/>
      <c r="O25" s="43"/>
    </row>
    <row r="26" spans="1:15" s="2" customFormat="1" ht="36" hidden="1" customHeight="1" x14ac:dyDescent="0.15">
      <c r="A26" s="163"/>
      <c r="B26" s="213"/>
      <c r="C26" s="214"/>
      <c r="D26" s="215">
        <v>0</v>
      </c>
      <c r="E26" s="82">
        <f t="shared" ref="E26:E27" si="8">SUM(G26-F26)</f>
        <v>0</v>
      </c>
      <c r="F26" s="89">
        <f t="shared" ref="F26:F27" si="9">IF(H26&gt;0,0,-H26)</f>
        <v>0</v>
      </c>
      <c r="G26" s="90">
        <f t="shared" ref="G26:G27" si="10">IF(H26&gt;0,H26,0)</f>
        <v>0</v>
      </c>
      <c r="H26" s="82">
        <f t="shared" ref="H26:H27" si="11">SUM(I26:L26)</f>
        <v>0</v>
      </c>
      <c r="I26" s="216"/>
      <c r="J26" s="216"/>
      <c r="K26" s="216"/>
      <c r="L26" s="216"/>
      <c r="M26" s="217"/>
      <c r="O26" s="43"/>
    </row>
    <row r="27" spans="1:15" s="2" customFormat="1" ht="36" hidden="1" customHeight="1" x14ac:dyDescent="0.15">
      <c r="A27" s="163"/>
      <c r="B27" s="213"/>
      <c r="C27" s="214"/>
      <c r="D27" s="215">
        <v>0</v>
      </c>
      <c r="E27" s="82">
        <f t="shared" si="8"/>
        <v>0</v>
      </c>
      <c r="F27" s="89">
        <f t="shared" si="9"/>
        <v>0</v>
      </c>
      <c r="G27" s="90">
        <f t="shared" si="10"/>
        <v>0</v>
      </c>
      <c r="H27" s="82">
        <f t="shared" si="11"/>
        <v>0</v>
      </c>
      <c r="I27" s="216"/>
      <c r="J27" s="216"/>
      <c r="K27" s="216"/>
      <c r="L27" s="216"/>
      <c r="M27" s="217"/>
      <c r="O27" s="43"/>
    </row>
    <row r="28" spans="1:15" s="2" customFormat="1" ht="36" hidden="1" customHeight="1" x14ac:dyDescent="0.15">
      <c r="A28" s="161" t="s">
        <v>71</v>
      </c>
      <c r="B28" s="205"/>
      <c r="C28" s="206" t="s">
        <v>115</v>
      </c>
      <c r="D28" s="207">
        <f t="shared" ref="D28:L28" si="12">SUM(D29:D30)</f>
        <v>0</v>
      </c>
      <c r="E28" s="207">
        <f t="shared" si="12"/>
        <v>0</v>
      </c>
      <c r="F28" s="207">
        <f t="shared" si="12"/>
        <v>0</v>
      </c>
      <c r="G28" s="207">
        <f t="shared" si="12"/>
        <v>0</v>
      </c>
      <c r="H28" s="207">
        <f t="shared" si="12"/>
        <v>0</v>
      </c>
      <c r="I28" s="207">
        <f t="shared" si="12"/>
        <v>0</v>
      </c>
      <c r="J28" s="207">
        <f t="shared" si="12"/>
        <v>0</v>
      </c>
      <c r="K28" s="207">
        <f t="shared" si="12"/>
        <v>0</v>
      </c>
      <c r="L28" s="207">
        <f t="shared" si="12"/>
        <v>0</v>
      </c>
      <c r="M28" s="208"/>
      <c r="O28" s="43"/>
    </row>
    <row r="29" spans="1:15" s="2" customFormat="1" ht="36" hidden="1" customHeight="1" x14ac:dyDescent="0.15">
      <c r="A29" s="163"/>
      <c r="B29" s="213"/>
      <c r="C29" s="214"/>
      <c r="D29" s="215">
        <v>0</v>
      </c>
      <c r="E29" s="82">
        <f>SUM(G29-F29)</f>
        <v>0</v>
      </c>
      <c r="F29" s="89">
        <f>IF(H29&gt;0,0,-H29)</f>
        <v>0</v>
      </c>
      <c r="G29" s="90">
        <f>IF(H29&gt;0,H29,0)</f>
        <v>0</v>
      </c>
      <c r="H29" s="82">
        <f>SUM(I29:L29)</f>
        <v>0</v>
      </c>
      <c r="I29" s="216"/>
      <c r="J29" s="216"/>
      <c r="K29" s="216"/>
      <c r="L29" s="216"/>
      <c r="M29" s="217"/>
      <c r="O29" s="43"/>
    </row>
    <row r="30" spans="1:15" s="2" customFormat="1" ht="36" hidden="1" customHeight="1" x14ac:dyDescent="0.15">
      <c r="A30" s="163"/>
      <c r="B30" s="213"/>
      <c r="C30" s="214"/>
      <c r="D30" s="215">
        <v>0</v>
      </c>
      <c r="E30" s="82">
        <f>SUM(G30-F30)</f>
        <v>0</v>
      </c>
      <c r="F30" s="89">
        <f>IF(H30&gt;0,0,-H30)</f>
        <v>0</v>
      </c>
      <c r="G30" s="90">
        <f>IF(H30&gt;0,H30,0)</f>
        <v>0</v>
      </c>
      <c r="H30" s="82">
        <f>SUM(I30:L30)</f>
        <v>0</v>
      </c>
      <c r="I30" s="216"/>
      <c r="J30" s="216"/>
      <c r="K30" s="216"/>
      <c r="L30" s="216"/>
      <c r="M30" s="217"/>
      <c r="O30" s="43"/>
    </row>
    <row r="31" spans="1:15" s="2" customFormat="1" ht="36" hidden="1" customHeight="1" x14ac:dyDescent="0.15">
      <c r="A31" s="164" t="s">
        <v>72</v>
      </c>
      <c r="B31" s="205"/>
      <c r="C31" s="218" t="s">
        <v>116</v>
      </c>
      <c r="D31" s="207">
        <f t="shared" ref="D31:L31" si="13">SUM(D32:D33)</f>
        <v>0</v>
      </c>
      <c r="E31" s="207">
        <f t="shared" si="13"/>
        <v>0</v>
      </c>
      <c r="F31" s="207">
        <f t="shared" si="13"/>
        <v>0</v>
      </c>
      <c r="G31" s="207">
        <f t="shared" si="13"/>
        <v>0</v>
      </c>
      <c r="H31" s="207">
        <f t="shared" si="13"/>
        <v>0</v>
      </c>
      <c r="I31" s="207">
        <f t="shared" si="13"/>
        <v>0</v>
      </c>
      <c r="J31" s="207">
        <f t="shared" si="13"/>
        <v>0</v>
      </c>
      <c r="K31" s="207">
        <f t="shared" si="13"/>
        <v>0</v>
      </c>
      <c r="L31" s="207">
        <f t="shared" si="13"/>
        <v>0</v>
      </c>
      <c r="M31" s="208"/>
      <c r="O31" s="43"/>
    </row>
    <row r="32" spans="1:15" s="2" customFormat="1" ht="36" hidden="1" customHeight="1" x14ac:dyDescent="0.15">
      <c r="A32" s="163"/>
      <c r="B32" s="213"/>
      <c r="C32" s="214"/>
      <c r="D32" s="215"/>
      <c r="E32" s="82"/>
      <c r="F32" s="89"/>
      <c r="G32" s="219"/>
      <c r="H32" s="82">
        <f>SUM(I32:L32)</f>
        <v>0</v>
      </c>
      <c r="I32" s="216"/>
      <c r="J32" s="216"/>
      <c r="K32" s="216"/>
      <c r="L32" s="216"/>
      <c r="M32" s="217"/>
      <c r="O32" s="43"/>
    </row>
    <row r="33" spans="1:15" s="2" customFormat="1" ht="36" hidden="1" customHeight="1" x14ac:dyDescent="0.15">
      <c r="A33" s="163"/>
      <c r="B33" s="239"/>
      <c r="C33" s="240"/>
      <c r="D33" s="241">
        <v>0</v>
      </c>
      <c r="E33" s="82">
        <f>SUM(G33-F33)</f>
        <v>0</v>
      </c>
      <c r="F33" s="142">
        <f>IF(H33&gt;0,0,-H33)</f>
        <v>0</v>
      </c>
      <c r="G33" s="143">
        <f>IF(H33&gt;0,H33,0)</f>
        <v>0</v>
      </c>
      <c r="H33" s="82">
        <f>SUM(I33:L33)</f>
        <v>0</v>
      </c>
      <c r="I33" s="242"/>
      <c r="J33" s="242"/>
      <c r="K33" s="242"/>
      <c r="L33" s="242"/>
      <c r="M33" s="243"/>
      <c r="O33" s="43"/>
    </row>
    <row r="34" spans="1:15" s="2" customFormat="1" ht="36" hidden="1" customHeight="1" x14ac:dyDescent="0.15">
      <c r="A34" s="161" t="s">
        <v>73</v>
      </c>
      <c r="B34" s="198"/>
      <c r="C34" s="206" t="s">
        <v>140</v>
      </c>
      <c r="D34" s="196">
        <f t="shared" ref="D34:L34" si="14">SUM(D35:D36)</f>
        <v>0</v>
      </c>
      <c r="E34" s="196">
        <f t="shared" si="14"/>
        <v>0</v>
      </c>
      <c r="F34" s="196">
        <f t="shared" si="14"/>
        <v>0</v>
      </c>
      <c r="G34" s="196">
        <f t="shared" si="14"/>
        <v>0</v>
      </c>
      <c r="H34" s="196">
        <f t="shared" si="14"/>
        <v>0</v>
      </c>
      <c r="I34" s="196">
        <f t="shared" si="14"/>
        <v>0</v>
      </c>
      <c r="J34" s="196">
        <f t="shared" si="14"/>
        <v>0</v>
      </c>
      <c r="K34" s="196">
        <f t="shared" si="14"/>
        <v>0</v>
      </c>
      <c r="L34" s="196">
        <f t="shared" si="14"/>
        <v>0</v>
      </c>
      <c r="M34" s="199"/>
      <c r="O34" s="43"/>
    </row>
    <row r="35" spans="1:15" s="2" customFormat="1" ht="36" hidden="1" customHeight="1" x14ac:dyDescent="0.15">
      <c r="A35" s="163"/>
      <c r="B35" s="44"/>
      <c r="C35" s="53"/>
      <c r="D35" s="35">
        <v>0</v>
      </c>
      <c r="E35" s="82">
        <f>SUM(G35-F35)</f>
        <v>0</v>
      </c>
      <c r="F35" s="89">
        <f>IF(H35&gt;0,0,-H35)</f>
        <v>0</v>
      </c>
      <c r="G35" s="90">
        <f>IF(H35&gt;0,H35,0)</f>
        <v>0</v>
      </c>
      <c r="H35" s="82">
        <f>SUM(I35:L35)</f>
        <v>0</v>
      </c>
      <c r="I35" s="79"/>
      <c r="J35" s="79"/>
      <c r="K35" s="79"/>
      <c r="L35" s="79"/>
      <c r="M35" s="54"/>
      <c r="O35" s="43"/>
    </row>
    <row r="36" spans="1:15" s="2" customFormat="1" ht="36" hidden="1" customHeight="1" x14ac:dyDescent="0.15">
      <c r="A36" s="165"/>
      <c r="B36" s="46"/>
      <c r="C36" s="51"/>
      <c r="D36" s="39">
        <v>0</v>
      </c>
      <c r="E36" s="157">
        <f>SUM(G36-F36)</f>
        <v>0</v>
      </c>
      <c r="F36" s="158">
        <f>IF(H36&gt;0,0,-H36)</f>
        <v>0</v>
      </c>
      <c r="G36" s="159">
        <f>IF(H36&gt;0,H36,0)</f>
        <v>0</v>
      </c>
      <c r="H36" s="157">
        <f>SUM(I36:L36)</f>
        <v>0</v>
      </c>
      <c r="I36" s="80"/>
      <c r="J36" s="80"/>
      <c r="K36" s="80"/>
      <c r="L36" s="80"/>
      <c r="M36" s="47"/>
      <c r="O36" s="43"/>
    </row>
    <row r="37" spans="1:15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5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5" ht="22.5" x14ac:dyDescent="0.25">
      <c r="A39" s="52"/>
      <c r="B39" s="52"/>
      <c r="C39" s="33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5" x14ac:dyDescent="0.15">
      <c r="M40" s="34"/>
    </row>
  </sheetData>
  <mergeCells count="8">
    <mergeCell ref="A1:M1"/>
    <mergeCell ref="A4:A5"/>
    <mergeCell ref="B4:B5"/>
    <mergeCell ref="C4:C5"/>
    <mergeCell ref="D4:D5"/>
    <mergeCell ref="M4:M5"/>
    <mergeCell ref="H4:L4"/>
    <mergeCell ref="E4:G4"/>
  </mergeCells>
  <phoneticPr fontId="2" type="noConversion"/>
  <pageMargins left="0.62992125984251968" right="0.39370078740157483" top="0.74803149606299213" bottom="0.78740157480314965" header="0.51181102362204722" footer="0.43307086614173229"/>
  <pageSetup paperSize="9" scale="85" orientation="portrait" r:id="rId1"/>
  <headerFooter alignWithMargins="0">
    <oddFooter>&amp;C&amp;P</oddFooter>
  </headerFooter>
  <colBreaks count="1" manualBreakCount="1">
    <brk id="13" max="29" man="1"/>
  </colBreaks>
  <ignoredErrors>
    <ignoredError sqref="E10:H10 E13:H13 F16:H16 E19:H19 E22:H22 E25:H25 E28:H28 E31:H31 E34:H3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N106"/>
  <sheetViews>
    <sheetView showGridLines="0" showZeros="0" view="pageBreakPreview" zoomScale="85" zoomScaleSheetLayoutView="100" workbookViewId="0">
      <pane ySplit="5" topLeftCell="A6" activePane="bottomLeft" state="frozen"/>
      <selection activeCell="C41" sqref="C41"/>
      <selection pane="bottomLeft" activeCell="F43" sqref="F43"/>
    </sheetView>
  </sheetViews>
  <sheetFormatPr defaultRowHeight="13.5" x14ac:dyDescent="0.1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9.6640625" style="1" customWidth="1"/>
    <col min="6" max="7" width="10.88671875" style="1" customWidth="1"/>
    <col min="8" max="12" width="9" style="1" customWidth="1"/>
    <col min="13" max="13" width="23.33203125" style="1" customWidth="1"/>
    <col min="14" max="14" width="9.77734375" style="1" customWidth="1"/>
    <col min="15" max="15" width="1.33203125" style="1" customWidth="1"/>
    <col min="16" max="16" width="8.88671875" style="1" customWidth="1"/>
    <col min="17" max="16384" width="8.88671875" style="1"/>
  </cols>
  <sheetData>
    <row r="1" spans="1:14" ht="44.25" customHeight="1" x14ac:dyDescent="0.15">
      <c r="A1" s="456" t="s">
        <v>180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</row>
    <row r="2" spans="1:14" ht="20.25" customHeight="1" x14ac:dyDescent="0.25">
      <c r="A2" s="52"/>
      <c r="B2" s="52" t="s">
        <v>43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4" x14ac:dyDescent="0.15">
      <c r="M3" s="34" t="s">
        <v>26</v>
      </c>
    </row>
    <row r="4" spans="1:14" s="2" customFormat="1" ht="20.25" customHeight="1" x14ac:dyDescent="0.15">
      <c r="A4" s="454" t="s">
        <v>50</v>
      </c>
      <c r="B4" s="457" t="s">
        <v>117</v>
      </c>
      <c r="C4" s="424" t="s">
        <v>118</v>
      </c>
      <c r="D4" s="420" t="s">
        <v>119</v>
      </c>
      <c r="E4" s="451" t="s">
        <v>120</v>
      </c>
      <c r="F4" s="452"/>
      <c r="G4" s="453"/>
      <c r="H4" s="451" t="s">
        <v>121</v>
      </c>
      <c r="I4" s="452"/>
      <c r="J4" s="452"/>
      <c r="K4" s="452"/>
      <c r="L4" s="453"/>
      <c r="M4" s="422" t="s">
        <v>122</v>
      </c>
    </row>
    <row r="5" spans="1:14" s="2" customFormat="1" ht="21" customHeight="1" x14ac:dyDescent="0.15">
      <c r="A5" s="455"/>
      <c r="B5" s="416"/>
      <c r="C5" s="419"/>
      <c r="D5" s="421"/>
      <c r="E5" s="81" t="s">
        <v>123</v>
      </c>
      <c r="F5" s="81" t="s">
        <v>124</v>
      </c>
      <c r="G5" s="81" t="s">
        <v>125</v>
      </c>
      <c r="H5" s="81" t="s">
        <v>123</v>
      </c>
      <c r="I5" s="81" t="s">
        <v>126</v>
      </c>
      <c r="J5" s="81" t="s">
        <v>127</v>
      </c>
      <c r="K5" s="81" t="s">
        <v>128</v>
      </c>
      <c r="L5" s="81" t="s">
        <v>129</v>
      </c>
      <c r="M5" s="423"/>
    </row>
    <row r="6" spans="1:14" s="38" customFormat="1" ht="36" customHeight="1" x14ac:dyDescent="0.15">
      <c r="A6" s="152" t="s">
        <v>19</v>
      </c>
      <c r="B6" s="201"/>
      <c r="C6" s="202" t="s">
        <v>123</v>
      </c>
      <c r="D6" s="220">
        <f t="shared" ref="D6:L6" si="0">SUM(D7:D36)/2</f>
        <v>0</v>
      </c>
      <c r="E6" s="220">
        <f t="shared" si="0"/>
        <v>0</v>
      </c>
      <c r="F6" s="220">
        <f t="shared" si="0"/>
        <v>0</v>
      </c>
      <c r="G6" s="220">
        <f t="shared" si="0"/>
        <v>0</v>
      </c>
      <c r="H6" s="220">
        <f t="shared" si="0"/>
        <v>0</v>
      </c>
      <c r="I6" s="220">
        <f t="shared" si="0"/>
        <v>0</v>
      </c>
      <c r="J6" s="220">
        <f t="shared" si="0"/>
        <v>0</v>
      </c>
      <c r="K6" s="220">
        <f t="shared" si="0"/>
        <v>0</v>
      </c>
      <c r="L6" s="220">
        <f t="shared" si="0"/>
        <v>0</v>
      </c>
      <c r="M6" s="204"/>
    </row>
    <row r="7" spans="1:14" s="2" customFormat="1" ht="36" hidden="1" customHeight="1" x14ac:dyDescent="0.15">
      <c r="A7" s="153" t="s">
        <v>65</v>
      </c>
      <c r="B7" s="221"/>
      <c r="C7" s="222" t="s">
        <v>130</v>
      </c>
      <c r="D7" s="207">
        <f t="shared" ref="D7:L7" si="1">SUM(D8:D9)</f>
        <v>0</v>
      </c>
      <c r="E7" s="207">
        <f t="shared" si="1"/>
        <v>0</v>
      </c>
      <c r="F7" s="207">
        <f t="shared" si="1"/>
        <v>0</v>
      </c>
      <c r="G7" s="207">
        <f t="shared" si="1"/>
        <v>0</v>
      </c>
      <c r="H7" s="207">
        <f t="shared" si="1"/>
        <v>0</v>
      </c>
      <c r="I7" s="207">
        <f t="shared" si="1"/>
        <v>0</v>
      </c>
      <c r="J7" s="207">
        <f t="shared" si="1"/>
        <v>0</v>
      </c>
      <c r="K7" s="207">
        <f t="shared" si="1"/>
        <v>0</v>
      </c>
      <c r="L7" s="207">
        <f t="shared" si="1"/>
        <v>0</v>
      </c>
      <c r="M7" s="223"/>
      <c r="N7" s="5"/>
    </row>
    <row r="8" spans="1:14" s="2" customFormat="1" ht="45" hidden="1" customHeight="1" x14ac:dyDescent="0.15">
      <c r="A8" s="154"/>
      <c r="B8" s="213"/>
      <c r="C8" s="224"/>
      <c r="D8" s="225"/>
      <c r="E8" s="82">
        <f>SUM(G8-F8)</f>
        <v>0</v>
      </c>
      <c r="F8" s="89"/>
      <c r="G8" s="90">
        <f>IF(H8&gt;0,H8,0)</f>
        <v>0</v>
      </c>
      <c r="H8" s="82">
        <f>SUM(I8:L8)</f>
        <v>0</v>
      </c>
      <c r="I8" s="225"/>
      <c r="J8" s="225"/>
      <c r="K8" s="225"/>
      <c r="L8" s="225"/>
      <c r="M8" s="226"/>
      <c r="N8" s="5"/>
    </row>
    <row r="9" spans="1:14" s="2" customFormat="1" ht="36" hidden="1" customHeight="1" x14ac:dyDescent="0.15">
      <c r="A9" s="154"/>
      <c r="B9" s="213"/>
      <c r="C9" s="224"/>
      <c r="D9" s="225"/>
      <c r="E9" s="82">
        <f>SUM(G9-F9)</f>
        <v>0</v>
      </c>
      <c r="F9" s="89">
        <f>IF(H9&gt;0,0,-H9)</f>
        <v>0</v>
      </c>
      <c r="G9" s="90">
        <f>IF(H9&gt;0,H9,0)</f>
        <v>0</v>
      </c>
      <c r="H9" s="82">
        <f>SUM(I9:L9)</f>
        <v>0</v>
      </c>
      <c r="I9" s="225"/>
      <c r="J9" s="225"/>
      <c r="K9" s="225"/>
      <c r="L9" s="225"/>
      <c r="M9" s="226"/>
      <c r="N9" s="5"/>
    </row>
    <row r="10" spans="1:14" s="2" customFormat="1" ht="36" hidden="1" customHeight="1" x14ac:dyDescent="0.15">
      <c r="A10" s="153" t="s">
        <v>66</v>
      </c>
      <c r="B10" s="221"/>
      <c r="C10" s="222" t="s">
        <v>131</v>
      </c>
      <c r="D10" s="207">
        <f t="shared" ref="D10:L10" si="2">SUM(D11:D12)</f>
        <v>0</v>
      </c>
      <c r="E10" s="207">
        <f t="shared" si="2"/>
        <v>0</v>
      </c>
      <c r="F10" s="207">
        <f t="shared" si="2"/>
        <v>0</v>
      </c>
      <c r="G10" s="207">
        <f t="shared" si="2"/>
        <v>0</v>
      </c>
      <c r="H10" s="207">
        <f t="shared" si="2"/>
        <v>0</v>
      </c>
      <c r="I10" s="207">
        <f t="shared" si="2"/>
        <v>0</v>
      </c>
      <c r="J10" s="207">
        <f t="shared" si="2"/>
        <v>0</v>
      </c>
      <c r="K10" s="207">
        <f t="shared" si="2"/>
        <v>0</v>
      </c>
      <c r="L10" s="207">
        <f t="shared" si="2"/>
        <v>0</v>
      </c>
      <c r="M10" s="223"/>
      <c r="N10" s="5"/>
    </row>
    <row r="11" spans="1:14" s="2" customFormat="1" ht="36" hidden="1" customHeight="1" x14ac:dyDescent="0.15">
      <c r="A11" s="154"/>
      <c r="B11" s="213"/>
      <c r="C11" s="224"/>
      <c r="D11" s="225"/>
      <c r="E11" s="82">
        <f>SUM(G11-F11)</f>
        <v>0</v>
      </c>
      <c r="F11" s="89">
        <f>IF(H11&gt;0,0,-H11)</f>
        <v>0</v>
      </c>
      <c r="G11" s="90">
        <f>IF(H11&gt;0,H11,0)</f>
        <v>0</v>
      </c>
      <c r="H11" s="82">
        <f>SUM(I11:L11)</f>
        <v>0</v>
      </c>
      <c r="I11" s="225"/>
      <c r="J11" s="225"/>
      <c r="K11" s="225"/>
      <c r="L11" s="225"/>
      <c r="M11" s="226"/>
      <c r="N11" s="5"/>
    </row>
    <row r="12" spans="1:14" s="2" customFormat="1" ht="36" hidden="1" customHeight="1" x14ac:dyDescent="0.15">
      <c r="A12" s="154"/>
      <c r="B12" s="213"/>
      <c r="C12" s="224"/>
      <c r="D12" s="225"/>
      <c r="E12" s="82">
        <f>SUM(G12-F12)</f>
        <v>0</v>
      </c>
      <c r="F12" s="89">
        <f>IF(H12&gt;0,0,-H12)</f>
        <v>0</v>
      </c>
      <c r="G12" s="90">
        <f>IF(H12&gt;0,H12,0)</f>
        <v>0</v>
      </c>
      <c r="H12" s="82">
        <f>SUM(I12:L12)</f>
        <v>0</v>
      </c>
      <c r="I12" s="225"/>
      <c r="J12" s="225"/>
      <c r="K12" s="225"/>
      <c r="L12" s="225"/>
      <c r="M12" s="226"/>
      <c r="N12" s="5"/>
    </row>
    <row r="13" spans="1:14" s="2" customFormat="1" ht="36" hidden="1" customHeight="1" x14ac:dyDescent="0.15">
      <c r="A13" s="153" t="s">
        <v>64</v>
      </c>
      <c r="B13" s="221"/>
      <c r="C13" s="222" t="s">
        <v>132</v>
      </c>
      <c r="D13" s="207">
        <f t="shared" ref="D13:L13" si="3">SUM(D14:D15)</f>
        <v>0</v>
      </c>
      <c r="E13" s="207">
        <f t="shared" si="3"/>
        <v>0</v>
      </c>
      <c r="F13" s="207">
        <f t="shared" si="3"/>
        <v>0</v>
      </c>
      <c r="G13" s="207">
        <f t="shared" si="3"/>
        <v>0</v>
      </c>
      <c r="H13" s="207">
        <f t="shared" si="3"/>
        <v>0</v>
      </c>
      <c r="I13" s="207">
        <f t="shared" si="3"/>
        <v>0</v>
      </c>
      <c r="J13" s="207">
        <f t="shared" si="3"/>
        <v>0</v>
      </c>
      <c r="K13" s="207">
        <f t="shared" si="3"/>
        <v>0</v>
      </c>
      <c r="L13" s="207">
        <f t="shared" si="3"/>
        <v>0</v>
      </c>
      <c r="M13" s="223"/>
      <c r="N13" s="5"/>
    </row>
    <row r="14" spans="1:14" s="2" customFormat="1" ht="36" hidden="1" customHeight="1" x14ac:dyDescent="0.15">
      <c r="A14" s="154"/>
      <c r="B14" s="213"/>
      <c r="C14" s="224"/>
      <c r="D14" s="225"/>
      <c r="E14" s="82">
        <f>SUM(G14-F14)</f>
        <v>0</v>
      </c>
      <c r="F14" s="89">
        <f>IF(H14&gt;0,0,-H14)</f>
        <v>0</v>
      </c>
      <c r="G14" s="90">
        <f>IF(H14&gt;0,H14,0)</f>
        <v>0</v>
      </c>
      <c r="H14" s="82">
        <f>SUM(I14:L14)</f>
        <v>0</v>
      </c>
      <c r="I14" s="225"/>
      <c r="J14" s="225"/>
      <c r="K14" s="225"/>
      <c r="L14" s="225"/>
      <c r="M14" s="226"/>
      <c r="N14" s="5"/>
    </row>
    <row r="15" spans="1:14" s="2" customFormat="1" ht="36" hidden="1" customHeight="1" x14ac:dyDescent="0.15">
      <c r="A15" s="154"/>
      <c r="B15" s="213"/>
      <c r="C15" s="224"/>
      <c r="D15" s="225"/>
      <c r="E15" s="82">
        <f>SUM(G15-F15)</f>
        <v>0</v>
      </c>
      <c r="F15" s="89">
        <f>IF(H15&gt;0,0,-H15)</f>
        <v>0</v>
      </c>
      <c r="G15" s="90">
        <f>IF(H15&gt;0,H15,0)</f>
        <v>0</v>
      </c>
      <c r="H15" s="82">
        <f>SUM(I15:L15)</f>
        <v>0</v>
      </c>
      <c r="I15" s="225"/>
      <c r="J15" s="225"/>
      <c r="K15" s="225"/>
      <c r="L15" s="225"/>
      <c r="M15" s="226"/>
      <c r="N15" s="5"/>
    </row>
    <row r="16" spans="1:14" s="2" customFormat="1" ht="36" customHeight="1" x14ac:dyDescent="0.15">
      <c r="A16" s="153" t="s">
        <v>67</v>
      </c>
      <c r="B16" s="221"/>
      <c r="C16" s="222" t="s">
        <v>133</v>
      </c>
      <c r="D16" s="207">
        <f t="shared" ref="D16:L16" si="4">SUM(D17:D18)</f>
        <v>0</v>
      </c>
      <c r="E16" s="207">
        <f t="shared" si="4"/>
        <v>0</v>
      </c>
      <c r="F16" s="207">
        <f t="shared" si="4"/>
        <v>0</v>
      </c>
      <c r="G16" s="207">
        <f t="shared" si="4"/>
        <v>0</v>
      </c>
      <c r="H16" s="207">
        <f t="shared" si="4"/>
        <v>0</v>
      </c>
      <c r="I16" s="207">
        <f t="shared" si="4"/>
        <v>0</v>
      </c>
      <c r="J16" s="207">
        <f t="shared" si="4"/>
        <v>0</v>
      </c>
      <c r="K16" s="207">
        <f t="shared" si="4"/>
        <v>0</v>
      </c>
      <c r="L16" s="207">
        <f t="shared" si="4"/>
        <v>0</v>
      </c>
      <c r="M16" s="223"/>
      <c r="N16" s="5"/>
    </row>
    <row r="17" spans="1:14" s="2" customFormat="1" ht="36" customHeight="1" x14ac:dyDescent="0.15">
      <c r="A17" s="309" t="s">
        <v>615</v>
      </c>
      <c r="B17" s="213">
        <v>1239</v>
      </c>
      <c r="C17" s="224" t="s">
        <v>616</v>
      </c>
      <c r="D17" s="225"/>
      <c r="E17" s="82">
        <f t="shared" ref="E17:E18" si="5">SUM(G17-F17)</f>
        <v>0</v>
      </c>
      <c r="F17" s="89"/>
      <c r="G17" s="90"/>
      <c r="H17" s="82">
        <f>SUM(I17:L17)</f>
        <v>0</v>
      </c>
      <c r="I17" s="225"/>
      <c r="J17" s="225"/>
      <c r="K17" s="225"/>
      <c r="L17" s="225"/>
      <c r="M17" s="226"/>
      <c r="N17" s="5"/>
    </row>
    <row r="18" spans="1:14" s="2" customFormat="1" ht="36" hidden="1" customHeight="1" x14ac:dyDescent="0.15">
      <c r="A18" s="154"/>
      <c r="B18" s="227"/>
      <c r="C18" s="230"/>
      <c r="D18" s="84"/>
      <c r="E18" s="82">
        <f t="shared" si="5"/>
        <v>0</v>
      </c>
      <c r="F18" s="142"/>
      <c r="G18" s="143"/>
      <c r="H18" s="82">
        <f>SUM(I18:L18)</f>
        <v>0</v>
      </c>
      <c r="I18" s="84"/>
      <c r="J18" s="84"/>
      <c r="K18" s="84"/>
      <c r="L18" s="84"/>
      <c r="M18" s="231"/>
      <c r="N18" s="5"/>
    </row>
    <row r="19" spans="1:14" s="2" customFormat="1" ht="36" hidden="1" customHeight="1" x14ac:dyDescent="0.15">
      <c r="A19" s="153" t="s">
        <v>68</v>
      </c>
      <c r="B19" s="221"/>
      <c r="C19" s="222" t="s">
        <v>134</v>
      </c>
      <c r="D19" s="207">
        <f t="shared" ref="D19:L19" si="6">SUM(D20:D21)</f>
        <v>0</v>
      </c>
      <c r="E19" s="207">
        <f t="shared" si="6"/>
        <v>0</v>
      </c>
      <c r="F19" s="207">
        <f t="shared" si="6"/>
        <v>0</v>
      </c>
      <c r="G19" s="207">
        <f t="shared" si="6"/>
        <v>0</v>
      </c>
      <c r="H19" s="207">
        <f t="shared" si="6"/>
        <v>0</v>
      </c>
      <c r="I19" s="207">
        <f t="shared" si="6"/>
        <v>0</v>
      </c>
      <c r="J19" s="207">
        <f t="shared" si="6"/>
        <v>0</v>
      </c>
      <c r="K19" s="207">
        <f t="shared" si="6"/>
        <v>0</v>
      </c>
      <c r="L19" s="207">
        <f t="shared" si="6"/>
        <v>0</v>
      </c>
      <c r="M19" s="223"/>
      <c r="N19" s="5"/>
    </row>
    <row r="20" spans="1:14" s="2" customFormat="1" ht="36" hidden="1" customHeight="1" x14ac:dyDescent="0.15">
      <c r="A20" s="154"/>
      <c r="B20" s="227"/>
      <c r="C20" s="114"/>
      <c r="D20" s="84"/>
      <c r="E20" s="82">
        <f>SUM(G20-F20)</f>
        <v>0</v>
      </c>
      <c r="F20" s="142"/>
      <c r="G20" s="143">
        <f>IF(H20&gt;0,H20,0)</f>
        <v>0</v>
      </c>
      <c r="H20" s="82">
        <f>SUM(I20:L20)</f>
        <v>0</v>
      </c>
      <c r="I20" s="84"/>
      <c r="J20" s="84"/>
      <c r="K20" s="84"/>
      <c r="L20" s="84"/>
      <c r="M20" s="228"/>
      <c r="N20" s="5"/>
    </row>
    <row r="21" spans="1:14" s="2" customFormat="1" ht="36" hidden="1" customHeight="1" x14ac:dyDescent="0.15">
      <c r="A21" s="154"/>
      <c r="B21" s="213"/>
      <c r="C21" s="125"/>
      <c r="D21" s="215"/>
      <c r="E21" s="82">
        <f>SUM(G21-F21)</f>
        <v>0</v>
      </c>
      <c r="F21" s="89">
        <f>IF(H21&gt;0,0,-H21)</f>
        <v>0</v>
      </c>
      <c r="G21" s="90">
        <f>IF(H21&gt;0,H21,0)</f>
        <v>0</v>
      </c>
      <c r="H21" s="82">
        <f>SUM(I21:L21)</f>
        <v>0</v>
      </c>
      <c r="I21" s="215"/>
      <c r="J21" s="215"/>
      <c r="K21" s="215"/>
      <c r="L21" s="215"/>
      <c r="M21" s="217"/>
      <c r="N21" s="5"/>
    </row>
    <row r="22" spans="1:14" s="2" customFormat="1" ht="36" hidden="1" customHeight="1" x14ac:dyDescent="0.15">
      <c r="A22" s="153" t="s">
        <v>70</v>
      </c>
      <c r="B22" s="221"/>
      <c r="C22" s="222" t="s">
        <v>135</v>
      </c>
      <c r="D22" s="207">
        <f t="shared" ref="D22:L22" si="7">SUM(D23:D24)</f>
        <v>0</v>
      </c>
      <c r="E22" s="207">
        <f t="shared" si="7"/>
        <v>0</v>
      </c>
      <c r="F22" s="207">
        <f t="shared" si="7"/>
        <v>0</v>
      </c>
      <c r="G22" s="207">
        <f t="shared" si="7"/>
        <v>0</v>
      </c>
      <c r="H22" s="207">
        <f t="shared" si="7"/>
        <v>0</v>
      </c>
      <c r="I22" s="207">
        <f t="shared" si="7"/>
        <v>0</v>
      </c>
      <c r="J22" s="207">
        <f t="shared" si="7"/>
        <v>0</v>
      </c>
      <c r="K22" s="207">
        <f t="shared" si="7"/>
        <v>0</v>
      </c>
      <c r="L22" s="207">
        <f t="shared" si="7"/>
        <v>0</v>
      </c>
      <c r="M22" s="223"/>
      <c r="N22" s="5"/>
    </row>
    <row r="23" spans="1:14" s="2" customFormat="1" ht="36" hidden="1" customHeight="1" x14ac:dyDescent="0.15">
      <c r="A23" s="154"/>
      <c r="B23" s="213"/>
      <c r="C23" s="125"/>
      <c r="D23" s="215"/>
      <c r="E23" s="82">
        <f>SUM(G23-F23)</f>
        <v>0</v>
      </c>
      <c r="F23" s="89">
        <f>IF(H23&gt;0,0,-H23)</f>
        <v>0</v>
      </c>
      <c r="G23" s="90">
        <f>IF(H23&gt;0,H23,0)</f>
        <v>0</v>
      </c>
      <c r="H23" s="82">
        <f>SUM(I23:L23)</f>
        <v>0</v>
      </c>
      <c r="I23" s="215"/>
      <c r="J23" s="215"/>
      <c r="K23" s="215"/>
      <c r="L23" s="215"/>
      <c r="M23" s="217"/>
      <c r="N23" s="5"/>
    </row>
    <row r="24" spans="1:14" s="2" customFormat="1" ht="36" hidden="1" customHeight="1" x14ac:dyDescent="0.15">
      <c r="A24" s="154"/>
      <c r="B24" s="213"/>
      <c r="C24" s="125"/>
      <c r="D24" s="215"/>
      <c r="E24" s="82">
        <f>SUM(G24-F24)</f>
        <v>0</v>
      </c>
      <c r="F24" s="89">
        <f>IF(H24&gt;0,0,-H24)</f>
        <v>0</v>
      </c>
      <c r="G24" s="90">
        <f>IF(H24&gt;0,H24,0)</f>
        <v>0</v>
      </c>
      <c r="H24" s="82">
        <f>SUM(I24:L24)</f>
        <v>0</v>
      </c>
      <c r="I24" s="215"/>
      <c r="J24" s="215"/>
      <c r="K24" s="215"/>
      <c r="L24" s="215"/>
      <c r="M24" s="217"/>
      <c r="N24" s="5"/>
    </row>
    <row r="25" spans="1:14" s="2" customFormat="1" ht="36" hidden="1" customHeight="1" x14ac:dyDescent="0.15">
      <c r="A25" s="153" t="s">
        <v>69</v>
      </c>
      <c r="B25" s="221"/>
      <c r="C25" s="222" t="s">
        <v>136</v>
      </c>
      <c r="D25" s="207">
        <f t="shared" ref="D25:L25" si="8">SUM(D26:D27)</f>
        <v>0</v>
      </c>
      <c r="E25" s="207">
        <f t="shared" si="8"/>
        <v>0</v>
      </c>
      <c r="F25" s="207">
        <f t="shared" si="8"/>
        <v>0</v>
      </c>
      <c r="G25" s="207">
        <f t="shared" si="8"/>
        <v>0</v>
      </c>
      <c r="H25" s="207">
        <f t="shared" si="8"/>
        <v>0</v>
      </c>
      <c r="I25" s="207">
        <f t="shared" si="8"/>
        <v>0</v>
      </c>
      <c r="J25" s="207">
        <f t="shared" si="8"/>
        <v>0</v>
      </c>
      <c r="K25" s="207">
        <f t="shared" si="8"/>
        <v>0</v>
      </c>
      <c r="L25" s="207">
        <f t="shared" si="8"/>
        <v>0</v>
      </c>
      <c r="M25" s="223"/>
      <c r="N25" s="5"/>
    </row>
    <row r="26" spans="1:14" s="2" customFormat="1" ht="36" hidden="1" customHeight="1" x14ac:dyDescent="0.15">
      <c r="A26" s="154"/>
      <c r="B26" s="227"/>
      <c r="C26" s="114"/>
      <c r="D26" s="84"/>
      <c r="E26" s="82"/>
      <c r="F26" s="142"/>
      <c r="G26" s="143"/>
      <c r="H26" s="82"/>
      <c r="I26" s="84"/>
      <c r="J26" s="84"/>
      <c r="K26" s="84"/>
      <c r="L26" s="84"/>
      <c r="M26" s="228"/>
      <c r="N26" s="5"/>
    </row>
    <row r="27" spans="1:14" s="2" customFormat="1" ht="36" hidden="1" customHeight="1" x14ac:dyDescent="0.15">
      <c r="A27" s="154"/>
      <c r="B27" s="213"/>
      <c r="C27" s="125"/>
      <c r="D27" s="215"/>
      <c r="E27" s="82"/>
      <c r="F27" s="89"/>
      <c r="G27" s="90"/>
      <c r="H27" s="82"/>
      <c r="I27" s="215"/>
      <c r="J27" s="215"/>
      <c r="K27" s="215"/>
      <c r="L27" s="215"/>
      <c r="M27" s="228"/>
      <c r="N27" s="5"/>
    </row>
    <row r="28" spans="1:14" s="2" customFormat="1" ht="36" hidden="1" customHeight="1" x14ac:dyDescent="0.15">
      <c r="A28" s="153" t="s">
        <v>71</v>
      </c>
      <c r="B28" s="221"/>
      <c r="C28" s="222" t="s">
        <v>137</v>
      </c>
      <c r="D28" s="207">
        <f t="shared" ref="D28:L28" si="9">SUM(D29:D30)</f>
        <v>0</v>
      </c>
      <c r="E28" s="207">
        <f t="shared" si="9"/>
        <v>0</v>
      </c>
      <c r="F28" s="207">
        <f t="shared" si="9"/>
        <v>0</v>
      </c>
      <c r="G28" s="207">
        <f t="shared" si="9"/>
        <v>0</v>
      </c>
      <c r="H28" s="207">
        <f t="shared" si="9"/>
        <v>0</v>
      </c>
      <c r="I28" s="207">
        <f t="shared" si="9"/>
        <v>0</v>
      </c>
      <c r="J28" s="207">
        <f t="shared" si="9"/>
        <v>0</v>
      </c>
      <c r="K28" s="207">
        <f t="shared" si="9"/>
        <v>0</v>
      </c>
      <c r="L28" s="207">
        <f t="shared" si="9"/>
        <v>0</v>
      </c>
      <c r="M28" s="223"/>
      <c r="N28" s="5"/>
    </row>
    <row r="29" spans="1:14" s="2" customFormat="1" ht="36" hidden="1" customHeight="1" x14ac:dyDescent="0.15">
      <c r="A29" s="154"/>
      <c r="B29" s="213"/>
      <c r="C29" s="125"/>
      <c r="D29" s="215"/>
      <c r="E29" s="82">
        <f>SUM(G29-F29)</f>
        <v>0</v>
      </c>
      <c r="F29" s="89">
        <f>IF(H29&gt;0,0,-H29)</f>
        <v>0</v>
      </c>
      <c r="G29" s="90">
        <f>IF(H29&gt;0,H29,0)</f>
        <v>0</v>
      </c>
      <c r="H29" s="82">
        <f>SUM(I29:L29)</f>
        <v>0</v>
      </c>
      <c r="I29" s="215"/>
      <c r="J29" s="215"/>
      <c r="K29" s="215"/>
      <c r="L29" s="215"/>
      <c r="M29" s="217"/>
      <c r="N29" s="5"/>
    </row>
    <row r="30" spans="1:14" s="2" customFormat="1" ht="36" hidden="1" customHeight="1" x14ac:dyDescent="0.15">
      <c r="A30" s="154"/>
      <c r="B30" s="213"/>
      <c r="C30" s="125"/>
      <c r="D30" s="215"/>
      <c r="E30" s="82">
        <f>SUM(G30-F30)</f>
        <v>0</v>
      </c>
      <c r="F30" s="89">
        <f>IF(H30&gt;0,0,-H30)</f>
        <v>0</v>
      </c>
      <c r="G30" s="90">
        <f>IF(H30&gt;0,H30,0)</f>
        <v>0</v>
      </c>
      <c r="H30" s="82">
        <f>SUM(I30:L30)</f>
        <v>0</v>
      </c>
      <c r="I30" s="215"/>
      <c r="J30" s="215"/>
      <c r="K30" s="215"/>
      <c r="L30" s="215"/>
      <c r="M30" s="217"/>
      <c r="N30" s="5"/>
    </row>
    <row r="31" spans="1:14" s="2" customFormat="1" ht="36" hidden="1" customHeight="1" x14ac:dyDescent="0.15">
      <c r="A31" s="153" t="s">
        <v>72</v>
      </c>
      <c r="B31" s="221"/>
      <c r="C31" s="222" t="s">
        <v>138</v>
      </c>
      <c r="D31" s="207">
        <f t="shared" ref="D31:L31" si="10">SUM(D32:D33)</f>
        <v>0</v>
      </c>
      <c r="E31" s="207">
        <f t="shared" si="10"/>
        <v>0</v>
      </c>
      <c r="F31" s="207">
        <f t="shared" si="10"/>
        <v>0</v>
      </c>
      <c r="G31" s="207">
        <f t="shared" si="10"/>
        <v>0</v>
      </c>
      <c r="H31" s="207">
        <f t="shared" si="10"/>
        <v>0</v>
      </c>
      <c r="I31" s="207">
        <f t="shared" si="10"/>
        <v>0</v>
      </c>
      <c r="J31" s="207">
        <f t="shared" si="10"/>
        <v>0</v>
      </c>
      <c r="K31" s="207">
        <f t="shared" si="10"/>
        <v>0</v>
      </c>
      <c r="L31" s="207">
        <f t="shared" si="10"/>
        <v>0</v>
      </c>
      <c r="M31" s="223"/>
      <c r="N31" s="5"/>
    </row>
    <row r="32" spans="1:14" s="133" customFormat="1" ht="36" hidden="1" customHeight="1" x14ac:dyDescent="0.15">
      <c r="A32" s="155"/>
      <c r="B32" s="227"/>
      <c r="C32" s="114"/>
      <c r="D32" s="84"/>
      <c r="E32" s="82"/>
      <c r="F32" s="142"/>
      <c r="G32" s="143"/>
      <c r="H32" s="82"/>
      <c r="I32" s="84"/>
      <c r="J32" s="84"/>
      <c r="K32" s="84"/>
      <c r="L32" s="84"/>
      <c r="M32" s="228"/>
      <c r="N32" s="132"/>
    </row>
    <row r="33" spans="1:14" s="133" customFormat="1" ht="36" hidden="1" customHeight="1" x14ac:dyDescent="0.15">
      <c r="A33" s="155"/>
      <c r="B33" s="227"/>
      <c r="C33" s="114"/>
      <c r="D33" s="84"/>
      <c r="E33" s="82"/>
      <c r="F33" s="142"/>
      <c r="G33" s="143"/>
      <c r="H33" s="82"/>
      <c r="I33" s="84"/>
      <c r="J33" s="84"/>
      <c r="K33" s="84"/>
      <c r="L33" s="84"/>
      <c r="M33" s="228"/>
      <c r="N33" s="132"/>
    </row>
    <row r="34" spans="1:14" s="2" customFormat="1" ht="36" hidden="1" customHeight="1" x14ac:dyDescent="0.15">
      <c r="A34" s="153" t="s">
        <v>73</v>
      </c>
      <c r="B34" s="195"/>
      <c r="C34" s="222" t="s">
        <v>140</v>
      </c>
      <c r="D34" s="196">
        <f t="shared" ref="D34:L34" si="11">SUM(D35:D36)</f>
        <v>0</v>
      </c>
      <c r="E34" s="196">
        <f t="shared" si="11"/>
        <v>0</v>
      </c>
      <c r="F34" s="196">
        <f t="shared" si="11"/>
        <v>0</v>
      </c>
      <c r="G34" s="196">
        <f t="shared" si="11"/>
        <v>0</v>
      </c>
      <c r="H34" s="196">
        <f t="shared" si="11"/>
        <v>0</v>
      </c>
      <c r="I34" s="196">
        <f t="shared" si="11"/>
        <v>0</v>
      </c>
      <c r="J34" s="196">
        <f t="shared" si="11"/>
        <v>0</v>
      </c>
      <c r="K34" s="196">
        <f t="shared" si="11"/>
        <v>0</v>
      </c>
      <c r="L34" s="196">
        <f t="shared" si="11"/>
        <v>0</v>
      </c>
      <c r="M34" s="197"/>
      <c r="N34" s="5"/>
    </row>
    <row r="35" spans="1:14" s="2" customFormat="1" ht="36" hidden="1" customHeight="1" x14ac:dyDescent="0.15">
      <c r="A35" s="154"/>
      <c r="B35" s="44"/>
      <c r="C35" s="55"/>
      <c r="D35" s="35"/>
      <c r="E35" s="82">
        <f>SUM(G35-F35)</f>
        <v>0</v>
      </c>
      <c r="F35" s="89">
        <f>IF(H35&gt;0,0,-H35)</f>
        <v>0</v>
      </c>
      <c r="G35" s="90">
        <f>IF(H35&gt;0,H35,0)</f>
        <v>0</v>
      </c>
      <c r="H35" s="82">
        <f>SUM(I35:L35)</f>
        <v>0</v>
      </c>
      <c r="I35" s="35"/>
      <c r="J35" s="35"/>
      <c r="K35" s="35"/>
      <c r="L35" s="35"/>
      <c r="M35" s="48"/>
      <c r="N35" s="5"/>
    </row>
    <row r="36" spans="1:14" s="2" customFormat="1" ht="36" hidden="1" customHeight="1" x14ac:dyDescent="0.15">
      <c r="A36" s="156"/>
      <c r="B36" s="46"/>
      <c r="C36" s="56"/>
      <c r="D36" s="39"/>
      <c r="E36" s="157">
        <f>SUM(G36-F36)</f>
        <v>0</v>
      </c>
      <c r="F36" s="158">
        <f>IF(H36&gt;0,0,-H36)</f>
        <v>0</v>
      </c>
      <c r="G36" s="159">
        <f>IF(H36&gt;0,H36,0)</f>
        <v>0</v>
      </c>
      <c r="H36" s="157">
        <f>SUM(I36:L36)</f>
        <v>0</v>
      </c>
      <c r="I36" s="39"/>
      <c r="J36" s="39"/>
      <c r="K36" s="39"/>
      <c r="L36" s="39"/>
      <c r="M36" s="50"/>
      <c r="N36" s="5"/>
    </row>
    <row r="37" spans="1:14" x14ac:dyDescent="0.15"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4" x14ac:dyDescent="0.15"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4" x14ac:dyDescent="0.15"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4" x14ac:dyDescent="0.15"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4" x14ac:dyDescent="0.15"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4" x14ac:dyDescent="0.15"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4" x14ac:dyDescent="0.15"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4" x14ac:dyDescent="0.15"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4" x14ac:dyDescent="0.15"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4" x14ac:dyDescent="0.15"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4" x14ac:dyDescent="0.15"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4" x14ac:dyDescent="0.15"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x14ac:dyDescent="0.15"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x14ac:dyDescent="0.15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x14ac:dyDescent="0.15"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x14ac:dyDescent="0.15"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2:13" x14ac:dyDescent="0.15"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 x14ac:dyDescent="0.15"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2:13" x14ac:dyDescent="0.15"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15"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x14ac:dyDescent="0.15"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x14ac:dyDescent="0.15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x14ac:dyDescent="0.1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x14ac:dyDescent="0.1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</sheetData>
  <mergeCells count="8">
    <mergeCell ref="E4:G4"/>
    <mergeCell ref="A4:A5"/>
    <mergeCell ref="A1:M1"/>
    <mergeCell ref="B4:B5"/>
    <mergeCell ref="C4:C5"/>
    <mergeCell ref="D4:D5"/>
    <mergeCell ref="M4:M5"/>
    <mergeCell ref="H4:L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8" firstPageNumber="19" orientation="portrait" r:id="rId1"/>
  <headerFooter alignWithMargins="0">
    <oddFooter>&amp;C&amp;P</oddFooter>
  </headerFooter>
  <ignoredErrors>
    <ignoredError sqref="E10:G10 E13:G13 F16:G16 E19:G19 E22:G22 E25:G25 E28:G28 E31:G31 E34:G3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9"/>
  <sheetViews>
    <sheetView view="pageBreakPreview" workbookViewId="0">
      <selection activeCell="C24" sqref="C24"/>
    </sheetView>
  </sheetViews>
  <sheetFormatPr defaultRowHeight="13.5" x14ac:dyDescent="0.15"/>
  <cols>
    <col min="1" max="1" width="0.6640625" style="6" customWidth="1"/>
    <col min="2" max="2" width="10.6640625" style="6" customWidth="1"/>
    <col min="3" max="3" width="13.5546875" style="6" customWidth="1"/>
    <col min="4" max="7" width="11.77734375" style="6" customWidth="1"/>
    <col min="8" max="8" width="13.88671875" style="6" customWidth="1"/>
    <col min="9" max="16384" width="8.88671875" style="6"/>
  </cols>
  <sheetData>
    <row r="1" spans="2:8" ht="50.25" customHeight="1" x14ac:dyDescent="0.15">
      <c r="B1" s="397" t="s">
        <v>173</v>
      </c>
      <c r="C1" s="397"/>
      <c r="D1" s="398"/>
      <c r="E1" s="398"/>
      <c r="F1" s="398"/>
      <c r="G1" s="398"/>
      <c r="H1" s="398"/>
    </row>
    <row r="2" spans="2:8" ht="12" customHeight="1" x14ac:dyDescent="0.15">
      <c r="B2" s="7"/>
      <c r="C2" s="7"/>
      <c r="D2" s="7"/>
      <c r="E2" s="7"/>
      <c r="F2" s="7"/>
      <c r="G2" s="7"/>
      <c r="H2" s="7"/>
    </row>
    <row r="3" spans="2:8" ht="23.25" customHeight="1" x14ac:dyDescent="0.25">
      <c r="B3" s="8" t="s">
        <v>6</v>
      </c>
      <c r="C3" s="8"/>
      <c r="D3" s="10"/>
      <c r="E3" s="10"/>
      <c r="F3" s="11"/>
      <c r="G3" s="11"/>
      <c r="H3" s="11"/>
    </row>
    <row r="4" spans="2:8" s="7" customFormat="1" ht="21.75" customHeight="1" thickBot="1" x14ac:dyDescent="0.2">
      <c r="B4" s="12"/>
      <c r="C4" s="12"/>
      <c r="F4" s="13"/>
      <c r="H4" s="15" t="s">
        <v>7</v>
      </c>
    </row>
    <row r="5" spans="2:8" ht="24" customHeight="1" x14ac:dyDescent="0.15">
      <c r="B5" s="460" t="s">
        <v>8</v>
      </c>
      <c r="C5" s="465" t="s">
        <v>99</v>
      </c>
      <c r="D5" s="462" t="s">
        <v>9</v>
      </c>
      <c r="E5" s="462"/>
      <c r="F5" s="462" t="s">
        <v>10</v>
      </c>
      <c r="G5" s="462"/>
      <c r="H5" s="463" t="s">
        <v>97</v>
      </c>
    </row>
    <row r="6" spans="2:8" ht="24" customHeight="1" x14ac:dyDescent="0.15">
      <c r="B6" s="461"/>
      <c r="C6" s="466"/>
      <c r="D6" s="67" t="s">
        <v>11</v>
      </c>
      <c r="E6" s="67" t="s">
        <v>12</v>
      </c>
      <c r="F6" s="67" t="s">
        <v>11</v>
      </c>
      <c r="G6" s="67" t="s">
        <v>12</v>
      </c>
      <c r="H6" s="464"/>
    </row>
    <row r="7" spans="2:8" ht="34.5" customHeight="1" x14ac:dyDescent="0.15">
      <c r="B7" s="16" t="s">
        <v>13</v>
      </c>
      <c r="C7" s="171">
        <f t="shared" ref="C7:H7" si="0">SUM(C8:C17)</f>
        <v>0</v>
      </c>
      <c r="D7" s="171">
        <f t="shared" si="0"/>
        <v>0</v>
      </c>
      <c r="E7" s="171">
        <f t="shared" si="0"/>
        <v>0</v>
      </c>
      <c r="F7" s="171">
        <f t="shared" si="0"/>
        <v>0</v>
      </c>
      <c r="G7" s="171">
        <f t="shared" si="0"/>
        <v>0</v>
      </c>
      <c r="H7" s="168">
        <f t="shared" si="0"/>
        <v>0</v>
      </c>
    </row>
    <row r="8" spans="2:8" ht="34.5" customHeight="1" x14ac:dyDescent="0.15">
      <c r="B8" s="17" t="s">
        <v>622</v>
      </c>
      <c r="C8" s="172"/>
      <c r="D8" s="173"/>
      <c r="E8" s="173"/>
      <c r="F8" s="173"/>
      <c r="G8" s="173"/>
      <c r="H8" s="169"/>
    </row>
    <row r="9" spans="2:8" ht="34.5" customHeight="1" x14ac:dyDescent="0.15">
      <c r="B9" s="17" t="s">
        <v>623</v>
      </c>
      <c r="C9" s="172"/>
      <c r="D9" s="173"/>
      <c r="E9" s="173"/>
      <c r="F9" s="174"/>
      <c r="G9" s="174"/>
      <c r="H9" s="169"/>
    </row>
    <row r="10" spans="2:8" ht="34.5" customHeight="1" x14ac:dyDescent="0.15">
      <c r="B10" s="17" t="s">
        <v>624</v>
      </c>
      <c r="C10" s="172"/>
      <c r="D10" s="173"/>
      <c r="E10" s="173"/>
      <c r="F10" s="173"/>
      <c r="G10" s="173"/>
      <c r="H10" s="169"/>
    </row>
    <row r="11" spans="2:8" ht="34.5" customHeight="1" x14ac:dyDescent="0.15">
      <c r="B11" s="17" t="s">
        <v>625</v>
      </c>
      <c r="C11" s="172"/>
      <c r="D11" s="173"/>
      <c r="E11" s="173"/>
      <c r="F11" s="173"/>
      <c r="G11" s="173"/>
      <c r="H11" s="169"/>
    </row>
    <row r="12" spans="2:8" ht="34.5" customHeight="1" x14ac:dyDescent="0.15">
      <c r="B12" s="17" t="s">
        <v>626</v>
      </c>
      <c r="C12" s="172"/>
      <c r="D12" s="173"/>
      <c r="E12" s="173"/>
      <c r="F12" s="173"/>
      <c r="G12" s="174"/>
      <c r="H12" s="169"/>
    </row>
    <row r="13" spans="2:8" ht="34.5" customHeight="1" x14ac:dyDescent="0.15">
      <c r="B13" s="17" t="s">
        <v>627</v>
      </c>
      <c r="C13" s="172"/>
      <c r="D13" s="173"/>
      <c r="E13" s="173"/>
      <c r="F13" s="173"/>
      <c r="G13" s="173"/>
      <c r="H13" s="169"/>
    </row>
    <row r="14" spans="2:8" ht="34.5" customHeight="1" x14ac:dyDescent="0.15">
      <c r="B14" s="17" t="s">
        <v>628</v>
      </c>
      <c r="C14" s="172"/>
      <c r="D14" s="173"/>
      <c r="E14" s="173"/>
      <c r="F14" s="173"/>
      <c r="G14" s="173"/>
      <c r="H14" s="169"/>
    </row>
    <row r="15" spans="2:8" ht="34.5" customHeight="1" x14ac:dyDescent="0.15">
      <c r="B15" s="17" t="s">
        <v>629</v>
      </c>
      <c r="C15" s="172"/>
      <c r="D15" s="173"/>
      <c r="E15" s="173"/>
      <c r="F15" s="173"/>
      <c r="G15" s="173"/>
      <c r="H15" s="169"/>
    </row>
    <row r="16" spans="2:8" ht="34.5" customHeight="1" x14ac:dyDescent="0.15">
      <c r="B16" s="17" t="s">
        <v>630</v>
      </c>
      <c r="C16" s="172"/>
      <c r="D16" s="173"/>
      <c r="E16" s="173"/>
      <c r="F16" s="173"/>
      <c r="G16" s="173"/>
      <c r="H16" s="169"/>
    </row>
    <row r="17" spans="2:8" ht="34.5" customHeight="1" thickBot="1" x14ac:dyDescent="0.2">
      <c r="B17" s="20" t="s">
        <v>621</v>
      </c>
      <c r="C17" s="175"/>
      <c r="D17" s="176"/>
      <c r="E17" s="176"/>
      <c r="F17" s="176"/>
      <c r="G17" s="176"/>
      <c r="H17" s="170"/>
    </row>
    <row r="18" spans="2:8" ht="30.75" customHeight="1" x14ac:dyDescent="0.15">
      <c r="B18" s="7"/>
      <c r="C18" s="7"/>
      <c r="D18" s="7"/>
      <c r="E18" s="7"/>
      <c r="F18" s="7"/>
      <c r="G18" s="7"/>
      <c r="H18" s="7"/>
    </row>
    <row r="19" spans="2:8" ht="20.25" x14ac:dyDescent="0.15">
      <c r="B19" s="21" t="s">
        <v>14</v>
      </c>
      <c r="C19" s="21"/>
      <c r="D19" s="8"/>
      <c r="E19" s="8"/>
      <c r="F19" s="8"/>
      <c r="G19" s="8"/>
      <c r="H19" s="22"/>
    </row>
    <row r="20" spans="2:8" ht="19.5" thickBot="1" x14ac:dyDescent="0.2">
      <c r="B20" s="12"/>
      <c r="C20" s="12"/>
      <c r="D20" s="7"/>
      <c r="E20" s="7"/>
      <c r="F20" s="7"/>
      <c r="G20" s="7"/>
      <c r="H20" s="15" t="s">
        <v>26</v>
      </c>
    </row>
    <row r="21" spans="2:8" ht="24.75" customHeight="1" x14ac:dyDescent="0.15">
      <c r="B21" s="390" t="s">
        <v>27</v>
      </c>
      <c r="C21" s="458" t="s">
        <v>98</v>
      </c>
      <c r="D21" s="392" t="s">
        <v>9</v>
      </c>
      <c r="E21" s="392"/>
      <c r="F21" s="392" t="s">
        <v>10</v>
      </c>
      <c r="G21" s="392"/>
      <c r="H21" s="393" t="s">
        <v>100</v>
      </c>
    </row>
    <row r="22" spans="2:8" ht="24.75" customHeight="1" x14ac:dyDescent="0.15">
      <c r="B22" s="391"/>
      <c r="C22" s="459"/>
      <c r="D22" s="68" t="s">
        <v>11</v>
      </c>
      <c r="E22" s="68" t="s">
        <v>12</v>
      </c>
      <c r="F22" s="68" t="s">
        <v>11</v>
      </c>
      <c r="G22" s="68" t="s">
        <v>12</v>
      </c>
      <c r="H22" s="394"/>
    </row>
    <row r="23" spans="2:8" ht="34.5" customHeight="1" x14ac:dyDescent="0.15">
      <c r="B23" s="16" t="s">
        <v>28</v>
      </c>
      <c r="C23" s="171">
        <f t="shared" ref="C23:H23" si="1">SUM(C24:C25)</f>
        <v>0</v>
      </c>
      <c r="D23" s="171">
        <f t="shared" si="1"/>
        <v>0</v>
      </c>
      <c r="E23" s="171">
        <f t="shared" si="1"/>
        <v>0</v>
      </c>
      <c r="F23" s="171">
        <f t="shared" si="1"/>
        <v>0</v>
      </c>
      <c r="G23" s="171">
        <f t="shared" si="1"/>
        <v>0</v>
      </c>
      <c r="H23" s="168">
        <f t="shared" si="1"/>
        <v>0</v>
      </c>
    </row>
    <row r="24" spans="2:8" ht="34.5" customHeight="1" x14ac:dyDescent="0.15">
      <c r="B24" s="167" t="s">
        <v>620</v>
      </c>
      <c r="C24" s="177"/>
      <c r="D24" s="173"/>
      <c r="E24" s="173"/>
      <c r="F24" s="173"/>
      <c r="G24" s="173"/>
      <c r="H24" s="169"/>
    </row>
    <row r="25" spans="2:8" ht="34.5" customHeight="1" thickBot="1" x14ac:dyDescent="0.2">
      <c r="B25" s="20"/>
      <c r="C25" s="175"/>
      <c r="D25" s="176"/>
      <c r="E25" s="176"/>
      <c r="F25" s="176"/>
      <c r="G25" s="176"/>
      <c r="H25" s="170"/>
    </row>
    <row r="26" spans="2:8" x14ac:dyDescent="0.15">
      <c r="B26" s="7"/>
      <c r="C26" s="7"/>
      <c r="D26" s="7"/>
      <c r="E26" s="7"/>
      <c r="F26" s="7"/>
      <c r="G26" s="7"/>
      <c r="H26" s="7"/>
    </row>
    <row r="27" spans="2:8" x14ac:dyDescent="0.15">
      <c r="B27" s="7"/>
      <c r="C27" s="7"/>
      <c r="D27" s="7"/>
      <c r="E27" s="7"/>
      <c r="F27" s="7"/>
      <c r="G27" s="7"/>
      <c r="H27" s="7"/>
    </row>
    <row r="28" spans="2:8" x14ac:dyDescent="0.15">
      <c r="B28" s="7"/>
      <c r="C28" s="7"/>
      <c r="D28" s="7"/>
      <c r="E28" s="7"/>
      <c r="F28" s="7"/>
      <c r="G28" s="7"/>
      <c r="H28" s="7"/>
    </row>
    <row r="29" spans="2:8" x14ac:dyDescent="0.15">
      <c r="B29" s="7"/>
      <c r="C29" s="7"/>
      <c r="D29" s="7"/>
      <c r="E29" s="7"/>
      <c r="F29" s="7"/>
      <c r="G29" s="7"/>
      <c r="H29" s="7"/>
    </row>
  </sheetData>
  <mergeCells count="11">
    <mergeCell ref="B1:H1"/>
    <mergeCell ref="B5:B6"/>
    <mergeCell ref="D5:E5"/>
    <mergeCell ref="F5:G5"/>
    <mergeCell ref="H5:H6"/>
    <mergeCell ref="C5:C6"/>
    <mergeCell ref="F21:G21"/>
    <mergeCell ref="H21:H22"/>
    <mergeCell ref="C21:C22"/>
    <mergeCell ref="B21:B22"/>
    <mergeCell ref="D21:E21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7" firstPageNumber="25" fitToHeight="0" orientation="portrait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3"/>
    <pageSetUpPr fitToPage="1"/>
  </sheetPr>
  <dimension ref="A1:H83"/>
  <sheetViews>
    <sheetView showGridLines="0" showZeros="0" view="pageBreakPreview" zoomScaleSheetLayoutView="100" workbookViewId="0">
      <selection activeCell="B16" sqref="B16"/>
    </sheetView>
  </sheetViews>
  <sheetFormatPr defaultRowHeight="13.5" x14ac:dyDescent="0.1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customWidth="1"/>
    <col min="9" max="9" width="5.88671875" style="1" customWidth="1"/>
    <col min="10" max="16384" width="8.88671875" style="1"/>
  </cols>
  <sheetData>
    <row r="1" spans="1:8" ht="44.25" customHeight="1" x14ac:dyDescent="0.15">
      <c r="A1" s="397" t="s">
        <v>175</v>
      </c>
      <c r="B1" s="397"/>
      <c r="C1" s="397"/>
      <c r="D1" s="397"/>
      <c r="E1" s="397"/>
      <c r="F1" s="397"/>
      <c r="G1" s="397"/>
    </row>
    <row r="2" spans="1:8" ht="20.25" customHeight="1" x14ac:dyDescent="0.25">
      <c r="A2" s="52" t="s">
        <v>49</v>
      </c>
      <c r="B2" s="33"/>
      <c r="C2" s="4"/>
      <c r="D2" s="4"/>
      <c r="E2" s="4"/>
      <c r="F2" s="4"/>
      <c r="G2" s="4"/>
    </row>
    <row r="3" spans="1:8" x14ac:dyDescent="0.15">
      <c r="G3" s="34" t="s">
        <v>26</v>
      </c>
    </row>
    <row r="4" spans="1:8" s="2" customFormat="1" ht="18" customHeight="1" x14ac:dyDescent="0.15">
      <c r="A4" s="467" t="s">
        <v>39</v>
      </c>
      <c r="B4" s="469" t="s">
        <v>38</v>
      </c>
      <c r="C4" s="471" t="s">
        <v>48</v>
      </c>
      <c r="D4" s="475" t="s">
        <v>16</v>
      </c>
      <c r="E4" s="476"/>
      <c r="F4" s="477"/>
      <c r="G4" s="473" t="s">
        <v>31</v>
      </c>
    </row>
    <row r="5" spans="1:8" s="2" customFormat="1" ht="18.75" customHeight="1" x14ac:dyDescent="0.15">
      <c r="A5" s="468"/>
      <c r="B5" s="470"/>
      <c r="C5" s="472"/>
      <c r="D5" s="58" t="s">
        <v>19</v>
      </c>
      <c r="E5" s="58" t="s">
        <v>18</v>
      </c>
      <c r="F5" s="58" t="s">
        <v>17</v>
      </c>
      <c r="G5" s="474"/>
    </row>
    <row r="6" spans="1:8" s="38" customFormat="1" ht="31.5" customHeight="1" x14ac:dyDescent="0.15">
      <c r="A6" s="60"/>
      <c r="B6" s="59" t="s">
        <v>19</v>
      </c>
      <c r="C6" s="37">
        <f>SUM(C7:C13)/2</f>
        <v>0</v>
      </c>
      <c r="D6" s="37">
        <f>SUM(F6-E6)</f>
        <v>0</v>
      </c>
      <c r="E6" s="37">
        <f>SUM(E7:E13)/2</f>
        <v>0</v>
      </c>
      <c r="F6" s="37">
        <f>SUM(F7:F13)/2</f>
        <v>0</v>
      </c>
      <c r="G6" s="57"/>
      <c r="H6" s="45"/>
    </row>
    <row r="7" spans="1:8" s="2" customFormat="1" ht="31.5" customHeight="1" x14ac:dyDescent="0.15">
      <c r="A7" s="63"/>
      <c r="B7" s="64" t="s">
        <v>618</v>
      </c>
      <c r="C7" s="69">
        <f>SUM(C8:C9)</f>
        <v>0</v>
      </c>
      <c r="D7" s="69">
        <f>F7-E7</f>
        <v>0</v>
      </c>
      <c r="E7" s="69">
        <f>SUM(E8:E9)</f>
        <v>0</v>
      </c>
      <c r="F7" s="69">
        <f>SUM(F8:F9)</f>
        <v>0</v>
      </c>
      <c r="G7" s="65"/>
      <c r="H7" s="5"/>
    </row>
    <row r="8" spans="1:8" s="2" customFormat="1" ht="31.5" customHeight="1" x14ac:dyDescent="0.15">
      <c r="A8" s="44">
        <v>199</v>
      </c>
      <c r="B8" s="41" t="s">
        <v>617</v>
      </c>
      <c r="C8" s="35"/>
      <c r="D8" s="37">
        <f t="shared" ref="D8:D13" si="0">F8-E8</f>
        <v>0</v>
      </c>
      <c r="E8" s="36"/>
      <c r="F8" s="35"/>
      <c r="G8" s="48"/>
      <c r="H8" s="5"/>
    </row>
    <row r="9" spans="1:8" s="2" customFormat="1" ht="31.5" hidden="1" customHeight="1" x14ac:dyDescent="0.15">
      <c r="A9" s="44"/>
      <c r="B9" s="41"/>
      <c r="C9" s="35">
        <v>0</v>
      </c>
      <c r="D9" s="37">
        <f t="shared" si="0"/>
        <v>0</v>
      </c>
      <c r="E9" s="36"/>
      <c r="F9" s="35">
        <v>0</v>
      </c>
      <c r="G9" s="48"/>
      <c r="H9" s="5"/>
    </row>
    <row r="10" spans="1:8" s="2" customFormat="1" ht="31.5" hidden="1" customHeight="1" x14ac:dyDescent="0.15">
      <c r="A10" s="63"/>
      <c r="B10" s="64"/>
      <c r="C10" s="69">
        <f>SUM(C11:C13)</f>
        <v>0</v>
      </c>
      <c r="D10" s="69">
        <f t="shared" si="0"/>
        <v>0</v>
      </c>
      <c r="E10" s="69">
        <f>SUM(E11:E13)</f>
        <v>0</v>
      </c>
      <c r="F10" s="69">
        <f>SUM(F11:F13)</f>
        <v>0</v>
      </c>
      <c r="G10" s="66"/>
      <c r="H10" s="5"/>
    </row>
    <row r="11" spans="1:8" s="2" customFormat="1" ht="31.5" hidden="1" customHeight="1" x14ac:dyDescent="0.15">
      <c r="A11" s="44"/>
      <c r="B11" s="41"/>
      <c r="C11" s="35">
        <v>0</v>
      </c>
      <c r="D11" s="37">
        <f t="shared" si="0"/>
        <v>0</v>
      </c>
      <c r="E11" s="35">
        <v>0</v>
      </c>
      <c r="F11" s="35"/>
      <c r="G11" s="48"/>
      <c r="H11" s="5"/>
    </row>
    <row r="12" spans="1:8" s="2" customFormat="1" ht="31.5" hidden="1" customHeight="1" x14ac:dyDescent="0.15">
      <c r="A12" s="44"/>
      <c r="B12" s="41"/>
      <c r="C12" s="35">
        <v>0</v>
      </c>
      <c r="D12" s="37">
        <f t="shared" si="0"/>
        <v>0</v>
      </c>
      <c r="E12" s="36"/>
      <c r="F12" s="35">
        <v>0</v>
      </c>
      <c r="G12" s="48"/>
      <c r="H12" s="5"/>
    </row>
    <row r="13" spans="1:8" s="2" customFormat="1" ht="31.5" hidden="1" customHeight="1" x14ac:dyDescent="0.15">
      <c r="A13" s="46"/>
      <c r="B13" s="49"/>
      <c r="C13" s="39">
        <v>0</v>
      </c>
      <c r="D13" s="178">
        <f t="shared" si="0"/>
        <v>0</v>
      </c>
      <c r="E13" s="40"/>
      <c r="F13" s="39">
        <v>0</v>
      </c>
      <c r="G13" s="50"/>
      <c r="H13" s="5"/>
    </row>
    <row r="14" spans="1:8" x14ac:dyDescent="0.15">
      <c r="A14" s="3"/>
      <c r="B14" s="2"/>
      <c r="C14" s="2"/>
      <c r="D14" s="2"/>
      <c r="E14" s="2"/>
      <c r="F14" s="2"/>
      <c r="G14" s="2"/>
    </row>
    <row r="15" spans="1:8" x14ac:dyDescent="0.15">
      <c r="A15" s="3"/>
      <c r="B15" s="2"/>
      <c r="C15" s="2"/>
      <c r="D15" s="2"/>
      <c r="E15" s="2"/>
      <c r="F15" s="2"/>
      <c r="G15" s="2"/>
    </row>
    <row r="16" spans="1:8" x14ac:dyDescent="0.15">
      <c r="A16" s="3"/>
      <c r="B16" s="2"/>
      <c r="C16" s="2"/>
      <c r="D16" s="2"/>
      <c r="E16" s="2"/>
      <c r="F16" s="2"/>
      <c r="G16" s="2"/>
    </row>
    <row r="17" spans="1:7" x14ac:dyDescent="0.15">
      <c r="A17" s="3"/>
      <c r="B17" s="2"/>
      <c r="C17" s="2"/>
      <c r="D17" s="2"/>
      <c r="E17" s="2"/>
      <c r="F17" s="2"/>
      <c r="G17" s="2"/>
    </row>
    <row r="18" spans="1:7" x14ac:dyDescent="0.15">
      <c r="A18" s="3"/>
      <c r="B18" s="2"/>
      <c r="C18" s="2"/>
      <c r="D18" s="2"/>
      <c r="E18" s="2"/>
      <c r="F18" s="2"/>
      <c r="G18" s="2"/>
    </row>
    <row r="19" spans="1:7" x14ac:dyDescent="0.15">
      <c r="A19" s="3"/>
      <c r="B19" s="2"/>
      <c r="C19" s="2"/>
      <c r="D19" s="2"/>
      <c r="E19" s="2"/>
      <c r="F19" s="2"/>
      <c r="G19" s="2"/>
    </row>
    <row r="20" spans="1:7" x14ac:dyDescent="0.15">
      <c r="A20" s="3"/>
      <c r="B20" s="2"/>
      <c r="C20" s="2"/>
      <c r="D20" s="2"/>
      <c r="E20" s="2"/>
      <c r="F20" s="2"/>
      <c r="G20" s="2"/>
    </row>
    <row r="21" spans="1:7" x14ac:dyDescent="0.15">
      <c r="A21" s="3"/>
      <c r="B21" s="2"/>
      <c r="C21" s="2"/>
      <c r="D21" s="2"/>
      <c r="E21" s="2"/>
      <c r="F21" s="2"/>
      <c r="G21" s="2"/>
    </row>
    <row r="22" spans="1:7" x14ac:dyDescent="0.15">
      <c r="A22" s="3"/>
      <c r="B22" s="2"/>
      <c r="C22" s="2"/>
      <c r="D22" s="2"/>
      <c r="E22" s="2"/>
      <c r="F22" s="2"/>
      <c r="G22" s="2"/>
    </row>
    <row r="23" spans="1:7" x14ac:dyDescent="0.15">
      <c r="A23" s="3"/>
      <c r="B23" s="2"/>
      <c r="C23" s="2"/>
      <c r="D23" s="2"/>
      <c r="E23" s="2"/>
      <c r="F23" s="2"/>
      <c r="G23" s="2"/>
    </row>
    <row r="24" spans="1:7" x14ac:dyDescent="0.15">
      <c r="A24" s="3"/>
      <c r="B24" s="2"/>
      <c r="C24" s="2"/>
      <c r="D24" s="2"/>
      <c r="E24" s="2"/>
      <c r="F24" s="2"/>
      <c r="G24" s="2"/>
    </row>
    <row r="25" spans="1:7" x14ac:dyDescent="0.15">
      <c r="A25" s="3"/>
      <c r="B25" s="2"/>
      <c r="C25" s="2"/>
      <c r="D25" s="2"/>
      <c r="E25" s="2"/>
      <c r="F25" s="2"/>
      <c r="G25" s="2"/>
    </row>
    <row r="26" spans="1:7" x14ac:dyDescent="0.15">
      <c r="A26" s="3"/>
      <c r="B26" s="2"/>
      <c r="C26" s="2"/>
      <c r="D26" s="2"/>
      <c r="E26" s="2"/>
      <c r="F26" s="2"/>
      <c r="G26" s="2"/>
    </row>
    <row r="27" spans="1:7" x14ac:dyDescent="0.15">
      <c r="A27" s="3"/>
      <c r="B27" s="2"/>
      <c r="C27" s="2"/>
      <c r="D27" s="2"/>
      <c r="E27" s="2"/>
      <c r="F27" s="2"/>
      <c r="G27" s="2"/>
    </row>
    <row r="28" spans="1:7" x14ac:dyDescent="0.15">
      <c r="A28" s="3"/>
      <c r="B28" s="2"/>
      <c r="C28" s="2"/>
      <c r="D28" s="2"/>
      <c r="E28" s="2"/>
      <c r="F28" s="2"/>
      <c r="G28" s="2"/>
    </row>
    <row r="29" spans="1:7" x14ac:dyDescent="0.15">
      <c r="A29" s="3"/>
      <c r="B29" s="2"/>
      <c r="C29" s="2"/>
      <c r="D29" s="2"/>
      <c r="E29" s="2"/>
      <c r="F29" s="2"/>
      <c r="G29" s="2"/>
    </row>
    <row r="30" spans="1:7" x14ac:dyDescent="0.15">
      <c r="A30" s="3"/>
      <c r="B30" s="2"/>
      <c r="C30" s="2"/>
      <c r="D30" s="2"/>
      <c r="E30" s="2"/>
      <c r="F30" s="2"/>
      <c r="G30" s="2"/>
    </row>
    <row r="31" spans="1:7" x14ac:dyDescent="0.15">
      <c r="A31" s="3"/>
      <c r="B31" s="2"/>
      <c r="C31" s="2"/>
      <c r="D31" s="2"/>
      <c r="E31" s="2"/>
      <c r="F31" s="2"/>
      <c r="G31" s="2"/>
    </row>
    <row r="32" spans="1:7" x14ac:dyDescent="0.15">
      <c r="A32" s="3"/>
      <c r="B32" s="2"/>
      <c r="C32" s="2"/>
      <c r="D32" s="2"/>
      <c r="E32" s="2"/>
      <c r="F32" s="2"/>
      <c r="G32" s="2"/>
    </row>
    <row r="33" spans="1:7" x14ac:dyDescent="0.15">
      <c r="A33" s="3"/>
      <c r="B33" s="2"/>
      <c r="C33" s="2"/>
      <c r="D33" s="2"/>
      <c r="E33" s="2"/>
      <c r="F33" s="2"/>
      <c r="G33" s="2"/>
    </row>
    <row r="34" spans="1:7" x14ac:dyDescent="0.15">
      <c r="A34" s="3"/>
      <c r="B34" s="2"/>
      <c r="C34" s="2"/>
      <c r="D34" s="2"/>
      <c r="E34" s="2"/>
      <c r="F34" s="2"/>
      <c r="G34" s="2"/>
    </row>
    <row r="35" spans="1:7" x14ac:dyDescent="0.15">
      <c r="A35" s="3"/>
      <c r="B35" s="2"/>
      <c r="C35" s="2"/>
      <c r="D35" s="2"/>
      <c r="E35" s="2"/>
      <c r="F35" s="2"/>
      <c r="G35" s="2"/>
    </row>
    <row r="36" spans="1:7" x14ac:dyDescent="0.15">
      <c r="A36" s="3"/>
      <c r="B36" s="2"/>
      <c r="C36" s="2"/>
      <c r="D36" s="2"/>
      <c r="E36" s="2"/>
      <c r="F36" s="2"/>
      <c r="G36" s="2"/>
    </row>
    <row r="37" spans="1:7" x14ac:dyDescent="0.15">
      <c r="A37" s="3"/>
      <c r="B37" s="2"/>
      <c r="C37" s="2"/>
      <c r="D37" s="2"/>
      <c r="E37" s="2"/>
      <c r="F37" s="2"/>
      <c r="G37" s="2"/>
    </row>
    <row r="38" spans="1:7" x14ac:dyDescent="0.15">
      <c r="A38" s="2"/>
      <c r="B38" s="2"/>
      <c r="C38" s="2"/>
      <c r="D38" s="2"/>
      <c r="E38" s="2"/>
      <c r="F38" s="2"/>
      <c r="G38" s="2"/>
    </row>
    <row r="39" spans="1:7" x14ac:dyDescent="0.15">
      <c r="A39" s="2"/>
      <c r="B39" s="2"/>
      <c r="C39" s="2"/>
      <c r="D39" s="2"/>
      <c r="E39" s="2"/>
      <c r="F39" s="2"/>
      <c r="G39" s="2"/>
    </row>
    <row r="40" spans="1:7" x14ac:dyDescent="0.15">
      <c r="A40" s="2"/>
      <c r="B40" s="2"/>
      <c r="C40" s="2"/>
      <c r="D40" s="2"/>
      <c r="E40" s="2"/>
      <c r="F40" s="2"/>
      <c r="G40" s="2"/>
    </row>
    <row r="41" spans="1:7" x14ac:dyDescent="0.15">
      <c r="A41" s="2"/>
      <c r="B41" s="2"/>
      <c r="C41" s="2"/>
      <c r="D41" s="2"/>
      <c r="E41" s="2"/>
      <c r="F41" s="2"/>
      <c r="G41" s="2"/>
    </row>
    <row r="42" spans="1:7" x14ac:dyDescent="0.15">
      <c r="A42" s="2"/>
      <c r="B42" s="2"/>
      <c r="C42" s="2"/>
      <c r="D42" s="2"/>
      <c r="E42" s="2"/>
      <c r="F42" s="2"/>
      <c r="G42" s="2"/>
    </row>
    <row r="43" spans="1:7" x14ac:dyDescent="0.15">
      <c r="A43" s="2"/>
      <c r="B43" s="2"/>
      <c r="C43" s="2"/>
      <c r="D43" s="2"/>
      <c r="E43" s="2"/>
      <c r="F43" s="2"/>
      <c r="G43" s="2"/>
    </row>
    <row r="44" spans="1:7" x14ac:dyDescent="0.15">
      <c r="A44" s="2"/>
      <c r="B44" s="2"/>
      <c r="C44" s="2"/>
      <c r="D44" s="2"/>
      <c r="E44" s="2"/>
      <c r="F44" s="2"/>
      <c r="G44" s="2"/>
    </row>
    <row r="45" spans="1:7" x14ac:dyDescent="0.15">
      <c r="A45" s="2"/>
      <c r="B45" s="2"/>
      <c r="C45" s="2"/>
      <c r="D45" s="2"/>
      <c r="E45" s="2"/>
      <c r="F45" s="2"/>
      <c r="G45" s="2"/>
    </row>
    <row r="46" spans="1:7" x14ac:dyDescent="0.15">
      <c r="A46" s="2"/>
      <c r="B46" s="2"/>
      <c r="C46" s="2"/>
      <c r="D46" s="2"/>
      <c r="E46" s="2"/>
      <c r="F46" s="2"/>
      <c r="G46" s="2"/>
    </row>
    <row r="47" spans="1:7" x14ac:dyDescent="0.15">
      <c r="A47" s="2"/>
      <c r="B47" s="2"/>
      <c r="C47" s="2"/>
      <c r="D47" s="2"/>
      <c r="E47" s="2"/>
      <c r="F47" s="2"/>
      <c r="G47" s="2"/>
    </row>
    <row r="48" spans="1:7" x14ac:dyDescent="0.15">
      <c r="A48" s="2"/>
      <c r="B48" s="2"/>
      <c r="C48" s="2"/>
      <c r="D48" s="2"/>
      <c r="E48" s="2"/>
      <c r="F48" s="2"/>
      <c r="G48" s="2"/>
    </row>
    <row r="49" spans="1:7" x14ac:dyDescent="0.15">
      <c r="A49" s="2"/>
      <c r="B49" s="2"/>
      <c r="C49" s="2"/>
      <c r="D49" s="2"/>
      <c r="E49" s="2"/>
      <c r="F49" s="2"/>
      <c r="G49" s="2"/>
    </row>
    <row r="50" spans="1:7" x14ac:dyDescent="0.15">
      <c r="A50" s="2"/>
      <c r="B50" s="2"/>
      <c r="C50" s="2"/>
      <c r="D50" s="2"/>
      <c r="E50" s="2"/>
      <c r="F50" s="2"/>
      <c r="G50" s="2"/>
    </row>
    <row r="51" spans="1:7" x14ac:dyDescent="0.15">
      <c r="A51" s="2"/>
      <c r="B51" s="2"/>
      <c r="C51" s="2"/>
      <c r="D51" s="2"/>
      <c r="E51" s="2"/>
      <c r="F51" s="2"/>
      <c r="G51" s="2"/>
    </row>
    <row r="52" spans="1:7" x14ac:dyDescent="0.15">
      <c r="A52" s="2"/>
      <c r="B52" s="2"/>
      <c r="C52" s="2"/>
      <c r="D52" s="2"/>
      <c r="E52" s="2"/>
      <c r="F52" s="2"/>
      <c r="G52" s="2"/>
    </row>
    <row r="53" spans="1:7" x14ac:dyDescent="0.15">
      <c r="A53" s="2"/>
      <c r="B53" s="2"/>
      <c r="C53" s="2"/>
      <c r="D53" s="2"/>
      <c r="E53" s="2"/>
      <c r="F53" s="2"/>
      <c r="G53" s="2"/>
    </row>
    <row r="54" spans="1:7" x14ac:dyDescent="0.15">
      <c r="A54" s="2"/>
      <c r="B54" s="2"/>
      <c r="C54" s="2"/>
      <c r="D54" s="2"/>
      <c r="E54" s="2"/>
      <c r="F54" s="2"/>
      <c r="G54" s="2"/>
    </row>
    <row r="55" spans="1:7" x14ac:dyDescent="0.15">
      <c r="A55" s="2"/>
      <c r="B55" s="2"/>
      <c r="C55" s="2"/>
      <c r="D55" s="2"/>
      <c r="E55" s="2"/>
      <c r="F55" s="2"/>
      <c r="G55" s="2"/>
    </row>
    <row r="56" spans="1:7" x14ac:dyDescent="0.15">
      <c r="A56" s="2"/>
      <c r="B56" s="2"/>
      <c r="C56" s="2"/>
      <c r="D56" s="2"/>
      <c r="E56" s="2"/>
      <c r="F56" s="2"/>
      <c r="G56" s="2"/>
    </row>
    <row r="57" spans="1:7" x14ac:dyDescent="0.15">
      <c r="A57" s="2"/>
      <c r="B57" s="2"/>
      <c r="C57" s="2"/>
      <c r="D57" s="2"/>
      <c r="E57" s="2"/>
      <c r="F57" s="2"/>
      <c r="G57" s="2"/>
    </row>
    <row r="58" spans="1:7" x14ac:dyDescent="0.15">
      <c r="A58" s="2"/>
      <c r="B58" s="2"/>
      <c r="C58" s="2"/>
      <c r="D58" s="2"/>
      <c r="E58" s="2"/>
      <c r="F58" s="2"/>
      <c r="G58" s="2"/>
    </row>
    <row r="59" spans="1:7" x14ac:dyDescent="0.15">
      <c r="A59" s="2"/>
      <c r="B59" s="2"/>
      <c r="C59" s="2"/>
      <c r="D59" s="2"/>
      <c r="E59" s="2"/>
      <c r="F59" s="2"/>
      <c r="G59" s="2"/>
    </row>
    <row r="60" spans="1:7" x14ac:dyDescent="0.15">
      <c r="A60" s="2"/>
      <c r="B60" s="2"/>
      <c r="C60" s="2"/>
      <c r="D60" s="2"/>
      <c r="E60" s="2"/>
      <c r="F60" s="2"/>
      <c r="G60" s="2"/>
    </row>
    <row r="61" spans="1:7" x14ac:dyDescent="0.15">
      <c r="A61" s="2"/>
      <c r="B61" s="2"/>
      <c r="C61" s="2"/>
      <c r="D61" s="2"/>
      <c r="E61" s="2"/>
      <c r="F61" s="2"/>
      <c r="G61" s="2"/>
    </row>
    <row r="62" spans="1:7" x14ac:dyDescent="0.15">
      <c r="A62" s="2"/>
      <c r="B62" s="2"/>
      <c r="C62" s="2"/>
      <c r="D62" s="2"/>
      <c r="E62" s="2"/>
      <c r="F62" s="2"/>
      <c r="G62" s="2"/>
    </row>
    <row r="63" spans="1:7" x14ac:dyDescent="0.15">
      <c r="A63" s="2"/>
      <c r="B63" s="2"/>
      <c r="C63" s="2"/>
      <c r="D63" s="2"/>
      <c r="E63" s="2"/>
      <c r="F63" s="2"/>
      <c r="G63" s="2"/>
    </row>
    <row r="64" spans="1:7" x14ac:dyDescent="0.15">
      <c r="A64" s="2"/>
      <c r="B64" s="2"/>
      <c r="C64" s="2"/>
      <c r="D64" s="2"/>
      <c r="E64" s="2"/>
      <c r="F64" s="2"/>
      <c r="G64" s="2"/>
    </row>
    <row r="65" spans="1:7" x14ac:dyDescent="0.15">
      <c r="A65" s="2"/>
      <c r="B65" s="2"/>
      <c r="C65" s="2"/>
      <c r="D65" s="2"/>
      <c r="E65" s="2"/>
      <c r="F65" s="2"/>
      <c r="G65" s="2"/>
    </row>
    <row r="66" spans="1:7" x14ac:dyDescent="0.15">
      <c r="A66" s="2"/>
      <c r="B66" s="2"/>
      <c r="C66" s="2"/>
      <c r="D66" s="2"/>
      <c r="E66" s="2"/>
      <c r="F66" s="2"/>
      <c r="G66" s="2"/>
    </row>
    <row r="67" spans="1:7" x14ac:dyDescent="0.15">
      <c r="A67" s="2"/>
      <c r="B67" s="2"/>
      <c r="C67" s="2"/>
      <c r="D67" s="2"/>
      <c r="E67" s="2"/>
      <c r="F67" s="2"/>
      <c r="G67" s="2"/>
    </row>
    <row r="68" spans="1:7" x14ac:dyDescent="0.15">
      <c r="A68" s="2"/>
      <c r="B68" s="2"/>
      <c r="C68" s="2"/>
      <c r="D68" s="2"/>
      <c r="E68" s="2"/>
      <c r="F68" s="2"/>
      <c r="G68" s="2"/>
    </row>
    <row r="69" spans="1:7" x14ac:dyDescent="0.15">
      <c r="A69" s="2"/>
      <c r="B69" s="2"/>
      <c r="C69" s="2"/>
      <c r="D69" s="2"/>
      <c r="E69" s="2"/>
      <c r="F69" s="2"/>
      <c r="G69" s="2"/>
    </row>
    <row r="70" spans="1:7" x14ac:dyDescent="0.15">
      <c r="A70" s="2"/>
      <c r="B70" s="2"/>
      <c r="C70" s="2"/>
      <c r="D70" s="2"/>
      <c r="E70" s="2"/>
      <c r="F70" s="2"/>
      <c r="G70" s="2"/>
    </row>
    <row r="71" spans="1:7" x14ac:dyDescent="0.15">
      <c r="A71" s="2"/>
      <c r="B71" s="2"/>
      <c r="C71" s="2"/>
      <c r="D71" s="2"/>
      <c r="E71" s="2"/>
      <c r="F71" s="2"/>
      <c r="G71" s="2"/>
    </row>
    <row r="72" spans="1:7" x14ac:dyDescent="0.15">
      <c r="A72" s="2"/>
      <c r="B72" s="2"/>
      <c r="C72" s="2"/>
      <c r="D72" s="2"/>
      <c r="E72" s="2"/>
      <c r="F72" s="2"/>
      <c r="G72" s="2"/>
    </row>
    <row r="73" spans="1:7" x14ac:dyDescent="0.15">
      <c r="A73" s="2"/>
      <c r="B73" s="2"/>
      <c r="C73" s="2"/>
      <c r="D73" s="2"/>
      <c r="E73" s="2"/>
      <c r="F73" s="2"/>
      <c r="G73" s="2"/>
    </row>
    <row r="74" spans="1:7" x14ac:dyDescent="0.15">
      <c r="A74" s="2"/>
      <c r="B74" s="2"/>
      <c r="C74" s="2"/>
      <c r="D74" s="2"/>
      <c r="E74" s="2"/>
      <c r="F74" s="2"/>
      <c r="G74" s="2"/>
    </row>
    <row r="75" spans="1:7" x14ac:dyDescent="0.15">
      <c r="A75" s="2"/>
      <c r="B75" s="2"/>
      <c r="C75" s="2"/>
      <c r="D75" s="2"/>
      <c r="E75" s="2"/>
      <c r="F75" s="2"/>
      <c r="G75" s="2"/>
    </row>
    <row r="76" spans="1:7" x14ac:dyDescent="0.15">
      <c r="A76" s="2"/>
      <c r="B76" s="2"/>
      <c r="C76" s="2"/>
      <c r="D76" s="2"/>
      <c r="E76" s="2"/>
      <c r="F76" s="2"/>
      <c r="G76" s="2"/>
    </row>
    <row r="77" spans="1:7" x14ac:dyDescent="0.15">
      <c r="A77" s="2"/>
      <c r="B77" s="2"/>
      <c r="C77" s="2"/>
      <c r="D77" s="2"/>
      <c r="E77" s="2"/>
      <c r="F77" s="2"/>
      <c r="G77" s="2"/>
    </row>
    <row r="78" spans="1:7" x14ac:dyDescent="0.15">
      <c r="A78" s="2"/>
      <c r="B78" s="2"/>
      <c r="C78" s="2"/>
      <c r="D78" s="2"/>
      <c r="E78" s="2"/>
      <c r="F78" s="2"/>
      <c r="G78" s="2"/>
    </row>
    <row r="79" spans="1:7" x14ac:dyDescent="0.15">
      <c r="A79" s="2"/>
      <c r="B79" s="2"/>
      <c r="C79" s="2"/>
      <c r="D79" s="2"/>
      <c r="E79" s="2"/>
      <c r="F79" s="2"/>
      <c r="G79" s="2"/>
    </row>
    <row r="80" spans="1:7" x14ac:dyDescent="0.15">
      <c r="A80" s="2"/>
      <c r="B80" s="2"/>
      <c r="C80" s="2"/>
      <c r="D80" s="2"/>
      <c r="E80" s="2"/>
      <c r="F80" s="2"/>
      <c r="G80" s="2"/>
    </row>
    <row r="81" spans="1:7" x14ac:dyDescent="0.15">
      <c r="A81" s="2"/>
      <c r="B81" s="2"/>
      <c r="C81" s="2"/>
      <c r="D81" s="2"/>
      <c r="E81" s="2"/>
      <c r="F81" s="2"/>
      <c r="G81" s="2"/>
    </row>
    <row r="82" spans="1:7" x14ac:dyDescent="0.15">
      <c r="A82" s="2"/>
      <c r="B82" s="2"/>
      <c r="C82" s="2"/>
      <c r="D82" s="2"/>
      <c r="E82" s="2"/>
      <c r="F82" s="2"/>
      <c r="G82" s="2"/>
    </row>
    <row r="83" spans="1:7" x14ac:dyDescent="0.15">
      <c r="A83" s="2"/>
      <c r="B83" s="2"/>
      <c r="C83" s="2"/>
      <c r="D83" s="2"/>
      <c r="E83" s="2"/>
      <c r="F83" s="2"/>
      <c r="G83" s="2"/>
    </row>
  </sheetData>
  <mergeCells count="6">
    <mergeCell ref="A4:A5"/>
    <mergeCell ref="A1:G1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0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  <pageSetUpPr fitToPage="1"/>
  </sheetPr>
  <dimension ref="A1:L86"/>
  <sheetViews>
    <sheetView showGridLines="0" showZeros="0" view="pageBreakPreview" zoomScaleSheetLayoutView="100" workbookViewId="0">
      <selection activeCell="D22" sqref="D22"/>
    </sheetView>
  </sheetViews>
  <sheetFormatPr defaultRowHeight="13.5" x14ac:dyDescent="0.1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hidden="1" customWidth="1"/>
    <col min="9" max="9" width="1.33203125" style="1" hidden="1" customWidth="1"/>
    <col min="10" max="11" width="9" style="1" hidden="1" customWidth="1"/>
    <col min="12" max="12" width="20.88671875" style="1" hidden="1" customWidth="1"/>
    <col min="13" max="16384" width="8.88671875" style="1"/>
  </cols>
  <sheetData>
    <row r="1" spans="1:8" ht="44.25" customHeight="1" x14ac:dyDescent="0.15">
      <c r="A1" s="397" t="s">
        <v>176</v>
      </c>
      <c r="B1" s="397"/>
      <c r="C1" s="397"/>
      <c r="D1" s="397"/>
      <c r="E1" s="397"/>
      <c r="F1" s="397"/>
      <c r="G1" s="397"/>
    </row>
    <row r="2" spans="1:8" ht="20.25" customHeight="1" x14ac:dyDescent="0.25">
      <c r="A2" s="52" t="s">
        <v>44</v>
      </c>
      <c r="B2" s="33"/>
      <c r="C2" s="4"/>
      <c r="D2" s="4"/>
      <c r="E2" s="4"/>
      <c r="F2" s="4"/>
      <c r="G2" s="4"/>
    </row>
    <row r="3" spans="1:8" x14ac:dyDescent="0.15">
      <c r="G3" s="34" t="s">
        <v>26</v>
      </c>
    </row>
    <row r="4" spans="1:8" s="2" customFormat="1" ht="18" customHeight="1" x14ac:dyDescent="0.15">
      <c r="A4" s="478" t="s">
        <v>1</v>
      </c>
      <c r="B4" s="469" t="s">
        <v>51</v>
      </c>
      <c r="C4" s="471" t="s">
        <v>41</v>
      </c>
      <c r="D4" s="475" t="s">
        <v>2</v>
      </c>
      <c r="E4" s="476"/>
      <c r="F4" s="477"/>
      <c r="G4" s="473" t="s">
        <v>3</v>
      </c>
    </row>
    <row r="5" spans="1:8" s="2" customFormat="1" ht="18.75" customHeight="1" x14ac:dyDescent="0.15">
      <c r="A5" s="479"/>
      <c r="B5" s="470"/>
      <c r="C5" s="472"/>
      <c r="D5" s="58" t="s">
        <v>19</v>
      </c>
      <c r="E5" s="58" t="s">
        <v>4</v>
      </c>
      <c r="F5" s="58" t="s">
        <v>5</v>
      </c>
      <c r="G5" s="474"/>
    </row>
    <row r="6" spans="1:8" s="38" customFormat="1" ht="31.5" customHeight="1" x14ac:dyDescent="0.15">
      <c r="A6" s="60"/>
      <c r="B6" s="59"/>
      <c r="C6" s="37">
        <f>SUM(C7:C16)/2</f>
        <v>0</v>
      </c>
      <c r="D6" s="37">
        <f>SUM(F6-E6)</f>
        <v>0</v>
      </c>
      <c r="E6" s="37">
        <f>SUM(E7:E16)/2</f>
        <v>0</v>
      </c>
      <c r="F6" s="37">
        <f>SUM(F7:F16)/2</f>
        <v>0</v>
      </c>
      <c r="G6" s="57"/>
      <c r="H6" s="45"/>
    </row>
    <row r="7" spans="1:8" s="2" customFormat="1" ht="31.5" customHeight="1" x14ac:dyDescent="0.15">
      <c r="A7" s="63"/>
      <c r="B7" s="64" t="s">
        <v>618</v>
      </c>
      <c r="C7" s="69">
        <f>SUM(C8:C12)</f>
        <v>0</v>
      </c>
      <c r="D7" s="69">
        <f>F7-E7</f>
        <v>0</v>
      </c>
      <c r="E7" s="69">
        <f>SUM(E8:E12)</f>
        <v>0</v>
      </c>
      <c r="F7" s="69">
        <f>SUM(F8:F12)</f>
        <v>0</v>
      </c>
      <c r="G7" s="65"/>
      <c r="H7" s="5"/>
    </row>
    <row r="8" spans="1:8" s="2" customFormat="1" ht="31.5" customHeight="1" x14ac:dyDescent="0.15">
      <c r="A8" s="44">
        <v>199</v>
      </c>
      <c r="B8" s="41" t="s">
        <v>619</v>
      </c>
      <c r="C8" s="35">
        <v>0</v>
      </c>
      <c r="D8" s="37">
        <f t="shared" ref="D8:D16" si="0">F8-E8</f>
        <v>0</v>
      </c>
      <c r="E8" s="35"/>
      <c r="F8" s="35"/>
      <c r="G8" s="48"/>
      <c r="H8" s="5"/>
    </row>
    <row r="9" spans="1:8" s="2" customFormat="1" ht="31.5" hidden="1" customHeight="1" x14ac:dyDescent="0.15">
      <c r="A9" s="44"/>
      <c r="B9" s="41"/>
      <c r="C9" s="35"/>
      <c r="D9" s="37">
        <f t="shared" si="0"/>
        <v>0</v>
      </c>
      <c r="E9" s="36"/>
      <c r="F9" s="35"/>
      <c r="G9" s="48"/>
      <c r="H9" s="5"/>
    </row>
    <row r="10" spans="1:8" s="2" customFormat="1" ht="31.5" hidden="1" customHeight="1" x14ac:dyDescent="0.15">
      <c r="A10" s="44"/>
      <c r="B10" s="41"/>
      <c r="C10" s="35"/>
      <c r="D10" s="37">
        <f t="shared" si="0"/>
        <v>0</v>
      </c>
      <c r="E10" s="36"/>
      <c r="F10" s="35"/>
      <c r="G10" s="48"/>
      <c r="H10" s="5"/>
    </row>
    <row r="11" spans="1:8" s="2" customFormat="1" ht="31.5" hidden="1" customHeight="1" x14ac:dyDescent="0.15">
      <c r="A11" s="44"/>
      <c r="B11" s="41"/>
      <c r="C11" s="35">
        <v>0</v>
      </c>
      <c r="D11" s="37">
        <f t="shared" si="0"/>
        <v>0</v>
      </c>
      <c r="E11" s="36"/>
      <c r="F11" s="35">
        <v>0</v>
      </c>
      <c r="G11" s="48"/>
      <c r="H11" s="5"/>
    </row>
    <row r="12" spans="1:8" s="2" customFormat="1" ht="31.5" hidden="1" customHeight="1" x14ac:dyDescent="0.15">
      <c r="A12" s="44"/>
      <c r="B12" s="41"/>
      <c r="C12" s="35">
        <v>0</v>
      </c>
      <c r="D12" s="37">
        <f t="shared" si="0"/>
        <v>0</v>
      </c>
      <c r="E12" s="36"/>
      <c r="F12" s="35">
        <v>0</v>
      </c>
      <c r="G12" s="48"/>
      <c r="H12" s="5"/>
    </row>
    <row r="13" spans="1:8" s="2" customFormat="1" ht="31.5" hidden="1" customHeight="1" x14ac:dyDescent="0.15">
      <c r="A13" s="63"/>
      <c r="B13" s="64"/>
      <c r="C13" s="69">
        <f>SUM(C14:C16)</f>
        <v>0</v>
      </c>
      <c r="D13" s="69">
        <f t="shared" si="0"/>
        <v>0</v>
      </c>
      <c r="E13" s="69">
        <f>SUM(E14:E16)</f>
        <v>0</v>
      </c>
      <c r="F13" s="69">
        <f>SUM(F14:F16)</f>
        <v>0</v>
      </c>
      <c r="G13" s="65"/>
      <c r="H13" s="5"/>
    </row>
    <row r="14" spans="1:8" s="2" customFormat="1" ht="31.5" hidden="1" customHeight="1" x14ac:dyDescent="0.15">
      <c r="A14" s="44"/>
      <c r="B14" s="41"/>
      <c r="C14" s="35"/>
      <c r="D14" s="37">
        <f t="shared" si="0"/>
        <v>0</v>
      </c>
      <c r="E14" s="35"/>
      <c r="F14" s="35"/>
      <c r="G14" s="48"/>
      <c r="H14" s="5"/>
    </row>
    <row r="15" spans="1:8" s="2" customFormat="1" ht="31.5" hidden="1" customHeight="1" x14ac:dyDescent="0.15">
      <c r="A15" s="44"/>
      <c r="B15" s="41"/>
      <c r="C15" s="35"/>
      <c r="D15" s="37">
        <f t="shared" si="0"/>
        <v>0</v>
      </c>
      <c r="E15" s="36"/>
      <c r="F15" s="35"/>
      <c r="G15" s="48"/>
      <c r="H15" s="5"/>
    </row>
    <row r="16" spans="1:8" s="2" customFormat="1" ht="31.5" hidden="1" customHeight="1" x14ac:dyDescent="0.15">
      <c r="A16" s="46"/>
      <c r="B16" s="49"/>
      <c r="C16" s="39"/>
      <c r="D16" s="178">
        <f t="shared" si="0"/>
        <v>0</v>
      </c>
      <c r="E16" s="40"/>
      <c r="F16" s="39">
        <v>0</v>
      </c>
      <c r="G16" s="50"/>
      <c r="H16" s="5"/>
    </row>
    <row r="17" spans="1:7" x14ac:dyDescent="0.15">
      <c r="A17" s="3"/>
      <c r="B17" s="2"/>
      <c r="C17" s="2"/>
      <c r="D17" s="2"/>
      <c r="E17" s="2"/>
      <c r="F17" s="2"/>
      <c r="G17" s="2"/>
    </row>
    <row r="18" spans="1:7" x14ac:dyDescent="0.15">
      <c r="A18" s="3"/>
      <c r="B18" s="2"/>
      <c r="C18" s="2"/>
      <c r="D18" s="2"/>
      <c r="E18" s="2"/>
      <c r="F18" s="2"/>
      <c r="G18" s="2"/>
    </row>
    <row r="19" spans="1:7" x14ac:dyDescent="0.15">
      <c r="A19" s="3"/>
      <c r="B19" s="2"/>
      <c r="C19" s="2"/>
      <c r="D19" s="2"/>
      <c r="E19" s="2"/>
      <c r="F19" s="2"/>
      <c r="G19" s="2"/>
    </row>
    <row r="20" spans="1:7" x14ac:dyDescent="0.15">
      <c r="A20" s="3"/>
      <c r="B20" s="2"/>
      <c r="C20" s="2"/>
      <c r="D20" s="2"/>
      <c r="E20" s="2"/>
      <c r="F20" s="2"/>
      <c r="G20" s="2"/>
    </row>
    <row r="21" spans="1:7" x14ac:dyDescent="0.15">
      <c r="A21" s="3"/>
      <c r="B21" s="2"/>
      <c r="C21" s="2"/>
      <c r="D21" s="2"/>
      <c r="E21" s="2"/>
      <c r="F21" s="2"/>
      <c r="G21" s="2"/>
    </row>
    <row r="22" spans="1:7" x14ac:dyDescent="0.15">
      <c r="A22" s="3"/>
      <c r="B22" s="2"/>
      <c r="C22" s="2"/>
      <c r="D22" s="2"/>
      <c r="E22" s="2"/>
      <c r="F22" s="2"/>
      <c r="G22" s="2"/>
    </row>
    <row r="23" spans="1:7" x14ac:dyDescent="0.15">
      <c r="A23" s="3"/>
      <c r="B23" s="2"/>
      <c r="C23" s="2"/>
      <c r="D23" s="2"/>
      <c r="E23" s="2"/>
      <c r="F23" s="2"/>
      <c r="G23" s="2"/>
    </row>
    <row r="24" spans="1:7" x14ac:dyDescent="0.15">
      <c r="A24" s="3"/>
      <c r="B24" s="2"/>
      <c r="C24" s="2"/>
      <c r="D24" s="2"/>
      <c r="E24" s="2"/>
      <c r="F24" s="2"/>
      <c r="G24" s="2"/>
    </row>
    <row r="25" spans="1:7" x14ac:dyDescent="0.15">
      <c r="A25" s="3"/>
      <c r="B25" s="2"/>
      <c r="C25" s="2"/>
      <c r="D25" s="2"/>
      <c r="E25" s="2"/>
      <c r="F25" s="2"/>
      <c r="G25" s="2"/>
    </row>
    <row r="26" spans="1:7" x14ac:dyDescent="0.15">
      <c r="A26" s="3"/>
      <c r="B26" s="2"/>
      <c r="C26" s="2"/>
      <c r="D26" s="2"/>
      <c r="E26" s="2"/>
      <c r="F26" s="2"/>
      <c r="G26" s="2"/>
    </row>
    <row r="27" spans="1:7" x14ac:dyDescent="0.15">
      <c r="A27" s="3"/>
      <c r="B27" s="2"/>
      <c r="C27" s="2"/>
      <c r="D27" s="2"/>
      <c r="E27" s="2"/>
      <c r="F27" s="2"/>
      <c r="G27" s="2"/>
    </row>
    <row r="28" spans="1:7" x14ac:dyDescent="0.15">
      <c r="A28" s="3"/>
      <c r="B28" s="2"/>
      <c r="C28" s="2"/>
      <c r="D28" s="2"/>
      <c r="E28" s="2"/>
      <c r="F28" s="2"/>
      <c r="G28" s="2"/>
    </row>
    <row r="29" spans="1:7" x14ac:dyDescent="0.15">
      <c r="A29" s="3"/>
      <c r="B29" s="2"/>
      <c r="C29" s="2"/>
      <c r="D29" s="2"/>
      <c r="E29" s="2"/>
      <c r="F29" s="2"/>
      <c r="G29" s="2"/>
    </row>
    <row r="30" spans="1:7" x14ac:dyDescent="0.15">
      <c r="A30" s="3"/>
      <c r="B30" s="2"/>
      <c r="C30" s="2"/>
      <c r="D30" s="2"/>
      <c r="E30" s="2"/>
      <c r="F30" s="2"/>
      <c r="G30" s="2"/>
    </row>
    <row r="31" spans="1:7" x14ac:dyDescent="0.15">
      <c r="A31" s="3"/>
      <c r="B31" s="2"/>
      <c r="C31" s="2"/>
      <c r="D31" s="2"/>
      <c r="E31" s="2"/>
      <c r="F31" s="2"/>
      <c r="G31" s="2"/>
    </row>
    <row r="32" spans="1:7" x14ac:dyDescent="0.15">
      <c r="A32" s="3"/>
      <c r="B32" s="2"/>
      <c r="C32" s="2"/>
      <c r="D32" s="2"/>
      <c r="E32" s="2"/>
      <c r="F32" s="2"/>
      <c r="G32" s="2"/>
    </row>
    <row r="33" spans="1:7" x14ac:dyDescent="0.15">
      <c r="A33" s="3"/>
      <c r="B33" s="2"/>
      <c r="C33" s="2"/>
      <c r="D33" s="2"/>
      <c r="E33" s="2"/>
      <c r="F33" s="2"/>
      <c r="G33" s="2"/>
    </row>
    <row r="34" spans="1:7" x14ac:dyDescent="0.15">
      <c r="A34" s="3"/>
      <c r="B34" s="2"/>
      <c r="C34" s="2"/>
      <c r="D34" s="2"/>
      <c r="E34" s="2"/>
      <c r="F34" s="2"/>
      <c r="G34" s="2"/>
    </row>
    <row r="35" spans="1:7" x14ac:dyDescent="0.15">
      <c r="A35" s="3"/>
      <c r="B35" s="2"/>
      <c r="C35" s="2"/>
      <c r="D35" s="2"/>
      <c r="E35" s="2"/>
      <c r="F35" s="2"/>
      <c r="G35" s="2"/>
    </row>
    <row r="36" spans="1:7" x14ac:dyDescent="0.15">
      <c r="A36" s="3"/>
      <c r="B36" s="2"/>
      <c r="C36" s="2"/>
      <c r="D36" s="2"/>
      <c r="E36" s="2"/>
      <c r="F36" s="2"/>
      <c r="G36" s="2"/>
    </row>
    <row r="37" spans="1:7" x14ac:dyDescent="0.15">
      <c r="A37" s="3"/>
      <c r="B37" s="2"/>
      <c r="C37" s="2"/>
      <c r="D37" s="2"/>
      <c r="E37" s="2"/>
      <c r="F37" s="2"/>
      <c r="G37" s="2"/>
    </row>
    <row r="38" spans="1:7" x14ac:dyDescent="0.15">
      <c r="A38" s="3"/>
      <c r="B38" s="2"/>
      <c r="C38" s="2"/>
      <c r="D38" s="2"/>
      <c r="E38" s="2"/>
      <c r="F38" s="2"/>
      <c r="G38" s="2"/>
    </row>
    <row r="39" spans="1:7" x14ac:dyDescent="0.15">
      <c r="A39" s="3"/>
      <c r="B39" s="2"/>
      <c r="C39" s="2"/>
      <c r="D39" s="2"/>
      <c r="E39" s="2"/>
      <c r="F39" s="2"/>
      <c r="G39" s="2"/>
    </row>
    <row r="40" spans="1:7" x14ac:dyDescent="0.15">
      <c r="A40" s="3"/>
      <c r="B40" s="2"/>
      <c r="C40" s="2"/>
      <c r="D40" s="2"/>
      <c r="E40" s="2"/>
      <c r="F40" s="2"/>
      <c r="G40" s="2"/>
    </row>
    <row r="41" spans="1:7" x14ac:dyDescent="0.15">
      <c r="A41" s="2"/>
      <c r="B41" s="2"/>
      <c r="C41" s="2"/>
      <c r="D41" s="2"/>
      <c r="E41" s="2"/>
      <c r="F41" s="2"/>
      <c r="G41" s="2"/>
    </row>
    <row r="42" spans="1:7" x14ac:dyDescent="0.15">
      <c r="A42" s="2"/>
      <c r="B42" s="2"/>
      <c r="C42" s="2"/>
      <c r="D42" s="2"/>
      <c r="E42" s="2"/>
      <c r="F42" s="2"/>
      <c r="G42" s="2"/>
    </row>
    <row r="43" spans="1:7" x14ac:dyDescent="0.15">
      <c r="A43" s="2"/>
      <c r="B43" s="2"/>
      <c r="C43" s="2"/>
      <c r="D43" s="2"/>
      <c r="E43" s="2"/>
      <c r="F43" s="2"/>
      <c r="G43" s="2"/>
    </row>
    <row r="44" spans="1:7" x14ac:dyDescent="0.15">
      <c r="A44" s="2"/>
      <c r="B44" s="2"/>
      <c r="C44" s="2"/>
      <c r="D44" s="2"/>
      <c r="E44" s="2"/>
      <c r="F44" s="2"/>
      <c r="G44" s="2"/>
    </row>
    <row r="45" spans="1:7" x14ac:dyDescent="0.15">
      <c r="A45" s="2"/>
      <c r="B45" s="2"/>
      <c r="C45" s="2"/>
      <c r="D45" s="2"/>
      <c r="E45" s="2"/>
      <c r="F45" s="2"/>
      <c r="G45" s="2"/>
    </row>
    <row r="46" spans="1:7" x14ac:dyDescent="0.15">
      <c r="A46" s="2"/>
      <c r="B46" s="2"/>
      <c r="C46" s="2"/>
      <c r="D46" s="2"/>
      <c r="E46" s="2"/>
      <c r="F46" s="2"/>
      <c r="G46" s="2"/>
    </row>
    <row r="47" spans="1:7" x14ac:dyDescent="0.15">
      <c r="A47" s="2"/>
      <c r="B47" s="2"/>
      <c r="C47" s="2"/>
      <c r="D47" s="2"/>
      <c r="E47" s="2"/>
      <c r="F47" s="2"/>
      <c r="G47" s="2"/>
    </row>
    <row r="48" spans="1:7" x14ac:dyDescent="0.15">
      <c r="A48" s="2"/>
      <c r="B48" s="2"/>
      <c r="C48" s="2"/>
      <c r="D48" s="2"/>
      <c r="E48" s="2"/>
      <c r="F48" s="2"/>
      <c r="G48" s="2"/>
    </row>
    <row r="49" spans="1:7" x14ac:dyDescent="0.15">
      <c r="A49" s="2"/>
      <c r="B49" s="2"/>
      <c r="C49" s="2"/>
      <c r="D49" s="2"/>
      <c r="E49" s="2"/>
      <c r="F49" s="2"/>
      <c r="G49" s="2"/>
    </row>
    <row r="50" spans="1:7" x14ac:dyDescent="0.15">
      <c r="A50" s="2"/>
      <c r="B50" s="2"/>
      <c r="C50" s="2"/>
      <c r="D50" s="2"/>
      <c r="E50" s="2"/>
      <c r="F50" s="2"/>
      <c r="G50" s="2"/>
    </row>
    <row r="51" spans="1:7" x14ac:dyDescent="0.15">
      <c r="A51" s="2"/>
      <c r="B51" s="2"/>
      <c r="C51" s="2"/>
      <c r="D51" s="2"/>
      <c r="E51" s="2"/>
      <c r="F51" s="2"/>
      <c r="G51" s="2"/>
    </row>
    <row r="52" spans="1:7" x14ac:dyDescent="0.15">
      <c r="A52" s="2"/>
      <c r="B52" s="2"/>
      <c r="C52" s="2"/>
      <c r="D52" s="2"/>
      <c r="E52" s="2"/>
      <c r="F52" s="2"/>
      <c r="G52" s="2"/>
    </row>
    <row r="53" spans="1:7" x14ac:dyDescent="0.15">
      <c r="A53" s="2"/>
      <c r="B53" s="2"/>
      <c r="C53" s="2"/>
      <c r="D53" s="2"/>
      <c r="E53" s="2"/>
      <c r="F53" s="2"/>
      <c r="G53" s="2"/>
    </row>
    <row r="54" spans="1:7" x14ac:dyDescent="0.15">
      <c r="A54" s="2"/>
      <c r="B54" s="2"/>
      <c r="C54" s="2"/>
      <c r="D54" s="2"/>
      <c r="E54" s="2"/>
      <c r="F54" s="2"/>
      <c r="G54" s="2"/>
    </row>
    <row r="55" spans="1:7" x14ac:dyDescent="0.15">
      <c r="A55" s="2"/>
      <c r="B55" s="2"/>
      <c r="C55" s="2"/>
      <c r="D55" s="2"/>
      <c r="E55" s="2"/>
      <c r="F55" s="2"/>
      <c r="G55" s="2"/>
    </row>
    <row r="56" spans="1:7" x14ac:dyDescent="0.15">
      <c r="A56" s="2"/>
      <c r="B56" s="2"/>
      <c r="C56" s="2"/>
      <c r="D56" s="2"/>
      <c r="E56" s="2"/>
      <c r="F56" s="2"/>
      <c r="G56" s="2"/>
    </row>
    <row r="57" spans="1:7" x14ac:dyDescent="0.15">
      <c r="A57" s="2"/>
      <c r="B57" s="2"/>
      <c r="C57" s="2"/>
      <c r="D57" s="2"/>
      <c r="E57" s="2"/>
      <c r="F57" s="2"/>
      <c r="G57" s="2"/>
    </row>
    <row r="58" spans="1:7" x14ac:dyDescent="0.15">
      <c r="A58" s="2"/>
      <c r="B58" s="2"/>
      <c r="C58" s="2"/>
      <c r="D58" s="2"/>
      <c r="E58" s="2"/>
      <c r="F58" s="2"/>
      <c r="G58" s="2"/>
    </row>
    <row r="59" spans="1:7" x14ac:dyDescent="0.15">
      <c r="A59" s="2"/>
      <c r="B59" s="2"/>
      <c r="C59" s="2"/>
      <c r="D59" s="2"/>
      <c r="E59" s="2"/>
      <c r="F59" s="2"/>
      <c r="G59" s="2"/>
    </row>
    <row r="60" spans="1:7" x14ac:dyDescent="0.15">
      <c r="A60" s="2"/>
      <c r="B60" s="2"/>
      <c r="C60" s="2"/>
      <c r="D60" s="2"/>
      <c r="E60" s="2"/>
      <c r="F60" s="2"/>
      <c r="G60" s="2"/>
    </row>
    <row r="61" spans="1:7" x14ac:dyDescent="0.15">
      <c r="A61" s="2"/>
      <c r="B61" s="2"/>
      <c r="C61" s="2"/>
      <c r="D61" s="2"/>
      <c r="E61" s="2"/>
      <c r="F61" s="2"/>
      <c r="G61" s="2"/>
    </row>
    <row r="62" spans="1:7" x14ac:dyDescent="0.15">
      <c r="A62" s="2"/>
      <c r="B62" s="2"/>
      <c r="C62" s="2"/>
      <c r="D62" s="2"/>
      <c r="E62" s="2"/>
      <c r="F62" s="2"/>
      <c r="G62" s="2"/>
    </row>
    <row r="63" spans="1:7" x14ac:dyDescent="0.15">
      <c r="A63" s="2"/>
      <c r="B63" s="2"/>
      <c r="C63" s="2"/>
      <c r="D63" s="2"/>
      <c r="E63" s="2"/>
      <c r="F63" s="2"/>
      <c r="G63" s="2"/>
    </row>
    <row r="64" spans="1:7" x14ac:dyDescent="0.15">
      <c r="A64" s="2"/>
      <c r="B64" s="2"/>
      <c r="C64" s="2"/>
      <c r="D64" s="2"/>
      <c r="E64" s="2"/>
      <c r="F64" s="2"/>
      <c r="G64" s="2"/>
    </row>
    <row r="65" spans="1:7" x14ac:dyDescent="0.15">
      <c r="A65" s="2"/>
      <c r="B65" s="2"/>
      <c r="C65" s="2"/>
      <c r="D65" s="2"/>
      <c r="E65" s="2"/>
      <c r="F65" s="2"/>
      <c r="G65" s="2"/>
    </row>
    <row r="66" spans="1:7" x14ac:dyDescent="0.15">
      <c r="A66" s="2"/>
      <c r="B66" s="2"/>
      <c r="C66" s="2"/>
      <c r="D66" s="2"/>
      <c r="E66" s="2"/>
      <c r="F66" s="2"/>
      <c r="G66" s="2"/>
    </row>
    <row r="67" spans="1:7" x14ac:dyDescent="0.15">
      <c r="A67" s="2"/>
      <c r="B67" s="2"/>
      <c r="C67" s="2"/>
      <c r="D67" s="2"/>
      <c r="E67" s="2"/>
      <c r="F67" s="2"/>
      <c r="G67" s="2"/>
    </row>
    <row r="68" spans="1:7" x14ac:dyDescent="0.15">
      <c r="A68" s="2"/>
      <c r="B68" s="2"/>
      <c r="C68" s="2"/>
      <c r="D68" s="2"/>
      <c r="E68" s="2"/>
      <c r="F68" s="2"/>
      <c r="G68" s="2"/>
    </row>
    <row r="69" spans="1:7" x14ac:dyDescent="0.15">
      <c r="A69" s="2"/>
      <c r="B69" s="2"/>
      <c r="C69" s="2"/>
      <c r="D69" s="2"/>
      <c r="E69" s="2"/>
      <c r="F69" s="2"/>
      <c r="G69" s="2"/>
    </row>
    <row r="70" spans="1:7" x14ac:dyDescent="0.15">
      <c r="A70" s="2"/>
      <c r="B70" s="2"/>
      <c r="C70" s="2"/>
      <c r="D70" s="2"/>
      <c r="E70" s="2"/>
      <c r="F70" s="2"/>
      <c r="G70" s="2"/>
    </row>
    <row r="71" spans="1:7" x14ac:dyDescent="0.15">
      <c r="A71" s="2"/>
      <c r="B71" s="2"/>
      <c r="C71" s="2"/>
      <c r="D71" s="2"/>
      <c r="E71" s="2"/>
      <c r="F71" s="2"/>
      <c r="G71" s="2"/>
    </row>
    <row r="72" spans="1:7" x14ac:dyDescent="0.15">
      <c r="A72" s="2"/>
      <c r="B72" s="2"/>
      <c r="C72" s="2"/>
      <c r="D72" s="2"/>
      <c r="E72" s="2"/>
      <c r="F72" s="2"/>
      <c r="G72" s="2"/>
    </row>
    <row r="73" spans="1:7" x14ac:dyDescent="0.15">
      <c r="A73" s="2"/>
      <c r="B73" s="2"/>
      <c r="C73" s="2"/>
      <c r="D73" s="2"/>
      <c r="E73" s="2"/>
      <c r="F73" s="2"/>
      <c r="G73" s="2"/>
    </row>
    <row r="74" spans="1:7" x14ac:dyDescent="0.15">
      <c r="A74" s="2"/>
      <c r="B74" s="2"/>
      <c r="C74" s="2"/>
      <c r="D74" s="2"/>
      <c r="E74" s="2"/>
      <c r="F74" s="2"/>
      <c r="G74" s="2"/>
    </row>
    <row r="75" spans="1:7" x14ac:dyDescent="0.15">
      <c r="A75" s="2"/>
      <c r="B75" s="2"/>
      <c r="C75" s="2"/>
      <c r="D75" s="2"/>
      <c r="E75" s="2"/>
      <c r="F75" s="2"/>
      <c r="G75" s="2"/>
    </row>
    <row r="76" spans="1:7" x14ac:dyDescent="0.15">
      <c r="A76" s="2"/>
      <c r="B76" s="2"/>
      <c r="C76" s="2"/>
      <c r="D76" s="2"/>
      <c r="E76" s="2"/>
      <c r="F76" s="2"/>
      <c r="G76" s="2"/>
    </row>
    <row r="77" spans="1:7" x14ac:dyDescent="0.15">
      <c r="A77" s="2"/>
      <c r="B77" s="2"/>
      <c r="C77" s="2"/>
      <c r="D77" s="2"/>
      <c r="E77" s="2"/>
      <c r="F77" s="2"/>
      <c r="G77" s="2"/>
    </row>
    <row r="78" spans="1:7" x14ac:dyDescent="0.15">
      <c r="A78" s="2"/>
      <c r="B78" s="2"/>
      <c r="C78" s="2"/>
      <c r="D78" s="2"/>
      <c r="E78" s="2"/>
      <c r="F78" s="2"/>
      <c r="G78" s="2"/>
    </row>
    <row r="79" spans="1:7" x14ac:dyDescent="0.15">
      <c r="A79" s="2"/>
      <c r="B79" s="2"/>
      <c r="C79" s="2"/>
      <c r="D79" s="2"/>
      <c r="E79" s="2"/>
      <c r="F79" s="2"/>
      <c r="G79" s="2"/>
    </row>
    <row r="80" spans="1:7" x14ac:dyDescent="0.15">
      <c r="A80" s="2"/>
      <c r="B80" s="2"/>
      <c r="C80" s="2"/>
      <c r="D80" s="2"/>
      <c r="E80" s="2"/>
      <c r="F80" s="2"/>
      <c r="G80" s="2"/>
    </row>
    <row r="81" spans="1:7" x14ac:dyDescent="0.15">
      <c r="A81" s="2"/>
      <c r="B81" s="2"/>
      <c r="C81" s="2"/>
      <c r="D81" s="2"/>
      <c r="E81" s="2"/>
      <c r="F81" s="2"/>
      <c r="G81" s="2"/>
    </row>
    <row r="82" spans="1:7" x14ac:dyDescent="0.15">
      <c r="A82" s="2"/>
      <c r="B82" s="2"/>
      <c r="C82" s="2"/>
      <c r="D82" s="2"/>
      <c r="E82" s="2"/>
      <c r="F82" s="2"/>
      <c r="G82" s="2"/>
    </row>
    <row r="83" spans="1:7" x14ac:dyDescent="0.15">
      <c r="A83" s="2"/>
      <c r="B83" s="2"/>
      <c r="C83" s="2"/>
      <c r="D83" s="2"/>
      <c r="E83" s="2"/>
      <c r="F83" s="2"/>
      <c r="G83" s="2"/>
    </row>
    <row r="84" spans="1:7" x14ac:dyDescent="0.15">
      <c r="A84" s="2"/>
      <c r="B84" s="2"/>
      <c r="C84" s="2"/>
      <c r="D84" s="2"/>
      <c r="E84" s="2"/>
      <c r="F84" s="2"/>
      <c r="G84" s="2"/>
    </row>
    <row r="85" spans="1:7" x14ac:dyDescent="0.15">
      <c r="A85" s="2"/>
      <c r="B85" s="2"/>
      <c r="C85" s="2"/>
      <c r="D85" s="2"/>
      <c r="E85" s="2"/>
      <c r="F85" s="2"/>
      <c r="G85" s="2"/>
    </row>
    <row r="86" spans="1:7" x14ac:dyDescent="0.15">
      <c r="A86" s="2"/>
      <c r="B86" s="2"/>
      <c r="C86" s="2"/>
      <c r="D86" s="2"/>
      <c r="E86" s="2"/>
      <c r="F86" s="2"/>
      <c r="G86" s="2"/>
    </row>
  </sheetData>
  <mergeCells count="6">
    <mergeCell ref="A1:G1"/>
    <mergeCell ref="A4:A5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0" firstPageNumber="26" fitToHeight="0" orientation="portrait" r:id="rId1"/>
  <headerFooter alignWithMargins="0">
    <oddFooter>&amp;C&amp;P</oddFooter>
  </headerFooter>
  <ignoredErrors>
    <ignoredError sqref="D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12</vt:i4>
      </vt:variant>
    </vt:vector>
  </HeadingPairs>
  <TitlesOfParts>
    <vt:vector size="20" baseType="lpstr">
      <vt:lpstr>총괄표</vt:lpstr>
      <vt:lpstr>세입_일반</vt:lpstr>
      <vt:lpstr>세출_일반</vt:lpstr>
      <vt:lpstr>세입_특별</vt:lpstr>
      <vt:lpstr>세출_특별</vt:lpstr>
      <vt:lpstr>총괄표_기금</vt:lpstr>
      <vt:lpstr>세입_기금</vt:lpstr>
      <vt:lpstr>세출_기금</vt:lpstr>
      <vt:lpstr>세입_일반!Print_Area</vt:lpstr>
      <vt:lpstr>세입_특별!Print_Area</vt:lpstr>
      <vt:lpstr>세출_일반!Print_Area</vt:lpstr>
      <vt:lpstr>세출_특별!Print_Area</vt:lpstr>
      <vt:lpstr>총괄표!Print_Area</vt:lpstr>
      <vt:lpstr>총괄표_기금!Print_Area</vt:lpstr>
      <vt:lpstr>세입_기금!Print_Titles</vt:lpstr>
      <vt:lpstr>세입_일반!Print_Titles</vt:lpstr>
      <vt:lpstr>세입_특별!Print_Titles</vt:lpstr>
      <vt:lpstr>세출_기금!Print_Titles</vt:lpstr>
      <vt:lpstr>세출_일반!Print_Titles</vt:lpstr>
      <vt:lpstr>세출_특별!Print_Titles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budget</cp:lastModifiedBy>
  <cp:lastPrinted>2011-12-14T06:50:34Z</cp:lastPrinted>
  <dcterms:created xsi:type="dcterms:W3CDTF">2003-12-03T15:25:45Z</dcterms:created>
  <dcterms:modified xsi:type="dcterms:W3CDTF">2011-12-14T07:53:48Z</dcterms:modified>
</cp:coreProperties>
</file>