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135" windowWidth="11355" windowHeight="11520" tabRatio="764" activeTab="2"/>
  </bookViews>
  <sheets>
    <sheet name="총괄표" sheetId="12" r:id="rId1"/>
    <sheet name="세입_일반" sheetId="23" r:id="rId2"/>
    <sheet name="세출_일반" sheetId="24" r:id="rId3"/>
    <sheet name="세입_특별" sheetId="25" state="hidden" r:id="rId4"/>
    <sheet name="세출_특별" sheetId="26" state="hidden" r:id="rId5"/>
    <sheet name="총괄표_기금" sheetId="29" state="hidden" r:id="rId6"/>
    <sheet name="세입_기금" sheetId="30" state="hidden" r:id="rId7"/>
    <sheet name="세출_기금" sheetId="27" state="hidden" r:id="rId8"/>
    <sheet name="Sheet1" sheetId="31" r:id="rId9"/>
  </sheets>
  <definedNames>
    <definedName name="_xlnm._FilterDatabase" localSheetId="6" hidden="1">세입_기금!$B$5:$I$5</definedName>
    <definedName name="_xlnm._FilterDatabase" localSheetId="1" hidden="1">세입_일반!$C$5:$J$55</definedName>
    <definedName name="_xlnm._FilterDatabase" localSheetId="3" hidden="1">세입_특별!$C$5:$N$9</definedName>
    <definedName name="_xlnm._FilterDatabase" localSheetId="7" hidden="1">세출_기금!$B$5:$I$5</definedName>
    <definedName name="_xlnm._FilterDatabase" localSheetId="2" hidden="1">세출_일반!$A$5:$M$181</definedName>
    <definedName name="_xlnm._FilterDatabase" localSheetId="4" hidden="1">세출_특별!$C$5:$O$5</definedName>
    <definedName name="_xlnm.Print_Area" localSheetId="1">세입_일반!$A$1:$I$55</definedName>
    <definedName name="_xlnm.Print_Area" localSheetId="3">세입_특별!$A$1:$M$36</definedName>
    <definedName name="_xlnm.Print_Area" localSheetId="2">세출_일반!$A$1:$I$181</definedName>
    <definedName name="_xlnm.Print_Area" localSheetId="4">세출_특별!$A$1:$M$36</definedName>
    <definedName name="_xlnm.Print_Area" localSheetId="0">총괄표!$B$1:$H$27</definedName>
    <definedName name="_xlnm.Print_Area" localSheetId="5">총괄표_기금!$B$1:$H$25</definedName>
    <definedName name="_xlnm.Print_Titles" localSheetId="6">세입_기금!$3:$5</definedName>
    <definedName name="_xlnm.Print_Titles" localSheetId="1">세입_일반!$3:$5</definedName>
    <definedName name="_xlnm.Print_Titles" localSheetId="3">세입_특별!$3:$5</definedName>
    <definedName name="_xlnm.Print_Titles" localSheetId="7">세출_기금!$3:$5</definedName>
    <definedName name="_xlnm.Print_Titles" localSheetId="2">세출_일반!$3:$5</definedName>
    <definedName name="_xlnm.Print_Titles" localSheetId="4">세출_특별!$3:$5</definedName>
  </definedNames>
  <calcPr calcId="125725"/>
</workbook>
</file>

<file path=xl/calcChain.xml><?xml version="1.0" encoding="utf-8"?>
<calcChain xmlns="http://schemas.openxmlformats.org/spreadsheetml/2006/main">
  <c r="F135" i="24"/>
  <c r="J135" s="1"/>
  <c r="L135" s="1"/>
  <c r="F52"/>
  <c r="E52" s="1"/>
  <c r="F65"/>
  <c r="J65" s="1"/>
  <c r="L65" s="1"/>
  <c r="F174"/>
  <c r="E174" s="1"/>
  <c r="F123"/>
  <c r="J123" s="1"/>
  <c r="L123" s="1"/>
  <c r="F122"/>
  <c r="J122" s="1"/>
  <c r="L122" s="1"/>
  <c r="F80"/>
  <c r="J80" s="1"/>
  <c r="L80" s="1"/>
  <c r="F175"/>
  <c r="J175" s="1"/>
  <c r="L175" s="1"/>
  <c r="F146"/>
  <c r="J146" s="1"/>
  <c r="L146" s="1"/>
  <c r="F147"/>
  <c r="J147" s="1"/>
  <c r="L147" s="1"/>
  <c r="F116"/>
  <c r="J116" s="1"/>
  <c r="L116" s="1"/>
  <c r="F53" i="23"/>
  <c r="E53" s="1"/>
  <c r="F177" i="24"/>
  <c r="J177" s="1"/>
  <c r="L177" s="1"/>
  <c r="F176"/>
  <c r="J176" s="1"/>
  <c r="L176" s="1"/>
  <c r="F178"/>
  <c r="J178" s="1"/>
  <c r="L178" s="1"/>
  <c r="F179"/>
  <c r="J179" s="1"/>
  <c r="L179" s="1"/>
  <c r="F67"/>
  <c r="J67" s="1"/>
  <c r="L67" s="1"/>
  <c r="F79"/>
  <c r="J79" s="1"/>
  <c r="L79" s="1"/>
  <c r="F78"/>
  <c r="J78" s="1"/>
  <c r="L78" s="1"/>
  <c r="F109"/>
  <c r="J109" s="1"/>
  <c r="L109" s="1"/>
  <c r="F101"/>
  <c r="E101" s="1"/>
  <c r="F64"/>
  <c r="J64" s="1"/>
  <c r="L64" s="1"/>
  <c r="F62"/>
  <c r="J62" s="1"/>
  <c r="L62" s="1"/>
  <c r="F61"/>
  <c r="J61" s="1"/>
  <c r="L61" s="1"/>
  <c r="F29"/>
  <c r="J29" s="1"/>
  <c r="L29" s="1"/>
  <c r="E65" l="1"/>
  <c r="E135"/>
  <c r="E175"/>
  <c r="E62"/>
  <c r="E109"/>
  <c r="E79"/>
  <c r="E147"/>
  <c r="J52"/>
  <c r="L52" s="1"/>
  <c r="E80"/>
  <c r="J174"/>
  <c r="L174" s="1"/>
  <c r="E123"/>
  <c r="E122"/>
  <c r="E146"/>
  <c r="E177"/>
  <c r="E116"/>
  <c r="E178"/>
  <c r="E67"/>
  <c r="E179"/>
  <c r="E176"/>
  <c r="E78"/>
  <c r="E61"/>
  <c r="E64"/>
  <c r="J101"/>
  <c r="L101" s="1"/>
  <c r="E29"/>
  <c r="M6" i="23" l="1"/>
  <c r="F17" i="24"/>
  <c r="E17" s="1"/>
  <c r="F43" i="23"/>
  <c r="E43"/>
  <c r="F34"/>
  <c r="E34" s="1"/>
  <c r="F33"/>
  <c r="E33" s="1"/>
  <c r="F31"/>
  <c r="E31" s="1"/>
  <c r="F30"/>
  <c r="E30" s="1"/>
  <c r="F29"/>
  <c r="E29" s="1"/>
  <c r="F35"/>
  <c r="E35" s="1"/>
  <c r="F36"/>
  <c r="E36" s="1"/>
  <c r="F12"/>
  <c r="E12" s="1"/>
  <c r="F13"/>
  <c r="E13" s="1"/>
  <c r="J17" i="24" l="1"/>
  <c r="L17" s="1"/>
  <c r="C19" i="12"/>
  <c r="C11"/>
  <c r="C12"/>
  <c r="C13"/>
  <c r="C14"/>
  <c r="C15"/>
  <c r="C16"/>
  <c r="C17"/>
  <c r="C18"/>
  <c r="C10"/>
  <c r="C27"/>
  <c r="C26"/>
  <c r="S8"/>
  <c r="T8"/>
  <c r="R8"/>
  <c r="F25" i="24" l="1"/>
  <c r="J25" s="1"/>
  <c r="L25" s="1"/>
  <c r="E25" l="1"/>
  <c r="F180" l="1"/>
  <c r="E180" s="1"/>
  <c r="J180" l="1"/>
  <c r="L180" s="1"/>
  <c r="F108" l="1"/>
  <c r="J108" s="1"/>
  <c r="L108" s="1"/>
  <c r="F107"/>
  <c r="J107" s="1"/>
  <c r="L107" s="1"/>
  <c r="F106"/>
  <c r="J106" s="1"/>
  <c r="L106" s="1"/>
  <c r="F110"/>
  <c r="J110" s="1"/>
  <c r="L110" s="1"/>
  <c r="F105"/>
  <c r="J105" s="1"/>
  <c r="L105" s="1"/>
  <c r="F111"/>
  <c r="J111" s="1"/>
  <c r="L111" s="1"/>
  <c r="E107" l="1"/>
  <c r="E111"/>
  <c r="E106"/>
  <c r="E108"/>
  <c r="E105"/>
  <c r="E110"/>
  <c r="F151" l="1"/>
  <c r="E151" s="1"/>
  <c r="F152"/>
  <c r="E152" s="1"/>
  <c r="F153"/>
  <c r="E153" s="1"/>
  <c r="F154"/>
  <c r="E154" s="1"/>
  <c r="F156"/>
  <c r="E156" s="1"/>
  <c r="F157"/>
  <c r="E157" s="1"/>
  <c r="F158"/>
  <c r="E158" s="1"/>
  <c r="F159"/>
  <c r="E159" s="1"/>
  <c r="F160"/>
  <c r="E160" s="1"/>
  <c r="F161"/>
  <c r="E161" s="1"/>
  <c r="F162"/>
  <c r="E162" s="1"/>
  <c r="F163"/>
  <c r="E163" s="1"/>
  <c r="F164"/>
  <c r="E164" s="1"/>
  <c r="F165"/>
  <c r="E165" s="1"/>
  <c r="F166"/>
  <c r="E166" s="1"/>
  <c r="F167"/>
  <c r="E167" s="1"/>
  <c r="F155"/>
  <c r="E155" s="1"/>
  <c r="F168"/>
  <c r="E168" s="1"/>
  <c r="F169"/>
  <c r="E169" s="1"/>
  <c r="F170"/>
  <c r="E170" s="1"/>
  <c r="F171"/>
  <c r="E171" s="1"/>
  <c r="F172"/>
  <c r="E172" s="1"/>
  <c r="F173"/>
  <c r="E173" s="1"/>
  <c r="F181"/>
  <c r="E181" s="1"/>
  <c r="G149"/>
  <c r="H149"/>
  <c r="F139"/>
  <c r="E139" s="1"/>
  <c r="F140"/>
  <c r="F141"/>
  <c r="E141" s="1"/>
  <c r="F142"/>
  <c r="E142" s="1"/>
  <c r="F143"/>
  <c r="E143" s="1"/>
  <c r="F144"/>
  <c r="E144" s="1"/>
  <c r="F145"/>
  <c r="E145" s="1"/>
  <c r="F148"/>
  <c r="E148" s="1"/>
  <c r="G137"/>
  <c r="H137"/>
  <c r="F127"/>
  <c r="E127" s="1"/>
  <c r="F128"/>
  <c r="E128" s="1"/>
  <c r="F129"/>
  <c r="E129" s="1"/>
  <c r="F130"/>
  <c r="E130" s="1"/>
  <c r="F131"/>
  <c r="E131" s="1"/>
  <c r="F132"/>
  <c r="E132" s="1"/>
  <c r="F133"/>
  <c r="E133" s="1"/>
  <c r="F134"/>
  <c r="E134" s="1"/>
  <c r="F136"/>
  <c r="E136" s="1"/>
  <c r="G125"/>
  <c r="H125"/>
  <c r="F112"/>
  <c r="E112" s="1"/>
  <c r="F113"/>
  <c r="E113" s="1"/>
  <c r="F114"/>
  <c r="E114" s="1"/>
  <c r="F115"/>
  <c r="E115" s="1"/>
  <c r="F117"/>
  <c r="E117" s="1"/>
  <c r="F118"/>
  <c r="E118" s="1"/>
  <c r="F119"/>
  <c r="E119" s="1"/>
  <c r="F120"/>
  <c r="E120" s="1"/>
  <c r="F121"/>
  <c r="E121" s="1"/>
  <c r="F124"/>
  <c r="E124" s="1"/>
  <c r="G103"/>
  <c r="H103"/>
  <c r="F84"/>
  <c r="E84" s="1"/>
  <c r="F85"/>
  <c r="E85" s="1"/>
  <c r="F86"/>
  <c r="E86" s="1"/>
  <c r="F87"/>
  <c r="E87" s="1"/>
  <c r="F88"/>
  <c r="E88" s="1"/>
  <c r="F89"/>
  <c r="E89" s="1"/>
  <c r="F90"/>
  <c r="E90" s="1"/>
  <c r="F91"/>
  <c r="E91" s="1"/>
  <c r="F92"/>
  <c r="E92" s="1"/>
  <c r="F93"/>
  <c r="E93" s="1"/>
  <c r="F94"/>
  <c r="E94" s="1"/>
  <c r="F95"/>
  <c r="E95" s="1"/>
  <c r="F96"/>
  <c r="E96" s="1"/>
  <c r="F97"/>
  <c r="E97" s="1"/>
  <c r="F98"/>
  <c r="E98" s="1"/>
  <c r="F99"/>
  <c r="E99" s="1"/>
  <c r="F100"/>
  <c r="E100" s="1"/>
  <c r="F102"/>
  <c r="E102" s="1"/>
  <c r="G82"/>
  <c r="H82"/>
  <c r="F71"/>
  <c r="E71" s="1"/>
  <c r="F72"/>
  <c r="E72" s="1"/>
  <c r="F73"/>
  <c r="E73" s="1"/>
  <c r="F74"/>
  <c r="E74" s="1"/>
  <c r="F75"/>
  <c r="E75" s="1"/>
  <c r="F76"/>
  <c r="E76" s="1"/>
  <c r="F77"/>
  <c r="E77" s="1"/>
  <c r="F81"/>
  <c r="E81" s="1"/>
  <c r="G69"/>
  <c r="H69"/>
  <c r="F56"/>
  <c r="E56" s="1"/>
  <c r="F57"/>
  <c r="E57" s="1"/>
  <c r="F58"/>
  <c r="E58" s="1"/>
  <c r="F59"/>
  <c r="E59" s="1"/>
  <c r="F60"/>
  <c r="E60" s="1"/>
  <c r="F63"/>
  <c r="E63" s="1"/>
  <c r="F66"/>
  <c r="E66" s="1"/>
  <c r="F68"/>
  <c r="E68" s="1"/>
  <c r="G54"/>
  <c r="H54"/>
  <c r="F30"/>
  <c r="E30" s="1"/>
  <c r="F31"/>
  <c r="E31" s="1"/>
  <c r="F32"/>
  <c r="E32" s="1"/>
  <c r="F33"/>
  <c r="E33" s="1"/>
  <c r="F34"/>
  <c r="E34" s="1"/>
  <c r="F35"/>
  <c r="E35" s="1"/>
  <c r="F36"/>
  <c r="E36" s="1"/>
  <c r="F37"/>
  <c r="E37" s="1"/>
  <c r="F38"/>
  <c r="E38" s="1"/>
  <c r="F39"/>
  <c r="E39" s="1"/>
  <c r="F40"/>
  <c r="E40" s="1"/>
  <c r="F41"/>
  <c r="E41" s="1"/>
  <c r="F42"/>
  <c r="E42" s="1"/>
  <c r="F43"/>
  <c r="E43" s="1"/>
  <c r="F44"/>
  <c r="E44" s="1"/>
  <c r="F45"/>
  <c r="E45" s="1"/>
  <c r="F46"/>
  <c r="E46" s="1"/>
  <c r="F47"/>
  <c r="E47" s="1"/>
  <c r="F48"/>
  <c r="E48" s="1"/>
  <c r="F49"/>
  <c r="E49" s="1"/>
  <c r="F50"/>
  <c r="E50" s="1"/>
  <c r="F51"/>
  <c r="E51" s="1"/>
  <c r="F53"/>
  <c r="E53" s="1"/>
  <c r="G27"/>
  <c r="H27"/>
  <c r="F20"/>
  <c r="E20" s="1"/>
  <c r="F21"/>
  <c r="F22"/>
  <c r="E22" s="1"/>
  <c r="F23"/>
  <c r="E23" s="1"/>
  <c r="F24"/>
  <c r="E24" s="1"/>
  <c r="F26"/>
  <c r="E26" s="1"/>
  <c r="G19"/>
  <c r="H19"/>
  <c r="G9"/>
  <c r="H9"/>
  <c r="F11"/>
  <c r="E11" s="1"/>
  <c r="F12"/>
  <c r="E12" s="1"/>
  <c r="F13"/>
  <c r="E13" s="1"/>
  <c r="F14"/>
  <c r="E14" s="1"/>
  <c r="F15"/>
  <c r="E15" s="1"/>
  <c r="F16"/>
  <c r="E16" s="1"/>
  <c r="F18"/>
  <c r="E18" s="1"/>
  <c r="D149"/>
  <c r="K149"/>
  <c r="J181" l="1"/>
  <c r="L181" s="1"/>
  <c r="E140"/>
  <c r="E21"/>
  <c r="J91"/>
  <c r="L91" s="1"/>
  <c r="J144"/>
  <c r="L144" s="1"/>
  <c r="J131"/>
  <c r="L131" s="1"/>
  <c r="J143"/>
  <c r="L143" s="1"/>
  <c r="J93"/>
  <c r="L93" s="1"/>
  <c r="J88"/>
  <c r="L88" s="1"/>
  <c r="J130"/>
  <c r="L130" s="1"/>
  <c r="J30"/>
  <c r="L30" s="1"/>
  <c r="J89"/>
  <c r="L89" s="1"/>
  <c r="J23" l="1"/>
  <c r="L23" s="1"/>
  <c r="J24"/>
  <c r="L24" s="1"/>
  <c r="E17" i="26"/>
  <c r="E18"/>
  <c r="E17" i="25"/>
  <c r="E18"/>
  <c r="J173" i="24"/>
  <c r="L173" s="1"/>
  <c r="J172"/>
  <c r="L172" s="1"/>
  <c r="J171"/>
  <c r="L171" s="1"/>
  <c r="J170"/>
  <c r="L170" s="1"/>
  <c r="J169"/>
  <c r="L169" s="1"/>
  <c r="J168"/>
  <c r="L168" s="1"/>
  <c r="J155"/>
  <c r="L155" s="1"/>
  <c r="J167"/>
  <c r="L167" s="1"/>
  <c r="J166"/>
  <c r="L166" s="1"/>
  <c r="J165"/>
  <c r="L165" s="1"/>
  <c r="J164"/>
  <c r="L164" s="1"/>
  <c r="J163"/>
  <c r="L163" s="1"/>
  <c r="J162"/>
  <c r="L162" s="1"/>
  <c r="J161"/>
  <c r="L161" s="1"/>
  <c r="J160"/>
  <c r="L160" s="1"/>
  <c r="J159"/>
  <c r="L159" s="1"/>
  <c r="J158"/>
  <c r="L158" s="1"/>
  <c r="J157"/>
  <c r="L157" s="1"/>
  <c r="J156"/>
  <c r="L156" s="1"/>
  <c r="J154"/>
  <c r="L154" s="1"/>
  <c r="J153"/>
  <c r="L153" s="1"/>
  <c r="J152"/>
  <c r="L152" s="1"/>
  <c r="J151"/>
  <c r="L151" s="1"/>
  <c r="J148"/>
  <c r="L148" s="1"/>
  <c r="J145"/>
  <c r="L145" s="1"/>
  <c r="J142"/>
  <c r="L142" s="1"/>
  <c r="J141"/>
  <c r="L141" s="1"/>
  <c r="J140"/>
  <c r="L140" s="1"/>
  <c r="J139"/>
  <c r="L139" s="1"/>
  <c r="F46" i="23"/>
  <c r="E46" s="1"/>
  <c r="D137" i="24"/>
  <c r="J134"/>
  <c r="L134" s="1"/>
  <c r="J133"/>
  <c r="L133" s="1"/>
  <c r="J132"/>
  <c r="L132" s="1"/>
  <c r="J129"/>
  <c r="L129" s="1"/>
  <c r="J128"/>
  <c r="L128" s="1"/>
  <c r="J127"/>
  <c r="L127" s="1"/>
  <c r="J85"/>
  <c r="L85" s="1"/>
  <c r="J84"/>
  <c r="L84" s="1"/>
  <c r="J95"/>
  <c r="L95" s="1"/>
  <c r="J94"/>
  <c r="L94" s="1"/>
  <c r="J92"/>
  <c r="L92" s="1"/>
  <c r="J90"/>
  <c r="L90" s="1"/>
  <c r="J87"/>
  <c r="L87" s="1"/>
  <c r="J86"/>
  <c r="L86" s="1"/>
  <c r="J102"/>
  <c r="L102" s="1"/>
  <c r="J100"/>
  <c r="L100" s="1"/>
  <c r="J99"/>
  <c r="L99" s="1"/>
  <c r="J98"/>
  <c r="L98" s="1"/>
  <c r="J97"/>
  <c r="L97" s="1"/>
  <c r="J96"/>
  <c r="L96" s="1"/>
  <c r="J81"/>
  <c r="L81" s="1"/>
  <c r="J77"/>
  <c r="L77" s="1"/>
  <c r="J76"/>
  <c r="L76" s="1"/>
  <c r="J75"/>
  <c r="L75" s="1"/>
  <c r="J74"/>
  <c r="L74" s="1"/>
  <c r="J73"/>
  <c r="L73" s="1"/>
  <c r="J72"/>
  <c r="L72" s="1"/>
  <c r="J71"/>
  <c r="L71" s="1"/>
  <c r="F25" i="23"/>
  <c r="E25" s="1"/>
  <c r="J68" i="24"/>
  <c r="L68" s="1"/>
  <c r="J63"/>
  <c r="L63" s="1"/>
  <c r="J60"/>
  <c r="L60" s="1"/>
  <c r="J59"/>
  <c r="L59" s="1"/>
  <c r="J58"/>
  <c r="L58" s="1"/>
  <c r="J57"/>
  <c r="L57" s="1"/>
  <c r="J56"/>
  <c r="L56" s="1"/>
  <c r="J66"/>
  <c r="L66" s="1"/>
  <c r="J38"/>
  <c r="L38" s="1"/>
  <c r="J37"/>
  <c r="L37" s="1"/>
  <c r="J36"/>
  <c r="L36" s="1"/>
  <c r="J35"/>
  <c r="L35" s="1"/>
  <c r="J34"/>
  <c r="L34" s="1"/>
  <c r="J33"/>
  <c r="L33" s="1"/>
  <c r="J32"/>
  <c r="L32" s="1"/>
  <c r="J31"/>
  <c r="L31" s="1"/>
  <c r="J51"/>
  <c r="L51" s="1"/>
  <c r="J50"/>
  <c r="L50" s="1"/>
  <c r="J49"/>
  <c r="L49" s="1"/>
  <c r="J48"/>
  <c r="L48" s="1"/>
  <c r="J47"/>
  <c r="L47" s="1"/>
  <c r="J46"/>
  <c r="L46" s="1"/>
  <c r="J45"/>
  <c r="L45" s="1"/>
  <c r="J43"/>
  <c r="L43" s="1"/>
  <c r="J42"/>
  <c r="L42" s="1"/>
  <c r="J41"/>
  <c r="L41" s="1"/>
  <c r="J40"/>
  <c r="L40" s="1"/>
  <c r="J39"/>
  <c r="L39" s="1"/>
  <c r="J22"/>
  <c r="L22" s="1"/>
  <c r="J21"/>
  <c r="L21" s="1"/>
  <c r="J20"/>
  <c r="L20" s="1"/>
  <c r="J15"/>
  <c r="L15" s="1"/>
  <c r="J14"/>
  <c r="L14" s="1"/>
  <c r="J13"/>
  <c r="L13" s="1"/>
  <c r="J12"/>
  <c r="L12" s="1"/>
  <c r="J18"/>
  <c r="L18" s="1"/>
  <c r="J16"/>
  <c r="L16" s="1"/>
  <c r="J44" l="1"/>
  <c r="L44" s="1"/>
  <c r="E16" i="26"/>
  <c r="E16" i="25"/>
  <c r="F24" i="23"/>
  <c r="E24" s="1"/>
  <c r="J112" i="24"/>
  <c r="L112" s="1"/>
  <c r="J11" l="1"/>
  <c r="L11" s="1"/>
  <c r="F150"/>
  <c r="F149" s="1"/>
  <c r="F126"/>
  <c r="J119"/>
  <c r="L119" s="1"/>
  <c r="J117"/>
  <c r="L117" s="1"/>
  <c r="J115"/>
  <c r="L115" s="1"/>
  <c r="F70"/>
  <c r="F28"/>
  <c r="F10"/>
  <c r="J10" s="1"/>
  <c r="J126" l="1"/>
  <c r="L126" s="1"/>
  <c r="F125"/>
  <c r="J28"/>
  <c r="L28" s="1"/>
  <c r="F27"/>
  <c r="L10"/>
  <c r="F9"/>
  <c r="J70"/>
  <c r="L70" s="1"/>
  <c r="F69"/>
  <c r="J150"/>
  <c r="L150" s="1"/>
  <c r="E150"/>
  <c r="E149" s="1"/>
  <c r="E126"/>
  <c r="E125" s="1"/>
  <c r="E70"/>
  <c r="E69" s="1"/>
  <c r="E28"/>
  <c r="E27" s="1"/>
  <c r="E10"/>
  <c r="E9" s="1"/>
  <c r="F51" i="23" l="1"/>
  <c r="E51" s="1"/>
  <c r="F50"/>
  <c r="E50" s="1"/>
  <c r="F49"/>
  <c r="E49" s="1"/>
  <c r="F44"/>
  <c r="E44" s="1"/>
  <c r="F39"/>
  <c r="E39" s="1"/>
  <c r="F40"/>
  <c r="E40" s="1"/>
  <c r="D41"/>
  <c r="G41"/>
  <c r="H41"/>
  <c r="F42"/>
  <c r="E42" s="1"/>
  <c r="F26"/>
  <c r="E26" s="1"/>
  <c r="F23"/>
  <c r="E23" s="1"/>
  <c r="F20"/>
  <c r="E20" s="1"/>
  <c r="F83" i="24" l="1"/>
  <c r="J83" l="1"/>
  <c r="L83" s="1"/>
  <c r="F82"/>
  <c r="E83"/>
  <c r="E82" s="1"/>
  <c r="J26"/>
  <c r="L26" s="1"/>
  <c r="G45" i="23" l="1"/>
  <c r="H45"/>
  <c r="D45"/>
  <c r="F18" l="1"/>
  <c r="E18" s="1"/>
  <c r="F47"/>
  <c r="E47" s="1"/>
  <c r="E41" l="1"/>
  <c r="F41"/>
  <c r="H15"/>
  <c r="K19" i="24"/>
  <c r="K27"/>
  <c r="K54"/>
  <c r="K69"/>
  <c r="K82"/>
  <c r="K103"/>
  <c r="K125"/>
  <c r="K137"/>
  <c r="K9"/>
  <c r="J124"/>
  <c r="L124" s="1"/>
  <c r="J121"/>
  <c r="L121" s="1"/>
  <c r="F104"/>
  <c r="D125"/>
  <c r="J114"/>
  <c r="L114" s="1"/>
  <c r="J118"/>
  <c r="L118" s="1"/>
  <c r="J120"/>
  <c r="L120" s="1"/>
  <c r="J53"/>
  <c r="L53" s="1"/>
  <c r="F52" i="23"/>
  <c r="E52" s="1"/>
  <c r="F32"/>
  <c r="E32" s="1"/>
  <c r="G48"/>
  <c r="H48"/>
  <c r="G38"/>
  <c r="H38"/>
  <c r="G27"/>
  <c r="D15" i="12" s="1"/>
  <c r="H27" i="23"/>
  <c r="E15" i="12" s="1"/>
  <c r="G22" i="23"/>
  <c r="H22"/>
  <c r="G19"/>
  <c r="D13" i="12" s="1"/>
  <c r="H19" i="23"/>
  <c r="E13" i="12" s="1"/>
  <c r="G15" i="23"/>
  <c r="G10"/>
  <c r="H10"/>
  <c r="G7"/>
  <c r="H7"/>
  <c r="E10" i="12" s="1"/>
  <c r="F9" i="23"/>
  <c r="E9" s="1"/>
  <c r="F11"/>
  <c r="E11" s="1"/>
  <c r="F14"/>
  <c r="E14" s="1"/>
  <c r="F16"/>
  <c r="E16" s="1"/>
  <c r="F17"/>
  <c r="E17" s="1"/>
  <c r="F21"/>
  <c r="E21" s="1"/>
  <c r="F28"/>
  <c r="E28" s="1"/>
  <c r="F37"/>
  <c r="E37" s="1"/>
  <c r="F54"/>
  <c r="E54" s="1"/>
  <c r="F55"/>
  <c r="E55" s="1"/>
  <c r="F15" i="12"/>
  <c r="G15"/>
  <c r="F13"/>
  <c r="G13"/>
  <c r="F10"/>
  <c r="G10"/>
  <c r="G7" i="24"/>
  <c r="H7"/>
  <c r="F55"/>
  <c r="J113"/>
  <c r="L113" s="1"/>
  <c r="J136"/>
  <c r="L136" s="1"/>
  <c r="F138"/>
  <c r="F8"/>
  <c r="F7" s="1"/>
  <c r="J7" s="1"/>
  <c r="L7" s="1"/>
  <c r="H27" i="25"/>
  <c r="G27" s="1"/>
  <c r="H9" i="12"/>
  <c r="D7" i="24"/>
  <c r="D19"/>
  <c r="D9"/>
  <c r="D27"/>
  <c r="H18" i="26"/>
  <c r="H8" i="25"/>
  <c r="G8" s="1"/>
  <c r="H9"/>
  <c r="G9" s="1"/>
  <c r="H11"/>
  <c r="G11" s="1"/>
  <c r="H12"/>
  <c r="G12" s="1"/>
  <c r="H14"/>
  <c r="G14" s="1"/>
  <c r="H15"/>
  <c r="G15" s="1"/>
  <c r="H20"/>
  <c r="G20" s="1"/>
  <c r="H21"/>
  <c r="G21" s="1"/>
  <c r="H23"/>
  <c r="G23" s="1"/>
  <c r="H24"/>
  <c r="G24" s="1"/>
  <c r="H26"/>
  <c r="G26" s="1"/>
  <c r="H29"/>
  <c r="G29" s="1"/>
  <c r="H30"/>
  <c r="G30" s="1"/>
  <c r="H33"/>
  <c r="G33" s="1"/>
  <c r="G31" s="1"/>
  <c r="H35"/>
  <c r="G35" s="1"/>
  <c r="H36"/>
  <c r="G36" s="1"/>
  <c r="D7"/>
  <c r="D10"/>
  <c r="D13"/>
  <c r="D16"/>
  <c r="D19"/>
  <c r="D22"/>
  <c r="D25"/>
  <c r="D28"/>
  <c r="D31"/>
  <c r="D34"/>
  <c r="G16" i="26"/>
  <c r="H11"/>
  <c r="G11" s="1"/>
  <c r="H12"/>
  <c r="G12" s="1"/>
  <c r="H35"/>
  <c r="G35" s="1"/>
  <c r="H36"/>
  <c r="G36" s="1"/>
  <c r="H14"/>
  <c r="G14" s="1"/>
  <c r="H15"/>
  <c r="G15" s="1"/>
  <c r="H20"/>
  <c r="G20" s="1"/>
  <c r="H21"/>
  <c r="G21" s="1"/>
  <c r="H23"/>
  <c r="G23" s="1"/>
  <c r="H24"/>
  <c r="G24" s="1"/>
  <c r="H8"/>
  <c r="G8" s="1"/>
  <c r="H9"/>
  <c r="G9" s="1"/>
  <c r="H29"/>
  <c r="G29" s="1"/>
  <c r="H30"/>
  <c r="G30" s="1"/>
  <c r="G25"/>
  <c r="H17"/>
  <c r="F25"/>
  <c r="I7"/>
  <c r="I10"/>
  <c r="I13"/>
  <c r="I16"/>
  <c r="I19"/>
  <c r="I22"/>
  <c r="I25"/>
  <c r="I28"/>
  <c r="I31"/>
  <c r="I34"/>
  <c r="J7"/>
  <c r="J10"/>
  <c r="J13"/>
  <c r="J16"/>
  <c r="J19"/>
  <c r="J22"/>
  <c r="J25"/>
  <c r="J28"/>
  <c r="J31"/>
  <c r="J34"/>
  <c r="K7"/>
  <c r="K10"/>
  <c r="K13"/>
  <c r="K16"/>
  <c r="K19"/>
  <c r="K22"/>
  <c r="K25"/>
  <c r="K28"/>
  <c r="K31"/>
  <c r="K34"/>
  <c r="L7"/>
  <c r="L10"/>
  <c r="L13"/>
  <c r="L16"/>
  <c r="L19"/>
  <c r="L22"/>
  <c r="L25"/>
  <c r="L28"/>
  <c r="L31"/>
  <c r="L34"/>
  <c r="H25"/>
  <c r="F8" i="23"/>
  <c r="D82" i="24"/>
  <c r="D8" i="27"/>
  <c r="D9"/>
  <c r="D10"/>
  <c r="D11"/>
  <c r="D12"/>
  <c r="D14"/>
  <c r="D15"/>
  <c r="D16"/>
  <c r="D8" i="30"/>
  <c r="D9"/>
  <c r="D11"/>
  <c r="D12"/>
  <c r="D13"/>
  <c r="H7" i="29"/>
  <c r="H23"/>
  <c r="C23"/>
  <c r="C7"/>
  <c r="D69" i="24"/>
  <c r="D54"/>
  <c r="D103"/>
  <c r="D10" i="23"/>
  <c r="D27"/>
  <c r="D22"/>
  <c r="D48"/>
  <c r="D7"/>
  <c r="D15"/>
  <c r="D19"/>
  <c r="D38"/>
  <c r="D31" i="26"/>
  <c r="D16"/>
  <c r="D34"/>
  <c r="D28"/>
  <c r="D25"/>
  <c r="D22"/>
  <c r="D19"/>
  <c r="D13"/>
  <c r="D10"/>
  <c r="D7"/>
  <c r="I7" i="25"/>
  <c r="I10"/>
  <c r="I13"/>
  <c r="I16"/>
  <c r="I19"/>
  <c r="I22"/>
  <c r="I25"/>
  <c r="I28"/>
  <c r="I31"/>
  <c r="I34"/>
  <c r="L34"/>
  <c r="K34"/>
  <c r="J34"/>
  <c r="L31"/>
  <c r="K31"/>
  <c r="J31"/>
  <c r="L28"/>
  <c r="K28"/>
  <c r="J28"/>
  <c r="L25"/>
  <c r="K25"/>
  <c r="J25"/>
  <c r="L22"/>
  <c r="K22"/>
  <c r="J22"/>
  <c r="L19"/>
  <c r="K19"/>
  <c r="J19"/>
  <c r="L16"/>
  <c r="K16"/>
  <c r="J16"/>
  <c r="L13"/>
  <c r="K13"/>
  <c r="J13"/>
  <c r="L10"/>
  <c r="K10"/>
  <c r="J10"/>
  <c r="J7"/>
  <c r="K7"/>
  <c r="L7"/>
  <c r="H32"/>
  <c r="H16"/>
  <c r="F7" i="27"/>
  <c r="G7" i="29"/>
  <c r="F13" i="27"/>
  <c r="E7"/>
  <c r="E13"/>
  <c r="F7" i="29"/>
  <c r="F7" i="30"/>
  <c r="F10"/>
  <c r="E7"/>
  <c r="E10"/>
  <c r="E23" i="29"/>
  <c r="D23"/>
  <c r="D7"/>
  <c r="E7"/>
  <c r="C10" i="30"/>
  <c r="C7"/>
  <c r="C13" i="27"/>
  <c r="C7"/>
  <c r="F23" i="29"/>
  <c r="G23"/>
  <c r="F21" i="26"/>
  <c r="F19" s="1"/>
  <c r="F21" i="25"/>
  <c r="F16" i="26"/>
  <c r="J104" i="24" l="1"/>
  <c r="L104" s="1"/>
  <c r="F103"/>
  <c r="J103" s="1"/>
  <c r="L103" s="1"/>
  <c r="J138"/>
  <c r="L138" s="1"/>
  <c r="F137"/>
  <c r="J137" s="1"/>
  <c r="L137" s="1"/>
  <c r="E55"/>
  <c r="E54" s="1"/>
  <c r="F54"/>
  <c r="J54" s="1"/>
  <c r="L54" s="1"/>
  <c r="E19"/>
  <c r="F19"/>
  <c r="J19" s="1"/>
  <c r="L19" s="1"/>
  <c r="G6"/>
  <c r="F26" i="12" s="1"/>
  <c r="D6" i="24"/>
  <c r="K6"/>
  <c r="H6"/>
  <c r="G26" i="12" s="1"/>
  <c r="C6" i="27"/>
  <c r="H16" i="26"/>
  <c r="F15"/>
  <c r="F29"/>
  <c r="F9"/>
  <c r="F7" s="1"/>
  <c r="G34"/>
  <c r="F36"/>
  <c r="E36" s="1"/>
  <c r="F6" i="30"/>
  <c r="H31" i="25"/>
  <c r="H34"/>
  <c r="F15"/>
  <c r="E15" s="1"/>
  <c r="H10"/>
  <c r="F33"/>
  <c r="E33" s="1"/>
  <c r="E31" s="1"/>
  <c r="F35" i="26"/>
  <c r="E35" s="1"/>
  <c r="D13" i="27"/>
  <c r="L6" i="26"/>
  <c r="G28" i="25"/>
  <c r="E12" i="12" s="1"/>
  <c r="E14"/>
  <c r="H22" i="25"/>
  <c r="J6" i="26"/>
  <c r="G10"/>
  <c r="G18" i="12" s="1"/>
  <c r="F16"/>
  <c r="F45" i="23"/>
  <c r="E45"/>
  <c r="E8" i="24"/>
  <c r="E7" s="1"/>
  <c r="F7" i="23"/>
  <c r="G6"/>
  <c r="D26" i="12" s="1"/>
  <c r="D10"/>
  <c r="E8" i="23"/>
  <c r="E7" s="1"/>
  <c r="H6"/>
  <c r="E26" i="12" s="1"/>
  <c r="G34" i="25"/>
  <c r="F23" i="26"/>
  <c r="E23" s="1"/>
  <c r="F35" i="25"/>
  <c r="E35" s="1"/>
  <c r="E138" i="24"/>
  <c r="E137" s="1"/>
  <c r="G19" i="12"/>
  <c r="F12" i="26"/>
  <c r="E12" s="1"/>
  <c r="H28" i="25"/>
  <c r="H19"/>
  <c r="H25"/>
  <c r="C6" i="30"/>
  <c r="E6" i="27"/>
  <c r="H7" i="25"/>
  <c r="H13"/>
  <c r="F24" i="26"/>
  <c r="E24" s="1"/>
  <c r="F19" i="12"/>
  <c r="E104" i="24"/>
  <c r="E103" s="1"/>
  <c r="J69"/>
  <c r="L69" s="1"/>
  <c r="J9"/>
  <c r="L9" s="1"/>
  <c r="J82"/>
  <c r="L82" s="1"/>
  <c r="J125"/>
  <c r="L125" s="1"/>
  <c r="J8"/>
  <c r="L8" s="1"/>
  <c r="J149"/>
  <c r="L149" s="1"/>
  <c r="J55"/>
  <c r="L55" s="1"/>
  <c r="E48" i="23"/>
  <c r="E22"/>
  <c r="E10"/>
  <c r="E19"/>
  <c r="E15"/>
  <c r="E27"/>
  <c r="F10"/>
  <c r="F15"/>
  <c r="F19"/>
  <c r="F22"/>
  <c r="F27"/>
  <c r="F38"/>
  <c r="E38"/>
  <c r="F48"/>
  <c r="H28" i="26"/>
  <c r="H22"/>
  <c r="H10"/>
  <c r="E9"/>
  <c r="E15"/>
  <c r="G7"/>
  <c r="G16" i="12" s="1"/>
  <c r="E8" i="26"/>
  <c r="G13"/>
  <c r="E34"/>
  <c r="H34"/>
  <c r="H19"/>
  <c r="H13"/>
  <c r="H7"/>
  <c r="F14"/>
  <c r="E14" s="1"/>
  <c r="F24" i="25"/>
  <c r="E24" s="1"/>
  <c r="F23"/>
  <c r="E23" s="1"/>
  <c r="F12"/>
  <c r="E12" s="1"/>
  <c r="F11"/>
  <c r="F9"/>
  <c r="K6"/>
  <c r="F30" i="26"/>
  <c r="F28" s="1"/>
  <c r="F12" i="12" s="1"/>
  <c r="I6" i="26"/>
  <c r="G11" i="12"/>
  <c r="F11"/>
  <c r="E25" i="26"/>
  <c r="E21"/>
  <c r="G28"/>
  <c r="G12" i="12" s="1"/>
  <c r="E29" i="26"/>
  <c r="G22"/>
  <c r="E20"/>
  <c r="G19"/>
  <c r="K6"/>
  <c r="F26" i="25"/>
  <c r="F27"/>
  <c r="E27" s="1"/>
  <c r="G16"/>
  <c r="E19" i="12" s="1"/>
  <c r="G13" i="25"/>
  <c r="F14"/>
  <c r="E14" s="1"/>
  <c r="E21"/>
  <c r="G19"/>
  <c r="G10"/>
  <c r="G25"/>
  <c r="E11" i="12" s="1"/>
  <c r="G22" i="25"/>
  <c r="E9"/>
  <c r="G7"/>
  <c r="E16" i="12" s="1"/>
  <c r="F16" i="25"/>
  <c r="D19" i="12" s="1"/>
  <c r="L6" i="25"/>
  <c r="J6"/>
  <c r="F29"/>
  <c r="E29" s="1"/>
  <c r="F20"/>
  <c r="I6"/>
  <c r="D6"/>
  <c r="D10" i="30"/>
  <c r="E6"/>
  <c r="D7"/>
  <c r="D6" i="23"/>
  <c r="F31" i="26"/>
  <c r="F14" i="12" s="1"/>
  <c r="H31" i="26"/>
  <c r="D7" i="27"/>
  <c r="D6" i="26"/>
  <c r="F6" i="27"/>
  <c r="D6" s="1"/>
  <c r="G31" i="26"/>
  <c r="G14" i="12" s="1"/>
  <c r="F31" i="25"/>
  <c r="D14" i="12" s="1"/>
  <c r="H15"/>
  <c r="F11" i="26"/>
  <c r="F36" i="25"/>
  <c r="F30"/>
  <c r="E30" s="1"/>
  <c r="J27" i="24" l="1"/>
  <c r="F6"/>
  <c r="J4" s="1"/>
  <c r="F34" i="26"/>
  <c r="D6" i="30"/>
  <c r="F10" i="25"/>
  <c r="E17" i="12"/>
  <c r="E11" i="25"/>
  <c r="E10" s="1"/>
  <c r="H13" i="12"/>
  <c r="H6" i="26"/>
  <c r="F13"/>
  <c r="H6" i="25"/>
  <c r="I8" i="12"/>
  <c r="D4" s="1"/>
  <c r="H12"/>
  <c r="E22" i="25"/>
  <c r="F22"/>
  <c r="E13" i="26"/>
  <c r="E28" i="25"/>
  <c r="C25" i="12"/>
  <c r="E18"/>
  <c r="F34" i="25"/>
  <c r="E30" i="26"/>
  <c r="E28" s="1"/>
  <c r="F22"/>
  <c r="J8" i="12"/>
  <c r="F4" s="1"/>
  <c r="H16"/>
  <c r="E6" i="23"/>
  <c r="F6"/>
  <c r="L6" s="1"/>
  <c r="H11" i="12"/>
  <c r="E7" i="26"/>
  <c r="G6" i="25"/>
  <c r="E27" i="12" s="1"/>
  <c r="E25" s="1"/>
  <c r="E36" i="25"/>
  <c r="E34" s="1"/>
  <c r="F25"/>
  <c r="D11" i="12" s="1"/>
  <c r="G17"/>
  <c r="E22" i="26"/>
  <c r="E19"/>
  <c r="H19" i="12"/>
  <c r="E26" i="25"/>
  <c r="E25" s="1"/>
  <c r="F13"/>
  <c r="E13"/>
  <c r="E20"/>
  <c r="E19" s="1"/>
  <c r="F19"/>
  <c r="F7"/>
  <c r="D16" i="12" s="1"/>
  <c r="E8" i="25"/>
  <c r="E7" s="1"/>
  <c r="H14" i="12"/>
  <c r="E11" i="26"/>
  <c r="E10" s="1"/>
  <c r="F10"/>
  <c r="F28" i="25"/>
  <c r="E31" i="26"/>
  <c r="G6"/>
  <c r="K6" i="23" l="1"/>
  <c r="K4" i="24"/>
  <c r="L4" s="1"/>
  <c r="E6"/>
  <c r="L27"/>
  <c r="L6" s="1"/>
  <c r="J6"/>
  <c r="I11" i="12"/>
  <c r="D18"/>
  <c r="E8"/>
  <c r="F17"/>
  <c r="H17" s="1"/>
  <c r="H26"/>
  <c r="C8"/>
  <c r="K8"/>
  <c r="H4" s="1"/>
  <c r="I26"/>
  <c r="J11"/>
  <c r="D17"/>
  <c r="G8"/>
  <c r="E6" i="26"/>
  <c r="E6" i="25"/>
  <c r="G27" i="12"/>
  <c r="H10"/>
  <c r="D12"/>
  <c r="F6" i="25"/>
  <c r="F18" i="12"/>
  <c r="F6" i="26"/>
  <c r="F27" i="12" s="1"/>
  <c r="F25" s="1"/>
  <c r="J3" i="24" l="1"/>
  <c r="L3"/>
  <c r="L2" s="1"/>
  <c r="F8" i="12"/>
  <c r="J26"/>
  <c r="D8"/>
  <c r="N8"/>
  <c r="P8" s="1"/>
  <c r="H18"/>
  <c r="D27"/>
  <c r="M8"/>
  <c r="O8" s="1"/>
  <c r="G25"/>
  <c r="H27"/>
  <c r="H25" s="1"/>
  <c r="H8" l="1"/>
  <c r="N11" s="1"/>
  <c r="D25"/>
  <c r="I25" s="1"/>
  <c r="J25" s="1"/>
  <c r="I27"/>
  <c r="J27" s="1"/>
</calcChain>
</file>

<file path=xl/sharedStrings.xml><?xml version="1.0" encoding="utf-8"?>
<sst xmlns="http://schemas.openxmlformats.org/spreadsheetml/2006/main" count="866" uniqueCount="563">
  <si>
    <t>□ 세입예산(특별회계)</t>
    <phoneticPr fontId="2" type="noConversion"/>
  </si>
  <si>
    <t>명세서
페이지</t>
    <phoneticPr fontId="2" type="noConversion"/>
  </si>
  <si>
    <t>조정액</t>
    <phoneticPr fontId="2" type="noConversion"/>
  </si>
  <si>
    <t>비    고</t>
    <phoneticPr fontId="2" type="noConversion"/>
  </si>
  <si>
    <t>감액</t>
    <phoneticPr fontId="2" type="noConversion"/>
  </si>
  <si>
    <t>증액</t>
    <phoneticPr fontId="2" type="noConversion"/>
  </si>
  <si>
    <t>□  총   괄</t>
    <phoneticPr fontId="2" type="noConversion"/>
  </si>
  <si>
    <t>(단위:천원)</t>
    <phoneticPr fontId="2" type="noConversion"/>
  </si>
  <si>
    <t>구 분</t>
    <phoneticPr fontId="2" type="noConversion"/>
  </si>
  <si>
    <t>세입예산(안)</t>
    <phoneticPr fontId="2" type="noConversion"/>
  </si>
  <si>
    <t>세출예산(안)</t>
    <phoneticPr fontId="2" type="noConversion"/>
  </si>
  <si>
    <t>감 액</t>
    <phoneticPr fontId="2" type="noConversion"/>
  </si>
  <si>
    <t>증 액</t>
    <phoneticPr fontId="2" type="noConversion"/>
  </si>
  <si>
    <t>합 계</t>
    <phoneticPr fontId="2" type="noConversion"/>
  </si>
  <si>
    <t>□ 회계별 예산총규모</t>
    <phoneticPr fontId="2" type="noConversion"/>
  </si>
  <si>
    <t>(단위:천원)</t>
    <phoneticPr fontId="2" type="noConversion"/>
  </si>
  <si>
    <t>조정액</t>
    <phoneticPr fontId="2" type="noConversion"/>
  </si>
  <si>
    <t>증액</t>
    <phoneticPr fontId="2" type="noConversion"/>
  </si>
  <si>
    <t>감액</t>
    <phoneticPr fontId="2" type="noConversion"/>
  </si>
  <si>
    <t>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</si>
  <si>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</si>
  <si>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</si>
  <si>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</si>
  <si>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예산수정(안)</t>
    <phoneticPr fontId="2" type="noConversion"/>
  </si>
  <si>
    <t>감 액</t>
    <phoneticPr fontId="2" type="noConversion"/>
  </si>
  <si>
    <t>□ 회계별 예산총규모</t>
    <phoneticPr fontId="2" type="noConversion"/>
  </si>
  <si>
    <t>(단위:천원)</t>
  </si>
  <si>
    <t>구 분</t>
  </si>
  <si>
    <t>합 계</t>
  </si>
  <si>
    <t>일반회계</t>
  </si>
  <si>
    <t>특별회계</t>
  </si>
  <si>
    <t>비    고</t>
    <phoneticPr fontId="2" type="noConversion"/>
  </si>
  <si>
    <t>감 액</t>
    <phoneticPr fontId="2" type="noConversion"/>
  </si>
  <si>
    <t>증 액</t>
    <phoneticPr fontId="2" type="noConversion"/>
  </si>
  <si>
    <t>증 액</t>
    <phoneticPr fontId="2" type="noConversion"/>
  </si>
  <si>
    <t>증 액</t>
    <phoneticPr fontId="2" type="noConversion"/>
  </si>
  <si>
    <t>□  총   괄</t>
    <phoneticPr fontId="2" type="noConversion"/>
  </si>
  <si>
    <t>□ 세입예산(일반회계)</t>
    <phoneticPr fontId="2" type="noConversion"/>
  </si>
  <si>
    <t>사  업  명</t>
    <phoneticPr fontId="2" type="noConversion"/>
  </si>
  <si>
    <t>명세서
페이지</t>
    <phoneticPr fontId="2" type="noConversion"/>
  </si>
  <si>
    <t>비     고</t>
    <phoneticPr fontId="2" type="noConversion"/>
  </si>
  <si>
    <t>예산안</t>
    <phoneticPr fontId="2" type="noConversion"/>
  </si>
  <si>
    <t>□ 세출예산(일반회계)</t>
    <phoneticPr fontId="2" type="noConversion"/>
  </si>
  <si>
    <t>□ 세출예산(특별회계)</t>
    <phoneticPr fontId="2" type="noConversion"/>
  </si>
  <si>
    <t>□ 세출예산(기금)</t>
    <phoneticPr fontId="2" type="noConversion"/>
  </si>
  <si>
    <t>도시환경위원회</t>
    <phoneticPr fontId="2" type="noConversion"/>
  </si>
  <si>
    <t>행정자치위원회</t>
    <phoneticPr fontId="2" type="noConversion"/>
  </si>
  <si>
    <t>의회운영위원회</t>
    <phoneticPr fontId="2" type="noConversion"/>
  </si>
  <si>
    <t>예산안</t>
    <phoneticPr fontId="2" type="noConversion"/>
  </si>
  <si>
    <t>□ 세입예산(기금)</t>
    <phoneticPr fontId="2" type="noConversion"/>
  </si>
  <si>
    <t>부서명</t>
    <phoneticPr fontId="2" type="noConversion"/>
  </si>
  <si>
    <t>부기명</t>
    <phoneticPr fontId="2" type="noConversion"/>
  </si>
  <si>
    <t>세출예산액
(집행부제출 안)</t>
    <phoneticPr fontId="2" type="noConversion"/>
  </si>
  <si>
    <t>비    고</t>
    <phoneticPr fontId="2" type="noConversion"/>
  </si>
  <si>
    <t>세입</t>
    <phoneticPr fontId="2" type="noConversion"/>
  </si>
  <si>
    <t>세출</t>
    <phoneticPr fontId="2" type="noConversion"/>
  </si>
  <si>
    <t>비고</t>
    <phoneticPr fontId="2" type="noConversion"/>
  </si>
  <si>
    <t>(일반+특별+기금)</t>
    <phoneticPr fontId="2" type="noConversion"/>
  </si>
  <si>
    <t>재   원   현   황</t>
    <phoneticPr fontId="2" type="noConversion"/>
  </si>
  <si>
    <t>기획위원회</t>
    <phoneticPr fontId="2" type="noConversion"/>
  </si>
  <si>
    <t>경제투자위원회</t>
    <phoneticPr fontId="2" type="noConversion"/>
  </si>
  <si>
    <t>농림수산위원회</t>
    <phoneticPr fontId="2" type="noConversion"/>
  </si>
  <si>
    <t>건설교통위원회</t>
    <phoneticPr fontId="2" type="noConversion"/>
  </si>
  <si>
    <t>유료도로사업</t>
    <phoneticPr fontId="2" type="noConversion"/>
  </si>
  <si>
    <t>의료급여기금</t>
    <phoneticPr fontId="2" type="noConversion"/>
  </si>
  <si>
    <t>팔당호관리</t>
    <phoneticPr fontId="2" type="noConversion"/>
  </si>
  <si>
    <t>학교용지부담금</t>
    <phoneticPr fontId="2" type="noConversion"/>
  </si>
  <si>
    <t>광역교통시설</t>
    <phoneticPr fontId="2" type="noConversion"/>
  </si>
  <si>
    <t>지역개발기금</t>
    <phoneticPr fontId="2" type="noConversion"/>
  </si>
  <si>
    <t>임진강유역댐정비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</si>
  <si>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</si>
  <si>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</si>
  <si>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</si>
  <si>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가족여성정책국</t>
    <phoneticPr fontId="2" type="noConversion"/>
  </si>
  <si>
    <t>세입기준 수정예산(안)</t>
    <phoneticPr fontId="2" type="noConversion"/>
  </si>
  <si>
    <t>(세출기준-세입기준)</t>
    <phoneticPr fontId="2" type="noConversion"/>
  </si>
  <si>
    <t>(세출기준-세입기준)</t>
    <phoneticPr fontId="2" type="noConversion"/>
  </si>
  <si>
    <t>일반회계 증감(총괄표)</t>
    <phoneticPr fontId="2" type="noConversion"/>
  </si>
  <si>
    <t>전체 증감</t>
    <phoneticPr fontId="2" type="noConversion"/>
  </si>
  <si>
    <t>일반회계 증감(시트)</t>
    <phoneticPr fontId="2" type="noConversion"/>
  </si>
  <si>
    <t>전체 증감(시트)</t>
    <phoneticPr fontId="2" type="noConversion"/>
  </si>
  <si>
    <t>예산담당관</t>
    <phoneticPr fontId="2" type="noConversion"/>
  </si>
  <si>
    <t>조정예산안</t>
    <phoneticPr fontId="2" type="noConversion"/>
  </si>
  <si>
    <t>실국명</t>
    <phoneticPr fontId="2" type="noConversion"/>
  </si>
  <si>
    <t>실국명</t>
    <phoneticPr fontId="2" type="noConversion"/>
  </si>
  <si>
    <t>사업명</t>
    <phoneticPr fontId="2" type="noConversion"/>
  </si>
  <si>
    <t>비  고</t>
    <phoneticPr fontId="2" type="noConversion"/>
  </si>
  <si>
    <t>의회운영위원회</t>
    <phoneticPr fontId="2" type="noConversion"/>
  </si>
  <si>
    <t>기획위원회</t>
    <phoneticPr fontId="2" type="noConversion"/>
  </si>
  <si>
    <t>경제투자위원회</t>
    <phoneticPr fontId="2" type="noConversion"/>
  </si>
  <si>
    <t>행정자치위원회</t>
    <phoneticPr fontId="2" type="noConversion"/>
  </si>
  <si>
    <t>농림수산위원회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</si>
  <si>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</si>
  <si>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</si>
  <si>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예산수정(안)</t>
    <phoneticPr fontId="2" type="noConversion"/>
  </si>
  <si>
    <t>집행부
제출(안)</t>
    <phoneticPr fontId="2" type="noConversion"/>
  </si>
  <si>
    <t>집행부
제출(안)</t>
    <phoneticPr fontId="2" type="noConversion"/>
  </si>
  <si>
    <t>예산수정(안)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</si>
  <si>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</si>
  <si>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</si>
  <si>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</si>
  <si>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</si>
  <si>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</si>
  <si>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</si>
  <si>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</si>
  <si>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</si>
  <si>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</si>
  <si>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</si>
  <si>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</si>
  <si>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</si>
  <si>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</si>
  <si>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</si>
  <si>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</si>
  <si>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</si>
  <si>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명세서
페이지</t>
    <phoneticPr fontId="2" type="noConversion"/>
  </si>
  <si>
    <t>사업명</t>
    <phoneticPr fontId="2" type="noConversion"/>
  </si>
  <si>
    <t>예산안</t>
    <phoneticPr fontId="2" type="noConversion"/>
  </si>
  <si>
    <t>조정액</t>
    <phoneticPr fontId="2" type="noConversion"/>
  </si>
  <si>
    <t>재   원   현   황</t>
    <phoneticPr fontId="2" type="noConversion"/>
  </si>
  <si>
    <t>비    고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</si>
  <si>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</si>
  <si>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</si>
  <si>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</si>
  <si>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</si>
  <si>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</si>
  <si>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</si>
  <si>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</si>
  <si>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</si>
  <si>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</si>
  <si>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</si>
  <si>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</si>
  <si>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</si>
  <si>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</si>
  <si>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</si>
  <si>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</si>
  <si>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</si>
  <si>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기타</t>
    <phoneticPr fontId="2" type="noConversion"/>
  </si>
  <si>
    <t>고덕국제화지구</t>
    <phoneticPr fontId="2" type="noConversion"/>
  </si>
  <si>
    <t>구   분</t>
    <phoneticPr fontId="2" type="noConversion"/>
  </si>
  <si>
    <t>합   계</t>
    <phoneticPr fontId="2" type="noConversion"/>
  </si>
  <si>
    <t>기    타</t>
    <phoneticPr fontId="2" type="noConversion"/>
  </si>
  <si>
    <t>여성가족평생교육위원회</t>
    <phoneticPr fontId="2" type="noConversion"/>
  </si>
  <si>
    <t>경제투자실</t>
    <phoneticPr fontId="2" type="noConversion"/>
  </si>
  <si>
    <t>국비</t>
    <phoneticPr fontId="2" type="noConversion"/>
  </si>
  <si>
    <t>계</t>
    <phoneticPr fontId="2" type="noConversion"/>
  </si>
  <si>
    <t>도비</t>
    <phoneticPr fontId="2" type="noConversion"/>
  </si>
  <si>
    <t>운 영 위</t>
    <phoneticPr fontId="2" type="noConversion"/>
  </si>
  <si>
    <t>기 획 위</t>
    <phoneticPr fontId="2" type="noConversion"/>
  </si>
  <si>
    <t>경 제 위</t>
    <phoneticPr fontId="2" type="noConversion"/>
  </si>
  <si>
    <t>행 정 위</t>
    <phoneticPr fontId="2" type="noConversion"/>
  </si>
  <si>
    <t>문 광 위</t>
    <phoneticPr fontId="2" type="noConversion"/>
  </si>
  <si>
    <t>농 림 위</t>
    <phoneticPr fontId="2" type="noConversion"/>
  </si>
  <si>
    <t>복 지 위</t>
    <phoneticPr fontId="2" type="noConversion"/>
  </si>
  <si>
    <t>건 설 위</t>
    <phoneticPr fontId="2" type="noConversion"/>
  </si>
  <si>
    <t>도 시 위</t>
    <phoneticPr fontId="2" type="noConversion"/>
  </si>
  <si>
    <t>여가평위</t>
    <phoneticPr fontId="2" type="noConversion"/>
  </si>
  <si>
    <t>문화체육관광위원회</t>
    <phoneticPr fontId="2" type="noConversion"/>
  </si>
  <si>
    <t>보건복지공보위원회</t>
    <phoneticPr fontId="2" type="noConversion"/>
  </si>
  <si>
    <t>신규</t>
  </si>
  <si>
    <t>의회사무처</t>
    <phoneticPr fontId="2" type="noConversion"/>
  </si>
  <si>
    <t>경제투자실</t>
    <phoneticPr fontId="2" type="noConversion"/>
  </si>
  <si>
    <t>2012년도 경기도 기금운용계획 세입·세출 예산 수정안</t>
    <phoneticPr fontId="2" type="noConversion"/>
  </si>
  <si>
    <t>2012년도 경기도 기금운용계획 수정안</t>
    <phoneticPr fontId="2" type="noConversion"/>
  </si>
  <si>
    <t>2012년도 경기도 기금운용계획 수정안</t>
    <phoneticPr fontId="2" type="noConversion"/>
  </si>
  <si>
    <t>2012년도 경기도 특별회계 세입 예산 수정안</t>
    <phoneticPr fontId="2" type="noConversion"/>
  </si>
  <si>
    <t>2012년도 경기도 특별회계 세출 예산 수정안</t>
    <phoneticPr fontId="2" type="noConversion"/>
  </si>
  <si>
    <t>중소기업육성기금 출연금</t>
  </si>
  <si>
    <t>공무원 교양지 구독</t>
  </si>
  <si>
    <t>복지여성실</t>
    <phoneticPr fontId="2" type="noConversion"/>
  </si>
  <si>
    <t>227-02
개발부담금</t>
  </si>
  <si>
    <t>평생교육국</t>
    <phoneticPr fontId="2" type="noConversion"/>
  </si>
  <si>
    <t>703-01
학교용지매입비 부담금</t>
  </si>
  <si>
    <t>여성발전기금 출연금</t>
  </si>
  <si>
    <t>여성발전기금</t>
    <phoneticPr fontId="2" type="noConversion"/>
  </si>
  <si>
    <t>여성발전기금 예탁금</t>
    <phoneticPr fontId="2" type="noConversion"/>
  </si>
  <si>
    <t>여성발전기금</t>
    <phoneticPr fontId="2" type="noConversion"/>
  </si>
  <si>
    <t>여가평</t>
    <phoneticPr fontId="2" type="noConversion"/>
  </si>
  <si>
    <t>운영위</t>
    <phoneticPr fontId="2" type="noConversion"/>
  </si>
  <si>
    <t>기획위</t>
    <phoneticPr fontId="2" type="noConversion"/>
  </si>
  <si>
    <t>경제위</t>
    <phoneticPr fontId="2" type="noConversion"/>
  </si>
  <si>
    <t>행정위</t>
    <phoneticPr fontId="2" type="noConversion"/>
  </si>
  <si>
    <t>문광위</t>
    <phoneticPr fontId="2" type="noConversion"/>
  </si>
  <si>
    <t>농림위</t>
    <phoneticPr fontId="2" type="noConversion"/>
  </si>
  <si>
    <t>복지위</t>
    <phoneticPr fontId="2" type="noConversion"/>
  </si>
  <si>
    <t>건설위</t>
    <phoneticPr fontId="2" type="noConversion"/>
  </si>
  <si>
    <t>도시위</t>
    <phoneticPr fontId="2" type="noConversion"/>
  </si>
  <si>
    <t>◦ 본청 83,000 증
◦ 북부청 377,000 증</t>
    <phoneticPr fontId="2" type="noConversion"/>
  </si>
  <si>
    <t>일반회계</t>
    <phoneticPr fontId="2" type="noConversion"/>
  </si>
  <si>
    <t>공기업</t>
    <phoneticPr fontId="2" type="noConversion"/>
  </si>
  <si>
    <t>기타특별</t>
    <phoneticPr fontId="2" type="noConversion"/>
  </si>
  <si>
    <t>2012년도 제1회 추가경정 일반 및 특별회계 세입·세출 예산 수정안</t>
    <phoneticPr fontId="2" type="noConversion"/>
  </si>
  <si>
    <t>2012년도 제1회 추가경정 일반회계 세입 예산 수정안</t>
    <phoneticPr fontId="2" type="noConversion"/>
  </si>
  <si>
    <t>2012년도 제1회 추가경정 일반회계 세출 예산 수정안</t>
    <phoneticPr fontId="2" type="noConversion"/>
  </si>
  <si>
    <t>잔액</t>
    <phoneticPr fontId="2" type="noConversion"/>
  </si>
  <si>
    <t>예비비로 맞춘다
- 예산이면 감액에
+ 예산이면 증액에 입력</t>
    <phoneticPr fontId="2" type="noConversion"/>
  </si>
  <si>
    <t>자치단체 공통행정정보시스템
운영시설 보안강화</t>
  </si>
  <si>
    <t>군관협력담당관 도비사용잔액</t>
  </si>
  <si>
    <t>지방브랜드 세계화 시범사업</t>
  </si>
  <si>
    <t>신재생에너지 보급사업</t>
  </si>
  <si>
    <t>지역맞춤형 일자리 사업지원</t>
  </si>
  <si>
    <t>국비 내시
(본예산 7,886,000)</t>
    <phoneticPr fontId="2" type="noConversion"/>
  </si>
  <si>
    <t>국비 내시
(본예산 2,881,000)</t>
    <phoneticPr fontId="2" type="noConversion"/>
  </si>
  <si>
    <t>재해로 인한 재산피해 복구비
(4.2∼4 강풍피해)</t>
  </si>
  <si>
    <t>비지정문화재 기초조사사업</t>
  </si>
  <si>
    <t>도비반환금 수입</t>
  </si>
  <si>
    <t>2011년도 도비사용잔액</t>
  </si>
  <si>
    <t>시도가축방역사업</t>
  </si>
  <si>
    <t>신규</t>
    <phoneticPr fontId="2" type="noConversion"/>
  </si>
  <si>
    <t>본예산
69</t>
    <phoneticPr fontId="2" type="noConversion"/>
  </si>
  <si>
    <t>국비 내시
농림부 경영인력과-1833(4.27)</t>
    <phoneticPr fontId="2" type="noConversion"/>
  </si>
  <si>
    <t>국비 내시(특교세)
행안부 교부세과-960(5.2)</t>
    <phoneticPr fontId="2" type="noConversion"/>
  </si>
  <si>
    <t>도비 반환금 확정
군관협력담당관-2790(5.1)</t>
    <phoneticPr fontId="2" type="noConversion"/>
  </si>
  <si>
    <t>국비 내시
소방방재청(4.20)</t>
    <phoneticPr fontId="2" type="noConversion"/>
  </si>
  <si>
    <t>기획조정실</t>
    <phoneticPr fontId="2" type="noConversion"/>
  </si>
  <si>
    <t>기획행정실</t>
    <phoneticPr fontId="2" type="noConversion"/>
  </si>
  <si>
    <t>균형발전국</t>
    <phoneticPr fontId="2" type="noConversion"/>
  </si>
  <si>
    <t>경제투자실</t>
    <phoneticPr fontId="2" type="noConversion"/>
  </si>
  <si>
    <t>경제투자실</t>
    <phoneticPr fontId="2" type="noConversion"/>
  </si>
  <si>
    <t>시내순환 관광업(시티투어) 홍보지원</t>
    <phoneticPr fontId="2" type="noConversion"/>
  </si>
  <si>
    <t>관광기념품 공모전</t>
    <phoneticPr fontId="2" type="noConversion"/>
  </si>
  <si>
    <t>농정국</t>
    <phoneticPr fontId="2" type="noConversion"/>
  </si>
  <si>
    <t>축산산림국</t>
    <phoneticPr fontId="2" type="noConversion"/>
  </si>
  <si>
    <t>농업인교육훈련</t>
    <phoneticPr fontId="2" type="noConversion"/>
  </si>
  <si>
    <t>배수개선사업</t>
    <phoneticPr fontId="2" type="noConversion"/>
  </si>
  <si>
    <t>들녘별 쌀 경영체 육성</t>
    <phoneticPr fontId="2" type="noConversion"/>
  </si>
  <si>
    <t>시설원예 품질개선</t>
    <phoneticPr fontId="2" type="noConversion"/>
  </si>
  <si>
    <t>농업용난방기 시간계측기</t>
    <phoneticPr fontId="2" type="noConversion"/>
  </si>
  <si>
    <t>농작물병해충방제</t>
    <phoneticPr fontId="2" type="noConversion"/>
  </si>
  <si>
    <t>밭농업 직불제</t>
    <phoneticPr fontId="2" type="noConversion"/>
  </si>
  <si>
    <t>국비 내시
농림부 식량산업과-1555(4.13)</t>
    <phoneticPr fontId="2" type="noConversion"/>
  </si>
  <si>
    <t>국비 내시
농림부 농업기반과-1687(1.10)
농림부 농업기반과-2007(4.19)</t>
    <phoneticPr fontId="2" type="noConversion"/>
  </si>
  <si>
    <t>국비 내시
농림부 원예경영과-1228(3.27)</t>
    <phoneticPr fontId="2" type="noConversion"/>
  </si>
  <si>
    <t>국비 내시
농림부 원예경영과-1227(3.27)</t>
    <phoneticPr fontId="2" type="noConversion"/>
  </si>
  <si>
    <t>국비 내시
농진청 식량축산과-1812(4.17)</t>
    <phoneticPr fontId="2" type="noConversion"/>
  </si>
  <si>
    <t>국비 내시
농림부 방역총괄과-2053(4.17)</t>
    <phoneticPr fontId="2" type="noConversion"/>
  </si>
  <si>
    <t>감염질환 역학조사</t>
  </si>
  <si>
    <t>본예산
58</t>
    <phoneticPr fontId="2" type="noConversion"/>
  </si>
  <si>
    <t>보건복지국</t>
    <phoneticPr fontId="2" type="noConversion"/>
  </si>
  <si>
    <t>국가하천유지보수비-한강</t>
  </si>
  <si>
    <t>국가하천유지보수비-한강 외</t>
  </si>
  <si>
    <t>국비 내시</t>
  </si>
  <si>
    <t>국비 내시</t>
    <phoneticPr fontId="2" type="noConversion"/>
  </si>
  <si>
    <t>건설본부</t>
    <phoneticPr fontId="2" type="noConversion"/>
  </si>
  <si>
    <t>팔당수질개선본부</t>
    <phoneticPr fontId="2" type="noConversion"/>
  </si>
  <si>
    <t>생태하천복원사업</t>
  </si>
  <si>
    <t>본예산
61</t>
    <phoneticPr fontId="2" type="noConversion"/>
  </si>
  <si>
    <t>국비 내시
복지부 보육기반과-1797(4.25)</t>
    <phoneticPr fontId="2" type="noConversion"/>
  </si>
  <si>
    <t>국비 내시
행안부 자치행정과-2273(4.25)</t>
    <phoneticPr fontId="2" type="noConversion"/>
  </si>
  <si>
    <t>여성가족국
(여성가족과)</t>
    <phoneticPr fontId="2" type="noConversion"/>
  </si>
  <si>
    <t>여성가족국
(보육정책과)</t>
    <phoneticPr fontId="2" type="noConversion"/>
  </si>
  <si>
    <t>여성가족국
(아동청소년과)</t>
    <phoneticPr fontId="2" type="noConversion"/>
  </si>
  <si>
    <t>여성가족국
(다문화가족과)</t>
    <phoneticPr fontId="2" type="noConversion"/>
  </si>
  <si>
    <t>경력단절여성취업지원(성립전)</t>
    <phoneticPr fontId="2" type="noConversion"/>
  </si>
  <si>
    <t>육아종합지원서비스제공</t>
    <phoneticPr fontId="2" type="noConversion"/>
  </si>
  <si>
    <t>청소년쉼터 운영지원</t>
    <phoneticPr fontId="2" type="noConversion"/>
  </si>
  <si>
    <t>외국인주민의사회적응 및 자립지원</t>
    <phoneticPr fontId="2" type="noConversion"/>
  </si>
  <si>
    <t>본예산
68</t>
    <phoneticPr fontId="2" type="noConversion"/>
  </si>
  <si>
    <t>균형발전국</t>
    <phoneticPr fontId="2" type="noConversion"/>
  </si>
  <si>
    <t>의장상장제작</t>
  </si>
  <si>
    <t>예산정책 세미나 토론회 개최</t>
  </si>
  <si>
    <t>HD카메라 파일저장 스토리지 구입</t>
  </si>
  <si>
    <t>의정 간행물 원고료</t>
  </si>
  <si>
    <t>간행물 우편요금</t>
  </si>
  <si>
    <t>상임위원회 회의실 컴퓨터 등 구입
(12개 상임위원회)</t>
  </si>
  <si>
    <t>뉴스통신 수신료</t>
  </si>
  <si>
    <t>컴퓨터 1,350천원*12대
프린터 1,000천원*12대</t>
  </si>
  <si>
    <t>신규</t>
    <phoneticPr fontId="2" type="noConversion"/>
  </si>
  <si>
    <t>국비 내시
질병관리본부 역학조사과-834(4.26)</t>
    <phoneticPr fontId="2" type="noConversion"/>
  </si>
  <si>
    <t>국비 내시
여가부 경력단절여성지원과-1272(4.30)</t>
    <phoneticPr fontId="2" type="noConversion"/>
  </si>
  <si>
    <t>국비 내시(기금)
여가부 청소년자립지원과-1366(4.25)</t>
    <phoneticPr fontId="2" type="noConversion"/>
  </si>
  <si>
    <t>국비 내시
농림부 농가소득안정추진단-1264(4.23)</t>
    <phoneticPr fontId="2" type="noConversion"/>
  </si>
  <si>
    <t>본예산
80</t>
    <phoneticPr fontId="2" type="noConversion"/>
  </si>
  <si>
    <t>본예산
81</t>
    <phoneticPr fontId="2" type="noConversion"/>
  </si>
  <si>
    <t>스마트 소통 시스템 구축(자체/직접)</t>
  </si>
  <si>
    <t>자치단체 공통행정정보시스템
운영시설 보안강화(교부세/직접)</t>
  </si>
  <si>
    <t>DMZ 종합홍보관 설치(교부세/지원)</t>
    <phoneticPr fontId="2" type="noConversion"/>
  </si>
  <si>
    <t>DMZ 일원 브랜드 마을 육성(교부세/지원)</t>
    <phoneticPr fontId="2" type="noConversion"/>
  </si>
  <si>
    <t>국비 내시(특교세)
(국비 300,000, 도비 90,000)</t>
    <phoneticPr fontId="2" type="noConversion"/>
  </si>
  <si>
    <t>국비 내시(특교세)
(국비 400,000, 도비 120,000)</t>
    <phoneticPr fontId="2" type="noConversion"/>
  </si>
  <si>
    <t>계</t>
    <phoneticPr fontId="2" type="noConversion"/>
  </si>
  <si>
    <t>국비</t>
    <phoneticPr fontId="2" type="noConversion"/>
  </si>
  <si>
    <t>도비</t>
    <phoneticPr fontId="2" type="noConversion"/>
  </si>
  <si>
    <t>여성기업 활성화 및 여성 재취업 
활성화를 위한 연구용역비</t>
  </si>
  <si>
    <t>국비 내시
(본예산 3,160,080)</t>
  </si>
  <si>
    <t>국비 내시
(본예산 6,430,360)</t>
  </si>
  <si>
    <t>팹시설운영관리비 일부 삭감
(자체충당금 활용)</t>
  </si>
  <si>
    <t>(본예산 300,000)</t>
  </si>
  <si>
    <t>신규사업으로 사업비 조정</t>
  </si>
  <si>
    <t>사무실 시설보강 등</t>
  </si>
  <si>
    <t>국비 내시
(본예산 1,239,452)</t>
  </si>
  <si>
    <t>본예산
54</t>
    <phoneticPr fontId="2" type="noConversion"/>
  </si>
  <si>
    <t>취업인식개선 등 설명회 및 공직자멘토링 사업비 260,000천원 삭감 및 기업현장연수프로그램 등 지원 200,000천원 증액</t>
    <phoneticPr fontId="2" type="noConversion"/>
  </si>
  <si>
    <t>국비 내시
(본예산 2,251,000)</t>
    <phoneticPr fontId="2" type="noConversion"/>
  </si>
  <si>
    <t>직업소개기관 종사자 교육 등은 고용노동부 및 시군 담당자 전문강사 섭외 조건</t>
    <phoneticPr fontId="2" type="noConversion"/>
  </si>
  <si>
    <t>예결위에서 관련 상임위 사전 협의 필요 조건</t>
    <phoneticPr fontId="2" type="noConversion"/>
  </si>
  <si>
    <t>영세한 가구밀집매활성화 지원</t>
  </si>
  <si>
    <t>섬유산업육성조례에 의한
섬유소재연구소 장비 보강</t>
  </si>
  <si>
    <t>스마트워크센터 사무실 환경 구축</t>
  </si>
  <si>
    <t>스마트워크센터 자산취득</t>
  </si>
  <si>
    <t>재향군인회 건물 보수비</t>
  </si>
  <si>
    <t>자치행정국</t>
    <phoneticPr fontId="2" type="noConversion"/>
  </si>
  <si>
    <t>비상기획관</t>
    <phoneticPr fontId="2" type="noConversion"/>
  </si>
  <si>
    <t>화재진압 및 안전장비</t>
  </si>
  <si>
    <t>소방관서 신축(김포소방서)</t>
  </si>
  <si>
    <t>의용소방대 운영경비</t>
  </si>
  <si>
    <t>소방재난본부</t>
    <phoneticPr fontId="2" type="noConversion"/>
  </si>
  <si>
    <t>게임중독예방을 위한 상담요원 지원</t>
  </si>
  <si>
    <t>경기도장애인체육회 사무처운영</t>
  </si>
  <si>
    <t>도단위 예술단체 문예진흥사업</t>
  </si>
  <si>
    <t>2012 대통령배 KeG 및 수원정보과학축제 지원</t>
  </si>
  <si>
    <t>경기도문화의전당 출연금
(예술단 해외공연)</t>
  </si>
  <si>
    <t>문화체육관광국
(문화예술과)</t>
    <phoneticPr fontId="2" type="noConversion"/>
  </si>
  <si>
    <t>문화체육관광국
(관광과)</t>
    <phoneticPr fontId="2" type="noConversion"/>
  </si>
  <si>
    <t>국비 내시(기금)</t>
    <phoneticPr fontId="2" type="noConversion"/>
  </si>
  <si>
    <t>문화체육관광국
(문화산업과)</t>
    <phoneticPr fontId="2" type="noConversion"/>
  </si>
  <si>
    <t>문화체육관광국
(체육과)</t>
    <phoneticPr fontId="2" type="noConversion"/>
  </si>
  <si>
    <t>문화체육관광국
(문화예술과)</t>
    <phoneticPr fontId="2" type="noConversion"/>
  </si>
  <si>
    <t>문화체육관광국
(관광과)</t>
    <phoneticPr fontId="2" type="noConversion"/>
  </si>
  <si>
    <t>본예산
219</t>
    <phoneticPr fontId="2" type="noConversion"/>
  </si>
  <si>
    <t>본예산
202</t>
    <phoneticPr fontId="2" type="noConversion"/>
  </si>
  <si>
    <t>본예산
203</t>
    <phoneticPr fontId="2" type="noConversion"/>
  </si>
  <si>
    <t>농업마이스터대학 교육(국비/직접)</t>
  </si>
  <si>
    <t>배수개선사업(국비/직접)</t>
  </si>
  <si>
    <t>들녘별 쌀 경영체 육성(국비/지원)</t>
  </si>
  <si>
    <t>농업용난방기 시간계측기(국비/지원)</t>
  </si>
  <si>
    <t>농작물병해충방제(국비/지원)</t>
  </si>
  <si>
    <t>밭농업 직불제(국비/지원)</t>
  </si>
  <si>
    <t>밭농업 직불제 행정비(국비/지원)</t>
  </si>
  <si>
    <t>해양수산 중장기 발전방안 연구용역(자체/직접)</t>
  </si>
  <si>
    <t>임시숙소 임대료(자체/직접)</t>
  </si>
  <si>
    <t>도정시책 홍보(자체/직접)</t>
  </si>
  <si>
    <t>농정분야 국외업무여비(자체/직접)</t>
  </si>
  <si>
    <t>어선원 재해보험 가입(자체/지원)</t>
  </si>
  <si>
    <t>수산정보지 지원(자체/지원)</t>
  </si>
  <si>
    <t>방역표지판 설치 지원(국비/직접)</t>
  </si>
  <si>
    <t>한우초음파측정지원사업(자체/지원)</t>
  </si>
  <si>
    <t>농정예산의 효율적 활용 및 타사업지원</t>
  </si>
  <si>
    <t>국비 내시</t>
    <phoneticPr fontId="2" type="noConversion"/>
  </si>
  <si>
    <t>국비 내시
(국비 8,000, 도비 5,418)</t>
    <phoneticPr fontId="2" type="noConversion"/>
  </si>
  <si>
    <t>국비 내시
(국비 50,000, 도비 12,000)</t>
    <phoneticPr fontId="2" type="noConversion"/>
  </si>
  <si>
    <t>국비 내시
(국비 176,295, 도비 78,433)</t>
    <phoneticPr fontId="2" type="noConversion"/>
  </si>
  <si>
    <t>국비 내시
(국비 556,000, 도비 250,000)</t>
    <phoneticPr fontId="2" type="noConversion"/>
  </si>
  <si>
    <t>국비 내시
(국비 310,320, 도비 139,644)</t>
    <phoneticPr fontId="2" type="noConversion"/>
  </si>
  <si>
    <t>(본예산 17,010)</t>
    <phoneticPr fontId="2" type="noConversion"/>
  </si>
  <si>
    <t>(본예산 241,280)</t>
    <phoneticPr fontId="2" type="noConversion"/>
  </si>
  <si>
    <t>(본예산 72,000)</t>
    <phoneticPr fontId="2" type="noConversion"/>
  </si>
  <si>
    <t>ODA 사업지원
(본예산 476,300)</t>
    <phoneticPr fontId="2" type="noConversion"/>
  </si>
  <si>
    <t>본예산
246</t>
    <phoneticPr fontId="2" type="noConversion"/>
  </si>
  <si>
    <t>본예산
237</t>
    <phoneticPr fontId="2" type="noConversion"/>
  </si>
  <si>
    <t>농정국</t>
    <phoneticPr fontId="2" type="noConversion"/>
  </si>
  <si>
    <t>축산산림국</t>
    <phoneticPr fontId="2" type="noConversion"/>
  </si>
  <si>
    <t>본예산
265</t>
    <phoneticPr fontId="2" type="noConversion"/>
  </si>
  <si>
    <t>추가</t>
  </si>
  <si>
    <t>시각장애인 복지관 운영(분권/직접)</t>
  </si>
  <si>
    <t>행정운영경비(수원농산물검사소)
 - 기관운영기본경비</t>
  </si>
  <si>
    <t xml:space="preserve">492
</t>
    <phoneticPr fontId="2" type="noConversion"/>
  </si>
  <si>
    <t xml:space="preserve">503
</t>
    <phoneticPr fontId="2" type="noConversion"/>
  </si>
  <si>
    <t>신규</t>
    <phoneticPr fontId="2" type="noConversion"/>
  </si>
  <si>
    <t>본예산
349</t>
    <phoneticPr fontId="2" type="noConversion"/>
  </si>
  <si>
    <t>신규</t>
    <phoneticPr fontId="2" type="noConversion"/>
  </si>
  <si>
    <t>부기변경(MRI →MRI,CT)</t>
  </si>
  <si>
    <t>보건복지국</t>
    <phoneticPr fontId="2" type="noConversion"/>
  </si>
  <si>
    <t>보건복지국
(복지정책과)</t>
    <phoneticPr fontId="2" type="noConversion"/>
  </si>
  <si>
    <t>보건복지국
(노인복지과)</t>
    <phoneticPr fontId="2" type="noConversion"/>
  </si>
  <si>
    <t>보건복지국
(장애인복지과)</t>
    <phoneticPr fontId="2" type="noConversion"/>
  </si>
  <si>
    <t>보건복지국
(보건정책과)</t>
    <phoneticPr fontId="2" type="noConversion"/>
  </si>
  <si>
    <t>북부청 이관</t>
    <phoneticPr fontId="2" type="noConversion"/>
  </si>
  <si>
    <t>북부청 삭감분 일부 반영</t>
    <phoneticPr fontId="2" type="noConversion"/>
  </si>
  <si>
    <t>복지여성실
(사회복지담당관)</t>
    <phoneticPr fontId="2" type="noConversion"/>
  </si>
  <si>
    <t>남부청 삭감분  이관</t>
    <phoneticPr fontId="2" type="noConversion"/>
  </si>
  <si>
    <t>보건연구부 삭감분 -&gt;
수원농산물검사소 신규편성</t>
    <phoneticPr fontId="2" type="noConversion"/>
  </si>
  <si>
    <t>보건환경연구원
(보건연구부)</t>
    <phoneticPr fontId="2" type="noConversion"/>
  </si>
  <si>
    <t>보건환경연구원
(수원농산물검사소)</t>
    <phoneticPr fontId="2" type="noConversion"/>
  </si>
  <si>
    <t>행정운영경비(보건환경연구원 보건연구부)
 - 기관운영기본경비</t>
    <phoneticPr fontId="2" type="noConversion"/>
  </si>
  <si>
    <t>재활보조기구 서비스센터 운영(자체/직접)
 - 경기북부장애인 보조기구수리센터설치</t>
    <phoneticPr fontId="2" type="noConversion"/>
  </si>
  <si>
    <t xml:space="preserve">장애인 지역사회재활시설 등 지원(분권/지원)
 -장애인 주간보호 시설 운영        </t>
    <phoneticPr fontId="2" type="noConversion"/>
  </si>
  <si>
    <t>노숙인 종합지원센터 운영비 지원(자체/지원)</t>
    <phoneticPr fontId="2" type="noConversion"/>
  </si>
  <si>
    <t>감염질환 역학조사(국비/직접)
 - 역학조사요원 교육 및 출장여비</t>
    <phoneticPr fontId="2" type="noConversion"/>
  </si>
  <si>
    <t>감염질환 역학조사(국비/직접)
 - 역학조사관 직무교육비</t>
    <phoneticPr fontId="2" type="noConversion"/>
  </si>
  <si>
    <t>생활밀착형 홀봄노인 돌봄사업(자체/지원)</t>
    <phoneticPr fontId="2" type="noConversion"/>
  </si>
  <si>
    <t>경기도의료원 공공보건사업지원(자체/직접)
- 경기도의료원 한의원 개설</t>
    <phoneticPr fontId="2" type="noConversion"/>
  </si>
  <si>
    <t>경기도의료원 기능보강사업
 - 의정부병원 노후의료장비 리스(MRI,CT)</t>
    <phoneticPr fontId="2" type="noConversion"/>
  </si>
  <si>
    <t>장애인복지시설 운영지원(분권/지원)
 - 장애인 주간보호시설 운영</t>
    <phoneticPr fontId="2" type="noConversion"/>
  </si>
  <si>
    <t>재활보조기구 서비스센터 운영(자체/직접)
 - 경기북부장애인보조기구수리센터 설치</t>
    <phoneticPr fontId="2" type="noConversion"/>
  </si>
  <si>
    <t>노인일자리 활성화(자체/직접)
 - 노인일자리 설치운영</t>
    <phoneticPr fontId="2" type="noConversion"/>
  </si>
  <si>
    <t>사회복지시설 및 보훈대상자지원(자체/직접)
 - 베트남 참전전우회 사무실 임차료</t>
    <phoneticPr fontId="2" type="noConversion"/>
  </si>
  <si>
    <t>2012년 국제농업박람회 참가(자체/직접)</t>
    <phoneticPr fontId="2" type="noConversion"/>
  </si>
  <si>
    <t>시설원예품질개선(기금/지원)
 - 시설원예품질개선</t>
    <phoneticPr fontId="2" type="noConversion"/>
  </si>
  <si>
    <t>시설원예품질개선(기금/지원)
 - 시설원예품질개선(원예전문)</t>
    <phoneticPr fontId="2" type="noConversion"/>
  </si>
  <si>
    <t>관광기념품 공모전 개최</t>
    <phoneticPr fontId="2" type="noConversion"/>
  </si>
  <si>
    <t>국비 내시(관광진흥개발기금)</t>
    <phoneticPr fontId="2" type="noConversion"/>
  </si>
  <si>
    <t>시내순환 관광업(시티투어) 홍보지원</t>
    <phoneticPr fontId="2" type="noConversion"/>
  </si>
  <si>
    <t>국비 내시(소방방재청)</t>
    <phoneticPr fontId="2" type="noConversion"/>
  </si>
  <si>
    <t>태양광발전장치 설치(국비/직접)</t>
    <phoneticPr fontId="2" type="noConversion"/>
  </si>
  <si>
    <t>교내시설환경개선(자체/직접)</t>
    <phoneticPr fontId="2" type="noConversion"/>
  </si>
  <si>
    <t>국제교류.협력의 다원화(자체/직접)</t>
    <phoneticPr fontId="2" type="noConversion"/>
  </si>
  <si>
    <t>가구밀집지역 판매촉진 행사지원(자체/지원)</t>
    <phoneticPr fontId="2" type="noConversion"/>
  </si>
  <si>
    <t>섬유소재연구소 생산설비 보강(자체/직접)</t>
    <phoneticPr fontId="2" type="noConversion"/>
  </si>
  <si>
    <t>테마파크 조성관련 출자(자체/직접)</t>
    <phoneticPr fontId="2" type="noConversion"/>
  </si>
  <si>
    <t>취약계층 취업알선기관 역량강화(자체/직접)</t>
    <phoneticPr fontId="2" type="noConversion"/>
  </si>
  <si>
    <t>베이비부머 재취업 프로그램 운영(자체/직접)</t>
    <phoneticPr fontId="2" type="noConversion"/>
  </si>
  <si>
    <t>일자리센터 운영실태평가 우수시군 포상금
(자체/지원)</t>
    <phoneticPr fontId="2" type="noConversion"/>
  </si>
  <si>
    <t>지역맞춤형 일자리사업지원(국비/지원)</t>
    <phoneticPr fontId="2" type="noConversion"/>
  </si>
  <si>
    <t>민주노총 사무실 운영지원(자체/직접)</t>
    <phoneticPr fontId="2" type="noConversion"/>
  </si>
  <si>
    <t>학습형 사회적 일자리 창출(자체/직접)</t>
    <phoneticPr fontId="2" type="noConversion"/>
  </si>
  <si>
    <t>특성화고생 취업지원(자체/직접)</t>
    <phoneticPr fontId="2" type="noConversion"/>
  </si>
  <si>
    <t>의료기기산업 지원센터 지원(자체/직접)</t>
    <phoneticPr fontId="2" type="noConversion"/>
  </si>
  <si>
    <t>고등학생 산업연수프로그램 지원(자체/직접)</t>
    <phoneticPr fontId="2" type="noConversion"/>
  </si>
  <si>
    <t>나노소자특화팹센터 출연금(자체/직접)</t>
    <phoneticPr fontId="2" type="noConversion"/>
  </si>
  <si>
    <t>신재생에너지 보급사업(국비/지원)
 북부청 관할 시군</t>
    <phoneticPr fontId="2" type="noConversion"/>
  </si>
  <si>
    <t>신재생에너지 보급사업(국비/지원)
 본청(남부) 관할 시군</t>
    <phoneticPr fontId="2" type="noConversion"/>
  </si>
  <si>
    <t>경기신용보증재단 출연금(자체/직접)</t>
    <phoneticPr fontId="2" type="noConversion"/>
  </si>
  <si>
    <t>경기도 여성기업 및 경력 단절여성
재취업 활성화방안 연구(자체/직접)</t>
    <phoneticPr fontId="2" type="noConversion"/>
  </si>
  <si>
    <t>경기도 경제단체연합회 지원(자체/직접)</t>
    <phoneticPr fontId="2" type="noConversion"/>
  </si>
  <si>
    <t>여성가족평생교육위원회 컴퓨터등 물품구입</t>
    <phoneticPr fontId="2" type="noConversion"/>
  </si>
  <si>
    <t>전략산업 및 기업주도 기술개발사업
(자체/직접)</t>
    <phoneticPr fontId="2" type="noConversion"/>
  </si>
  <si>
    <t>국비 내시 및 부기변경</t>
    <phoneticPr fontId="2" type="noConversion"/>
  </si>
  <si>
    <t>국비 내시
(전액국비)</t>
    <phoneticPr fontId="2" type="noConversion"/>
  </si>
  <si>
    <t>국비 내시(특교세)
(전액국비)</t>
    <phoneticPr fontId="2" type="noConversion"/>
  </si>
  <si>
    <t>교통연수원 지원(자체/직접)</t>
  </si>
  <si>
    <t>서운~안성 국지도건설(광특/직접)</t>
  </si>
  <si>
    <t>이천~흥천 국지도건설(광특/직접)</t>
  </si>
  <si>
    <t>분천~안녕(도비/직접)</t>
  </si>
  <si>
    <t>가납~용암(도비/직접)</t>
  </si>
  <si>
    <t>진위천~강변(도비/직접)</t>
  </si>
  <si>
    <t>공세~원덕(도비/직접)</t>
  </si>
  <si>
    <t>국가하천유지보수비(한강)(국비/지원)</t>
  </si>
  <si>
    <t>국가하천유지보수비(한강 외)(국비/지원)</t>
  </si>
  <si>
    <t>교통건설국</t>
    <phoneticPr fontId="2" type="noConversion"/>
  </si>
  <si>
    <t>건설본부</t>
    <phoneticPr fontId="2" type="noConversion"/>
  </si>
  <si>
    <t>국비 내시(사업간 조정)</t>
    <phoneticPr fontId="2" type="noConversion"/>
  </si>
  <si>
    <t>기존주택 매입임대사업</t>
  </si>
  <si>
    <t>구도심 도시재생 지원사업</t>
  </si>
  <si>
    <t>구도심 생활불편 해소 지원사업</t>
  </si>
  <si>
    <t>마을만들기 홍보자료 제작</t>
  </si>
  <si>
    <t xml:space="preserve">주방용오물분쇄기(디스포저)시범연구사업 </t>
  </si>
  <si>
    <t>온실가스감축관련 홍보</t>
  </si>
  <si>
    <t>쌈지공원 시범사업 조성</t>
  </si>
  <si>
    <t>과목변경(통계목)
기존 : 출자금
변경 : 민간자본보조</t>
    <phoneticPr fontId="2" type="noConversion"/>
  </si>
  <si>
    <t>과목변경(단위/세부)
당초:의원활동비/의원입법및정책활동지원
변경:의회운영 및 지원/의정활동지원</t>
    <phoneticPr fontId="2" type="noConversion"/>
  </si>
  <si>
    <t>과목변경(통계목 403-02⇒207-01)
당초 : 공기관등에대한대행사업비
변경 : 연구용역비</t>
    <phoneticPr fontId="2" type="noConversion"/>
  </si>
  <si>
    <t>신규(기후대기과) 
기후변화대응사업 홍보(자체/직접)
 - 사무관리비</t>
    <phoneticPr fontId="2" type="noConversion"/>
  </si>
  <si>
    <t>본예산
948</t>
    <phoneticPr fontId="2" type="noConversion"/>
  </si>
  <si>
    <t>국비 내시
(국비 △2,188,000, 도비 △16,424)</t>
    <phoneticPr fontId="2" type="noConversion"/>
  </si>
  <si>
    <t>도시주택실</t>
    <phoneticPr fontId="2" type="noConversion"/>
  </si>
  <si>
    <t>환경국</t>
    <phoneticPr fontId="2" type="noConversion"/>
  </si>
  <si>
    <t>팔당수질개선본부</t>
    <phoneticPr fontId="2" type="noConversion"/>
  </si>
  <si>
    <t>축산산림국
(공원녹지과)</t>
    <phoneticPr fontId="2" type="noConversion"/>
  </si>
  <si>
    <t>환경국
(기후대기과)</t>
    <phoneticPr fontId="2" type="noConversion"/>
  </si>
  <si>
    <t>본예산
453</t>
  </si>
  <si>
    <t>본예산
459</t>
  </si>
  <si>
    <t>본예산
833</t>
  </si>
  <si>
    <t>국비 내시(보건복지부)</t>
    <phoneticPr fontId="2" type="noConversion"/>
  </si>
  <si>
    <t>국비 내시(지식경제부)
  * 에너지산업과 세입 편성</t>
    <phoneticPr fontId="2" type="noConversion"/>
  </si>
  <si>
    <t>국비 내시(행정안전부)
- 공모사업 선정</t>
    <phoneticPr fontId="2" type="noConversion"/>
  </si>
  <si>
    <t>국비 내시
(국비 50,400, 도비 95,590)
도비 중 45,190천원은 자산취득비</t>
    <phoneticPr fontId="2" type="noConversion"/>
  </si>
  <si>
    <t>여성가족국
(여성가족과)</t>
    <phoneticPr fontId="2" type="noConversion"/>
  </si>
  <si>
    <t>여성가족국
(보육정책과)</t>
    <phoneticPr fontId="2" type="noConversion"/>
  </si>
  <si>
    <t>여성가족국
(아동청소년과)</t>
    <phoneticPr fontId="2" type="noConversion"/>
  </si>
  <si>
    <t>경기여성소식지 발행</t>
    <phoneticPr fontId="2" type="noConversion"/>
  </si>
  <si>
    <t>지역특화산업 여성인력 수요조사</t>
    <phoneticPr fontId="2" type="noConversion"/>
  </si>
  <si>
    <t>1366유관기관 네트워크 강화 지원</t>
    <phoneticPr fontId="2" type="noConversion"/>
  </si>
  <si>
    <t>도 보육정보센터 운영 활성화</t>
    <phoneticPr fontId="2" type="noConversion"/>
  </si>
  <si>
    <t>육아종합지원센터 설치 지원(국비)
 - 자치단체자본보조</t>
    <phoneticPr fontId="2" type="noConversion"/>
  </si>
  <si>
    <t>청소년수련원 태양열 설비 설치(국비)
 - 민간자본보조</t>
    <phoneticPr fontId="2" type="noConversion"/>
  </si>
  <si>
    <t>아동상담소 운영</t>
    <phoneticPr fontId="2" type="noConversion"/>
  </si>
  <si>
    <t>지역아동센터종사자 특수근무수당</t>
    <phoneticPr fontId="2" type="noConversion"/>
  </si>
  <si>
    <t>지역아동센터 종사자 처우개선비</t>
    <phoneticPr fontId="2" type="noConversion"/>
  </si>
  <si>
    <t>여성가족국
(다문화가족과)</t>
    <phoneticPr fontId="2" type="noConversion"/>
  </si>
  <si>
    <t>복지여성실
(가족여성담당관)</t>
    <phoneticPr fontId="2" type="noConversion"/>
  </si>
  <si>
    <t>복지여성실
(보육청소년담당관)</t>
    <phoneticPr fontId="2" type="noConversion"/>
  </si>
  <si>
    <t>복지여성실
(북부여성비전센터)</t>
    <phoneticPr fontId="2" type="noConversion"/>
  </si>
  <si>
    <t>평생교육국
(교육정책과)</t>
    <phoneticPr fontId="2" type="noConversion"/>
  </si>
  <si>
    <t>평생교육국
(평생교육과)</t>
    <phoneticPr fontId="2" type="noConversion"/>
  </si>
  <si>
    <t>신규</t>
    <phoneticPr fontId="2" type="noConversion"/>
  </si>
  <si>
    <t>신규</t>
    <phoneticPr fontId="2" type="noConversion"/>
  </si>
  <si>
    <t>외국인주민 집중거주지 생활환경개선(국비)
 - 자치단체경상보조금</t>
    <phoneticPr fontId="2" type="noConversion"/>
  </si>
  <si>
    <t>외국인 인권센터 운영</t>
    <phoneticPr fontId="2" type="noConversion"/>
  </si>
  <si>
    <t>고양여성인력개발센터 임차료</t>
    <phoneticPr fontId="2" type="noConversion"/>
  </si>
  <si>
    <t>청소년 쉼터운영 지원(기금/지원)
 - 자치단체경상보조금</t>
    <phoneticPr fontId="2" type="noConversion"/>
  </si>
  <si>
    <t>경기북부 청소년 성문화센터 운영 지원</t>
    <phoneticPr fontId="2" type="noConversion"/>
  </si>
  <si>
    <t>지역아동센터 종사자 처우개선비</t>
    <phoneticPr fontId="2" type="noConversion"/>
  </si>
  <si>
    <t>지역아동센터종사자 특수근무수당</t>
    <phoneticPr fontId="2" type="noConversion"/>
  </si>
  <si>
    <t>새일센터 미지정지역 취업지원서비스제공
(국비/직접)</t>
    <phoneticPr fontId="2" type="noConversion"/>
  </si>
  <si>
    <t>새일센터미지정지역 취업지원서비스 제공
(국비/지원)</t>
    <phoneticPr fontId="2" type="noConversion"/>
  </si>
  <si>
    <t>여성이 일하기 좋은 기업환경 조성사업
(국비/직접)</t>
    <phoneticPr fontId="2" type="noConversion"/>
  </si>
  <si>
    <t>작은도서관 도민사서 일자리 창출</t>
    <phoneticPr fontId="2" type="noConversion"/>
  </si>
  <si>
    <t>공공도서관 평가시상금</t>
    <phoneticPr fontId="2" type="noConversion"/>
  </si>
  <si>
    <t>경기평생교육진흥원 운영 출연금</t>
    <phoneticPr fontId="2" type="noConversion"/>
  </si>
  <si>
    <t>본예산
133</t>
    <phoneticPr fontId="2" type="noConversion"/>
  </si>
  <si>
    <t>본예산
134</t>
    <phoneticPr fontId="2" type="noConversion"/>
  </si>
  <si>
    <t>본예산
137</t>
    <phoneticPr fontId="2" type="noConversion"/>
  </si>
  <si>
    <t>본예산
905</t>
    <phoneticPr fontId="2" type="noConversion"/>
  </si>
  <si>
    <t>본예산
143</t>
    <phoneticPr fontId="2" type="noConversion"/>
  </si>
  <si>
    <t>본예산
141</t>
    <phoneticPr fontId="2" type="noConversion"/>
  </si>
  <si>
    <t>본예산
149</t>
    <phoneticPr fontId="2" type="noConversion"/>
  </si>
  <si>
    <t>본예산
160</t>
    <phoneticPr fontId="2" type="noConversion"/>
  </si>
  <si>
    <t>본예산
165</t>
    <phoneticPr fontId="2" type="noConversion"/>
  </si>
  <si>
    <t>경제투자실
(기술학교)</t>
    <phoneticPr fontId="2" type="noConversion"/>
  </si>
  <si>
    <t>재정보전금</t>
    <phoneticPr fontId="2" type="noConversion"/>
  </si>
  <si>
    <t>상임위 -198,000</t>
    <phoneticPr fontId="2" type="noConversion"/>
  </si>
  <si>
    <t>마을기업 육성사업</t>
    <phoneticPr fontId="2" type="noConversion"/>
  </si>
  <si>
    <t>도비만 증액</t>
    <phoneticPr fontId="2" type="noConversion"/>
  </si>
  <si>
    <t>상임위 -100,000</t>
    <phoneticPr fontId="2" type="noConversion"/>
  </si>
  <si>
    <t>상임위 -462,000</t>
    <phoneticPr fontId="2" type="noConversion"/>
  </si>
  <si>
    <t>음식물 자연처리기
(소방본부,북부소방본부,34개소방서)</t>
    <phoneticPr fontId="2" type="noConversion"/>
  </si>
  <si>
    <t>광명소방서</t>
    <phoneticPr fontId="2" type="noConversion"/>
  </si>
  <si>
    <t>소방관서이전</t>
    <phoneticPr fontId="2" type="noConversion"/>
  </si>
  <si>
    <t>상임위 -40,830</t>
    <phoneticPr fontId="2" type="noConversion"/>
  </si>
  <si>
    <t>국비 내시</t>
    <phoneticPr fontId="2" type="noConversion"/>
  </si>
  <si>
    <t>농정국</t>
    <phoneticPr fontId="2" type="noConversion"/>
  </si>
  <si>
    <t>신규</t>
    <phoneticPr fontId="2" type="noConversion"/>
  </si>
  <si>
    <t>토지종자 유전자원 육성보존사업</t>
    <phoneticPr fontId="2" type="noConversion"/>
  </si>
  <si>
    <t>경기도의료원 한의원 신설 관련 용역</t>
    <phoneticPr fontId="2" type="noConversion"/>
  </si>
  <si>
    <t>공공형어린이집 인건비 지원(본청)</t>
    <phoneticPr fontId="2" type="noConversion"/>
  </si>
  <si>
    <t>공공형어린이집 인건비 지원(북부청)</t>
    <phoneticPr fontId="2" type="noConversion"/>
  </si>
  <si>
    <t>경제투자실</t>
    <phoneticPr fontId="2" type="noConversion"/>
  </si>
  <si>
    <t>문화체육관광국</t>
    <phoneticPr fontId="2" type="noConversion"/>
  </si>
  <si>
    <t>소외계층 템플스테이</t>
    <phoneticPr fontId="2" type="noConversion"/>
  </si>
  <si>
    <t>경기관광공사 출연금</t>
    <phoneticPr fontId="2" type="noConversion"/>
  </si>
  <si>
    <t>비상기획관
(재난대책담당관)</t>
    <phoneticPr fontId="2" type="noConversion"/>
  </si>
  <si>
    <t>신규</t>
    <phoneticPr fontId="2" type="noConversion"/>
  </si>
  <si>
    <t>여성가족국</t>
    <phoneticPr fontId="2" type="noConversion"/>
  </si>
  <si>
    <t>입주업체 컨설팅 지원 등</t>
    <phoneticPr fontId="2" type="noConversion"/>
  </si>
  <si>
    <t>입주업체 전시회, 박람회 등 마케팅 지원</t>
    <phoneticPr fontId="2" type="noConversion"/>
  </si>
  <si>
    <t>국내 창업보육정보센터 벤치마킹 등</t>
    <phoneticPr fontId="2" type="noConversion"/>
  </si>
  <si>
    <t>국비 내시</t>
    <phoneticPr fontId="2" type="noConversion"/>
  </si>
  <si>
    <t>여성창업과 경영지원 사업</t>
    <phoneticPr fontId="2" type="noConversion"/>
  </si>
  <si>
    <t>복지여성실</t>
    <phoneticPr fontId="2" type="noConversion"/>
  </si>
  <si>
    <t>홀몸노인돌봄사업 사업관리비(자체/직접)
- 사무관리비</t>
    <phoneticPr fontId="2" type="noConversion"/>
  </si>
  <si>
    <t>도 학업중단 청소년지원(자체/직접)</t>
    <phoneticPr fontId="2" type="noConversion"/>
  </si>
  <si>
    <t>시군 학업중단 청소년지원(자체/지원)</t>
    <phoneticPr fontId="2" type="noConversion"/>
  </si>
  <si>
    <t>환경국</t>
    <phoneticPr fontId="2" type="noConversion"/>
  </si>
  <si>
    <t>배출권 거래제 시범사업(국비/지원)
- 자치단체경상보조금</t>
    <phoneticPr fontId="2" type="noConversion"/>
  </si>
  <si>
    <t>배출권 거래제 교육 및 홍보물 제작(국비/직접)
- 사무관리비</t>
    <phoneticPr fontId="2" type="noConversion"/>
  </si>
  <si>
    <t>PTSD(외상후스트레스장애) 치유실
(부천소방서)</t>
    <phoneticPr fontId="2" type="noConversion"/>
  </si>
  <si>
    <t>아이사랑육아방</t>
    <phoneticPr fontId="2" type="noConversion"/>
  </si>
  <si>
    <t>북부청</t>
    <phoneticPr fontId="2" type="noConversion"/>
  </si>
  <si>
    <t>대한민국휘호대회 10주년</t>
    <phoneticPr fontId="2" type="noConversion"/>
  </si>
  <si>
    <t>보건복지국</t>
    <phoneticPr fontId="2" type="noConversion"/>
  </si>
  <si>
    <t>사회복지교육매뉴얼 제작</t>
    <phoneticPr fontId="2" type="noConversion"/>
  </si>
  <si>
    <t>사회적기업 특례보증 출연금</t>
    <phoneticPr fontId="2" type="noConversion"/>
  </si>
  <si>
    <t>평생교육국</t>
    <phoneticPr fontId="2" type="noConversion"/>
  </si>
  <si>
    <t>특수교육보조원 인건비</t>
    <phoneticPr fontId="2" type="noConversion"/>
  </si>
  <si>
    <t>소방청사 청소용역비</t>
    <phoneticPr fontId="2" type="noConversion"/>
  </si>
  <si>
    <t>규제완화 및 투자환경조성 
홍보비 삭감</t>
    <phoneticPr fontId="2" type="noConversion"/>
  </si>
  <si>
    <t>화도~운수</t>
    <phoneticPr fontId="2" type="noConversion"/>
  </si>
  <si>
    <t>교통건설국
(도로계획과)</t>
    <phoneticPr fontId="2" type="noConversion"/>
  </si>
  <si>
    <t>생활밀착형 홀몸노인 돌봄사업(자체/지원)
- 자치단체경상보조</t>
    <phoneticPr fontId="2" type="noConversion"/>
  </si>
  <si>
    <t>경기의료원 공공의료 손실지원</t>
    <phoneticPr fontId="2" type="noConversion"/>
  </si>
  <si>
    <t>도 교육청과의 협력사업임</t>
    <phoneticPr fontId="2" type="noConversion"/>
  </si>
  <si>
    <t>(본예산 12,000,000)</t>
    <phoneticPr fontId="2" type="noConversion"/>
  </si>
  <si>
    <t>(본예산 5,000,000)</t>
    <phoneticPr fontId="2" type="noConversion"/>
  </si>
  <si>
    <t>(본예산 11,000,000)</t>
    <phoneticPr fontId="2" type="noConversion"/>
  </si>
  <si>
    <t>과목변경
자치단체경상보조금 -&gt; 사무관리비</t>
    <phoneticPr fontId="2" type="noConversion"/>
  </si>
  <si>
    <t>세입증감</t>
    <phoneticPr fontId="2" type="noConversion"/>
  </si>
  <si>
    <t>세출증감</t>
    <phoneticPr fontId="2" type="noConversion"/>
  </si>
  <si>
    <t>잔액</t>
    <phoneticPr fontId="2" type="noConversion"/>
  </si>
  <si>
    <t>80만원*186개소*30%*1/2</t>
    <phoneticPr fontId="2" type="noConversion"/>
  </si>
  <si>
    <t>인건비 반영, 사업비 삭감</t>
    <phoneticPr fontId="2" type="noConversion"/>
  </si>
  <si>
    <t>소강당 리모델링비, 건물외벽 보수공사,
홈페이지, 모자, 차량</t>
    <phoneticPr fontId="2" type="noConversion"/>
  </si>
  <si>
    <t>영상감시 시스템 및 장비 보강사업(자체/직접)</t>
    <phoneticPr fontId="2" type="noConversion"/>
  </si>
  <si>
    <t>2011년 특별교부세</t>
    <phoneticPr fontId="2" type="noConversion"/>
  </si>
</sst>
</file>

<file path=xl/styles.xml><?xml version="1.0" encoding="utf-8"?>
<styleSheet xmlns="http://schemas.openxmlformats.org/spreadsheetml/2006/main">
  <numFmts count="11">
    <numFmt numFmtId="41" formatCode="_-* #,##0_-;\-* #,##0_-;_-* &quot;-&quot;_-;_-@_-"/>
    <numFmt numFmtId="176" formatCode="mm&quot;월&quot;\ dd&quot;일&quot;"/>
    <numFmt numFmtId="177" formatCode="#,##0;&quot;△&quot;#,##0"/>
    <numFmt numFmtId="178" formatCode="#,##0_);[Red]\(#,##0\)"/>
    <numFmt numFmtId="179" formatCode="#,##0_ "/>
    <numFmt numFmtId="180" formatCode="#,##0\ ;&quot;△&quot;#,##0\ "/>
    <numFmt numFmtId="181" formatCode="#,##0\ ;[Red]&quot;△&quot;#,##0\ "/>
    <numFmt numFmtId="182" formatCode="#,##0&quot;건&quot;"/>
    <numFmt numFmtId="183" formatCode="&quot;?#,##0;\-&quot;&quot;?&quot;#,##0"/>
    <numFmt numFmtId="184" formatCode="#,##0\ ;[Blue]&quot;△&quot;#,##0\ "/>
    <numFmt numFmtId="185" formatCode="#,##0_ ;[Red]\-#,##0\ 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1"/>
      <color indexed="57"/>
      <name val="굴림"/>
      <family val="3"/>
      <charset val="129"/>
    </font>
    <font>
      <i/>
      <sz val="11"/>
      <color indexed="23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6"/>
      <color indexed="12"/>
      <name val="HY헤드라인M"/>
      <family val="1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color indexed="12"/>
      <name val="굴림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12"/>
      <name val="굴림"/>
      <family val="3"/>
      <charset val="129"/>
    </font>
    <font>
      <sz val="8"/>
      <color indexed="20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indexed="16"/>
      <name val="돋움"/>
      <family val="3"/>
      <charset val="129"/>
    </font>
    <font>
      <sz val="11"/>
      <color indexed="10"/>
      <name val="굴림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66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9" fontId="27" fillId="0" borderId="0" applyFont="0" applyFill="0" applyAlignment="0" applyProtection="0"/>
  </cellStyleXfs>
  <cellXfs count="47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177" fontId="10" fillId="0" borderId="0" xfId="0" applyNumberFormat="1" applyFont="1" applyAlignment="1">
      <alignment vertical="center"/>
    </xf>
    <xf numFmtId="41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2" xfId="1" applyFont="1" applyBorder="1" applyAlignment="1">
      <alignment vertical="center"/>
    </xf>
    <xf numFmtId="41" fontId="6" fillId="0" borderId="2" xfId="1" quotePrefix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7" fontId="10" fillId="0" borderId="0" xfId="0" applyNumberFormat="1" applyFont="1"/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5" fillId="0" borderId="0" xfId="0" applyFont="1" applyAlignment="1">
      <alignment wrapText="1"/>
    </xf>
    <xf numFmtId="41" fontId="12" fillId="0" borderId="2" xfId="1" applyFont="1" applyBorder="1" applyAlignment="1">
      <alignment horizontal="right" vertical="center"/>
    </xf>
    <xf numFmtId="41" fontId="6" fillId="0" borderId="2" xfId="1" applyFont="1" applyBorder="1" applyAlignment="1">
      <alignment horizontal="right" vertical="center"/>
    </xf>
    <xf numFmtId="41" fontId="6" fillId="0" borderId="4" xfId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41" fontId="6" fillId="0" borderId="5" xfId="1" applyFont="1" applyBorder="1" applyAlignment="1">
      <alignment horizontal="right" vertical="center"/>
    </xf>
    <xf numFmtId="41" fontId="6" fillId="0" borderId="6" xfId="1" applyFont="1" applyBorder="1" applyAlignment="1">
      <alignment horizontal="right" vertical="center"/>
    </xf>
    <xf numFmtId="0" fontId="16" fillId="0" borderId="0" xfId="0" applyFont="1" applyAlignment="1">
      <alignment horizontal="left"/>
    </xf>
    <xf numFmtId="181" fontId="0" fillId="0" borderId="0" xfId="0" applyNumberFormat="1" applyAlignment="1">
      <alignment horizontal="right" vertical="center"/>
    </xf>
    <xf numFmtId="181" fontId="18" fillId="0" borderId="7" xfId="1" applyNumberFormat="1" applyFont="1" applyBorder="1" applyAlignment="1">
      <alignment vertical="center" shrinkToFit="1"/>
    </xf>
    <xf numFmtId="180" fontId="6" fillId="0" borderId="7" xfId="1" applyNumberFormat="1" applyFont="1" applyBorder="1" applyAlignment="1">
      <alignment vertical="center" shrinkToFit="1"/>
    </xf>
    <xf numFmtId="180" fontId="18" fillId="0" borderId="7" xfId="1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81" fontId="18" fillId="0" borderId="8" xfId="1" applyNumberFormat="1" applyFont="1" applyBorder="1" applyAlignment="1">
      <alignment vertical="center" shrinkToFit="1"/>
    </xf>
    <xf numFmtId="180" fontId="6" fillId="0" borderId="8" xfId="1" applyNumberFormat="1" applyFont="1" applyBorder="1" applyAlignment="1">
      <alignment vertical="center" shrinkToFit="1"/>
    </xf>
    <xf numFmtId="0" fontId="18" fillId="0" borderId="7" xfId="0" applyFont="1" applyBorder="1" applyAlignment="1">
      <alignment vertical="center" wrapText="1" shrinkToFit="1"/>
    </xf>
    <xf numFmtId="41" fontId="1" fillId="0" borderId="0" xfId="1" applyAlignment="1">
      <alignment vertical="center"/>
    </xf>
    <xf numFmtId="41" fontId="1" fillId="0" borderId="0" xfId="1" applyFont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 shrinkToFit="1"/>
    </xf>
    <xf numFmtId="0" fontId="18" fillId="0" borderId="11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20" fillId="0" borderId="0" xfId="0" applyFont="1" applyAlignment="1">
      <alignment horizontal="left"/>
    </xf>
    <xf numFmtId="0" fontId="18" fillId="0" borderId="7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center" vertical="center"/>
    </xf>
    <xf numFmtId="182" fontId="17" fillId="0" borderId="7" xfId="0" applyNumberFormat="1" applyFont="1" applyFill="1" applyBorder="1" applyAlignment="1">
      <alignment horizontal="center" vertical="center" shrinkToFit="1"/>
    </xf>
    <xf numFmtId="0" fontId="18" fillId="0" borderId="9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41" fontId="1" fillId="0" borderId="0" xfId="1" applyFill="1" applyAlignment="1">
      <alignment vertical="center"/>
    </xf>
    <xf numFmtId="0" fontId="18" fillId="2" borderId="9" xfId="0" applyFont="1" applyFill="1" applyBorder="1" applyAlignment="1">
      <alignment horizontal="center" vertical="center" shrinkToFit="1"/>
    </xf>
    <xf numFmtId="182" fontId="17" fillId="2" borderId="7" xfId="0" applyNumberFormat="1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80" fontId="18" fillId="2" borderId="7" xfId="1" applyNumberFormat="1" applyFont="1" applyFill="1" applyBorder="1" applyAlignment="1">
      <alignment vertical="center" shrinkToFit="1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vertical="center"/>
    </xf>
    <xf numFmtId="177" fontId="24" fillId="3" borderId="13" xfId="0" applyNumberFormat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41" fontId="10" fillId="0" borderId="14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41" fontId="24" fillId="0" borderId="13" xfId="1" applyFont="1" applyBorder="1" applyAlignment="1">
      <alignment vertical="center"/>
    </xf>
    <xf numFmtId="181" fontId="18" fillId="0" borderId="15" xfId="1" applyNumberFormat="1" applyFont="1" applyBorder="1" applyAlignment="1">
      <alignment vertical="center" shrinkToFit="1"/>
    </xf>
    <xf numFmtId="181" fontId="18" fillId="0" borderId="16" xfId="1" applyNumberFormat="1" applyFont="1" applyBorder="1" applyAlignment="1">
      <alignment vertical="center" shrinkToFit="1"/>
    </xf>
    <xf numFmtId="0" fontId="22" fillId="5" borderId="7" xfId="0" applyFont="1" applyFill="1" applyBorder="1" applyAlignment="1">
      <alignment horizontal="center" vertical="center"/>
    </xf>
    <xf numFmtId="181" fontId="9" fillId="0" borderId="7" xfId="1" applyNumberFormat="1" applyFont="1" applyFill="1" applyBorder="1" applyAlignment="1">
      <alignment vertical="center" shrinkToFit="1"/>
    </xf>
    <xf numFmtId="0" fontId="23" fillId="0" borderId="7" xfId="0" applyFont="1" applyFill="1" applyBorder="1" applyAlignment="1">
      <alignment horizontal="center" vertical="center" wrapText="1"/>
    </xf>
    <xf numFmtId="181" fontId="23" fillId="0" borderId="7" xfId="1" applyNumberFormat="1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181" fontId="9" fillId="0" borderId="7" xfId="1" applyNumberFormat="1" applyFont="1" applyBorder="1" applyAlignment="1">
      <alignment horizontal="right" vertical="center"/>
    </xf>
    <xf numFmtId="181" fontId="9" fillId="0" borderId="7" xfId="0" applyNumberFormat="1" applyFont="1" applyBorder="1" applyAlignment="1">
      <alignment vertical="center"/>
    </xf>
    <xf numFmtId="0" fontId="25" fillId="4" borderId="6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vertical="center"/>
    </xf>
    <xf numFmtId="41" fontId="18" fillId="0" borderId="2" xfId="1" applyFont="1" applyFill="1" applyBorder="1" applyAlignment="1">
      <alignment vertical="center"/>
    </xf>
    <xf numFmtId="41" fontId="6" fillId="0" borderId="5" xfId="1" applyFont="1" applyFill="1" applyBorder="1" applyAlignment="1">
      <alignment horizontal="right" vertical="center"/>
    </xf>
    <xf numFmtId="0" fontId="9" fillId="0" borderId="0" xfId="0" applyFont="1" applyFill="1"/>
    <xf numFmtId="0" fontId="18" fillId="0" borderId="1" xfId="0" applyFont="1" applyFill="1" applyBorder="1" applyAlignment="1">
      <alignment horizontal="center" vertical="center"/>
    </xf>
    <xf numFmtId="41" fontId="18" fillId="0" borderId="5" xfId="1" applyFont="1" applyFill="1" applyBorder="1" applyAlignment="1">
      <alignment horizontal="right" vertical="center"/>
    </xf>
    <xf numFmtId="0" fontId="23" fillId="0" borderId="0" xfId="0" applyFont="1" applyFill="1"/>
    <xf numFmtId="0" fontId="6" fillId="0" borderId="3" xfId="0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 applyAlignment="1">
      <alignment vertical="center"/>
    </xf>
    <xf numFmtId="41" fontId="6" fillId="0" borderId="6" xfId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0" fontId="27" fillId="0" borderId="0" xfId="0" applyFont="1" applyFill="1" applyAlignment="1">
      <alignment vertical="center"/>
    </xf>
    <xf numFmtId="182" fontId="22" fillId="0" borderId="9" xfId="0" applyNumberFormat="1" applyFont="1" applyFill="1" applyBorder="1" applyAlignment="1">
      <alignment horizontal="center" vertical="center" shrinkToFit="1"/>
    </xf>
    <xf numFmtId="181" fontId="22" fillId="0" borderId="7" xfId="1" applyNumberFormat="1" applyFont="1" applyFill="1" applyBorder="1" applyAlignment="1">
      <alignment vertical="center" shrinkToFit="1"/>
    </xf>
    <xf numFmtId="0" fontId="17" fillId="0" borderId="12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left" vertical="center" wrapText="1"/>
    </xf>
    <xf numFmtId="181" fontId="28" fillId="0" borderId="7" xfId="1" applyNumberFormat="1" applyFont="1" applyFill="1" applyBorder="1" applyAlignment="1">
      <alignment horizontal="right" vertical="center" shrinkToFit="1"/>
    </xf>
    <xf numFmtId="0" fontId="23" fillId="0" borderId="7" xfId="0" applyFont="1" applyFill="1" applyBorder="1" applyAlignment="1">
      <alignment horizontal="left" vertical="center" wrapText="1"/>
    </xf>
    <xf numFmtId="181" fontId="18" fillId="0" borderId="12" xfId="0" applyNumberFormat="1" applyFont="1" applyFill="1" applyBorder="1" applyAlignment="1">
      <alignment horizontal="left" vertical="center" wrapText="1"/>
    </xf>
    <xf numFmtId="41" fontId="18" fillId="0" borderId="2" xfId="1" applyFont="1" applyBorder="1" applyAlignment="1">
      <alignment horizontal="right" vertical="center"/>
    </xf>
    <xf numFmtId="0" fontId="28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vertical="center" wrapText="1"/>
    </xf>
    <xf numFmtId="41" fontId="14" fillId="0" borderId="0" xfId="0" applyNumberFormat="1" applyFont="1"/>
    <xf numFmtId="0" fontId="30" fillId="0" borderId="0" xfId="0" applyFont="1"/>
    <xf numFmtId="0" fontId="9" fillId="0" borderId="17" xfId="0" applyFont="1" applyBorder="1"/>
    <xf numFmtId="0" fontId="5" fillId="0" borderId="7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179" fontId="28" fillId="0" borderId="7" xfId="0" applyNumberFormat="1" applyFont="1" applyFill="1" applyBorder="1" applyAlignment="1" applyProtection="1">
      <alignment horizontal="center" vertical="center" shrinkToFit="1"/>
    </xf>
    <xf numFmtId="181" fontId="28" fillId="0" borderId="7" xfId="0" applyNumberFormat="1" applyFont="1" applyFill="1" applyBorder="1" applyAlignment="1" applyProtection="1">
      <alignment horizontal="right" vertical="center" shrinkToFit="1"/>
    </xf>
    <xf numFmtId="0" fontId="6" fillId="0" borderId="12" xfId="1" applyNumberFormat="1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179" fontId="28" fillId="0" borderId="7" xfId="0" applyNumberFormat="1" applyFont="1" applyFill="1" applyBorder="1" applyAlignment="1" applyProtection="1">
      <alignment horizontal="center" vertical="center" wrapText="1" shrinkToFit="1"/>
    </xf>
    <xf numFmtId="179" fontId="28" fillId="0" borderId="7" xfId="0" applyNumberFormat="1" applyFont="1" applyFill="1" applyBorder="1" applyAlignment="1" applyProtection="1">
      <alignment horizontal="left" vertical="center" wrapText="1"/>
    </xf>
    <xf numFmtId="176" fontId="1" fillId="9" borderId="0" xfId="0" applyNumberFormat="1" applyFont="1" applyFill="1" applyAlignment="1">
      <alignment vertical="center"/>
    </xf>
    <xf numFmtId="0" fontId="1" fillId="9" borderId="0" xfId="0" applyFont="1" applyFill="1" applyAlignment="1">
      <alignment vertical="center"/>
    </xf>
    <xf numFmtId="180" fontId="30" fillId="0" borderId="3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18" xfId="0" applyFont="1" applyBorder="1" applyAlignment="1">
      <alignment horizontal="center" vertical="center"/>
    </xf>
    <xf numFmtId="177" fontId="22" fillId="8" borderId="1" xfId="0" applyNumberFormat="1" applyFont="1" applyFill="1" applyBorder="1" applyAlignment="1">
      <alignment vertical="center"/>
    </xf>
    <xf numFmtId="179" fontId="13" fillId="0" borderId="2" xfId="0" applyNumberFormat="1" applyFont="1" applyBorder="1" applyAlignment="1">
      <alignment horizontal="right" vertical="center" wrapText="1"/>
    </xf>
    <xf numFmtId="181" fontId="23" fillId="0" borderId="7" xfId="1" applyNumberFormat="1" applyFont="1" applyFill="1" applyBorder="1" applyAlignment="1">
      <alignment horizontal="right" vertical="center"/>
    </xf>
    <xf numFmtId="181" fontId="23" fillId="0" borderId="7" xfId="0" applyNumberFormat="1" applyFont="1" applyFill="1" applyBorder="1" applyAlignment="1">
      <alignment vertical="center"/>
    </xf>
    <xf numFmtId="181" fontId="9" fillId="0" borderId="7" xfId="1" applyNumberFormat="1" applyFont="1" applyFill="1" applyBorder="1" applyAlignment="1">
      <alignment horizontal="right" vertical="center"/>
    </xf>
    <xf numFmtId="181" fontId="9" fillId="0" borderId="7" xfId="0" applyNumberFormat="1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8" fillId="0" borderId="9" xfId="0" applyFont="1" applyFill="1" applyBorder="1" applyAlignment="1">
      <alignment horizontal="center" vertical="center" shrinkToFit="1"/>
    </xf>
    <xf numFmtId="0" fontId="28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 shrinkToFit="1"/>
    </xf>
    <xf numFmtId="182" fontId="18" fillId="10" borderId="19" xfId="0" applyNumberFormat="1" applyFont="1" applyFill="1" applyBorder="1" applyAlignment="1">
      <alignment horizontal="center" vertical="center" shrinkToFit="1"/>
    </xf>
    <xf numFmtId="0" fontId="26" fillId="0" borderId="19" xfId="0" applyFont="1" applyBorder="1" applyAlignment="1">
      <alignment vertical="center"/>
    </xf>
    <xf numFmtId="0" fontId="26" fillId="0" borderId="19" xfId="0" applyFont="1" applyFill="1" applyBorder="1" applyAlignment="1">
      <alignment vertical="center"/>
    </xf>
    <xf numFmtId="0" fontId="26" fillId="0" borderId="20" xfId="0" applyFont="1" applyBorder="1" applyAlignment="1">
      <alignment vertical="center"/>
    </xf>
    <xf numFmtId="181" fontId="9" fillId="0" borderId="8" xfId="1" applyNumberFormat="1" applyFont="1" applyFill="1" applyBorder="1" applyAlignment="1">
      <alignment vertical="center" shrinkToFit="1"/>
    </xf>
    <xf numFmtId="181" fontId="9" fillId="0" borderId="8" xfId="1" applyNumberFormat="1" applyFont="1" applyBorder="1" applyAlignment="1">
      <alignment horizontal="right" vertical="center"/>
    </xf>
    <xf numFmtId="181" fontId="9" fillId="0" borderId="8" xfId="0" applyNumberFormat="1" applyFont="1" applyBorder="1" applyAlignment="1">
      <alignment vertical="center"/>
    </xf>
    <xf numFmtId="0" fontId="17" fillId="0" borderId="21" xfId="0" applyFont="1" applyFill="1" applyBorder="1" applyAlignment="1">
      <alignment horizontal="center" vertical="center" shrinkToFit="1"/>
    </xf>
    <xf numFmtId="0" fontId="18" fillId="10" borderId="21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10" borderId="21" xfId="0" applyFont="1" applyFill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81" fontId="12" fillId="0" borderId="5" xfId="1" applyNumberFormat="1" applyFont="1" applyBorder="1" applyAlignment="1">
      <alignment horizontal="right" vertical="center"/>
    </xf>
    <xf numFmtId="181" fontId="6" fillId="0" borderId="5" xfId="1" applyNumberFormat="1" applyFont="1" applyBorder="1" applyAlignment="1">
      <alignment horizontal="right" vertical="center"/>
    </xf>
    <xf numFmtId="181" fontId="6" fillId="0" borderId="6" xfId="1" applyNumberFormat="1" applyFont="1" applyBorder="1" applyAlignment="1">
      <alignment horizontal="right" vertical="center"/>
    </xf>
    <xf numFmtId="181" fontId="12" fillId="0" borderId="2" xfId="1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/>
    </xf>
    <xf numFmtId="181" fontId="6" fillId="0" borderId="2" xfId="1" applyNumberFormat="1" applyFont="1" applyBorder="1" applyAlignment="1">
      <alignment horizontal="right" vertical="center"/>
    </xf>
    <xf numFmtId="181" fontId="6" fillId="0" borderId="2" xfId="1" quotePrefix="1" applyNumberFormat="1" applyFont="1" applyBorder="1" applyAlignment="1">
      <alignment horizontal="right" vertical="center"/>
    </xf>
    <xf numFmtId="181" fontId="6" fillId="0" borderId="24" xfId="0" applyNumberFormat="1" applyFont="1" applyBorder="1" applyAlignment="1">
      <alignment horizontal="right" vertical="center"/>
    </xf>
    <xf numFmtId="181" fontId="6" fillId="0" borderId="4" xfId="1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 wrapText="1"/>
    </xf>
    <xf numFmtId="180" fontId="18" fillId="0" borderId="8" xfId="1" applyNumberFormat="1" applyFont="1" applyFill="1" applyBorder="1" applyAlignment="1">
      <alignment vertical="center" shrinkToFit="1"/>
    </xf>
    <xf numFmtId="181" fontId="5" fillId="0" borderId="7" xfId="1" applyNumberFormat="1" applyFont="1" applyFill="1" applyBorder="1" applyAlignment="1">
      <alignment horizontal="right" vertical="center"/>
    </xf>
    <xf numFmtId="182" fontId="22" fillId="8" borderId="9" xfId="0" applyNumberFormat="1" applyFont="1" applyFill="1" applyBorder="1" applyAlignment="1">
      <alignment horizontal="center" vertical="center" shrinkToFit="1"/>
    </xf>
    <xf numFmtId="0" fontId="22" fillId="8" borderId="7" xfId="0" applyFont="1" applyFill="1" applyBorder="1" applyAlignment="1">
      <alignment horizontal="center" vertical="center" wrapText="1"/>
    </xf>
    <xf numFmtId="181" fontId="22" fillId="8" borderId="7" xfId="1" applyNumberFormat="1" applyFont="1" applyFill="1" applyBorder="1" applyAlignment="1">
      <alignment vertical="center" shrinkToFit="1"/>
    </xf>
    <xf numFmtId="0" fontId="17" fillId="8" borderId="12" xfId="0" applyFont="1" applyFill="1" applyBorder="1" applyAlignment="1">
      <alignment horizontal="left" vertical="center" wrapText="1"/>
    </xf>
    <xf numFmtId="182" fontId="21" fillId="8" borderId="9" xfId="0" applyNumberFormat="1" applyFont="1" applyFill="1" applyBorder="1" applyAlignment="1">
      <alignment horizontal="center" vertical="center" shrinkToFit="1"/>
    </xf>
    <xf numFmtId="0" fontId="17" fillId="8" borderId="12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left" vertical="center" wrapText="1"/>
    </xf>
    <xf numFmtId="181" fontId="5" fillId="0" borderId="7" xfId="1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179" fontId="18" fillId="0" borderId="12" xfId="0" applyNumberFormat="1" applyFont="1" applyFill="1" applyBorder="1" applyAlignment="1" applyProtection="1">
      <alignment horizontal="left" vertical="center" wrapText="1"/>
    </xf>
    <xf numFmtId="179" fontId="6" fillId="0" borderId="12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8" borderId="9" xfId="0" applyFont="1" applyFill="1" applyBorder="1" applyAlignment="1">
      <alignment horizontal="center" vertical="center" shrinkToFit="1"/>
    </xf>
    <xf numFmtId="181" fontId="18" fillId="8" borderId="7" xfId="1" applyNumberFormat="1" applyFont="1" applyFill="1" applyBorder="1" applyAlignment="1">
      <alignment vertical="center" shrinkToFit="1"/>
    </xf>
    <xf numFmtId="0" fontId="18" fillId="8" borderId="12" xfId="0" applyFont="1" applyFill="1" applyBorder="1" applyAlignment="1">
      <alignment horizontal="center" vertical="center" wrapText="1"/>
    </xf>
    <xf numFmtId="0" fontId="18" fillId="8" borderId="9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 shrinkToFit="1"/>
    </xf>
    <xf numFmtId="0" fontId="22" fillId="0" borderId="7" xfId="0" applyFont="1" applyFill="1" applyBorder="1" applyAlignment="1">
      <alignment horizontal="center" vertical="center" shrinkToFit="1"/>
    </xf>
    <xf numFmtId="181" fontId="22" fillId="0" borderId="7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3" fillId="8" borderId="9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181" fontId="23" fillId="8" borderId="7" xfId="1" applyNumberFormat="1" applyFont="1" applyFill="1" applyBorder="1" applyAlignment="1">
      <alignment vertical="center" shrinkToFit="1"/>
    </xf>
    <xf numFmtId="0" fontId="23" fillId="8" borderId="12" xfId="0" applyFont="1" applyFill="1" applyBorder="1" applyAlignment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181" fontId="23" fillId="0" borderId="27" xfId="1" applyNumberFormat="1" applyFont="1" applyBorder="1" applyAlignment="1">
      <alignment vertical="center" shrinkToFit="1"/>
    </xf>
    <xf numFmtId="0" fontId="9" fillId="0" borderId="28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181" fontId="23" fillId="0" borderId="7" xfId="1" applyNumberFormat="1" applyFont="1" applyBorder="1" applyAlignment="1">
      <alignment vertical="center" shrinkToFit="1"/>
    </xf>
    <xf numFmtId="181" fontId="23" fillId="0" borderId="15" xfId="1" applyNumberFormat="1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3" fillId="8" borderId="25" xfId="0" applyFont="1" applyFill="1" applyBorder="1" applyAlignment="1">
      <alignment horizontal="center" vertical="center" shrinkToFit="1"/>
    </xf>
    <xf numFmtId="178" fontId="26" fillId="6" borderId="27" xfId="0" applyNumberFormat="1" applyFont="1" applyFill="1" applyBorder="1" applyAlignment="1">
      <alignment horizontal="right" vertical="center" shrinkToFit="1"/>
    </xf>
    <xf numFmtId="181" fontId="22" fillId="0" borderId="7" xfId="0" applyNumberFormat="1" applyFont="1" applyFill="1" applyBorder="1" applyAlignment="1">
      <alignment horizontal="right" vertical="center" shrinkToFit="1"/>
    </xf>
    <xf numFmtId="0" fontId="23" fillId="8" borderId="9" xfId="0" applyFont="1" applyFill="1" applyBorder="1" applyAlignment="1">
      <alignment horizontal="center" vertical="center" shrinkToFit="1"/>
    </xf>
    <xf numFmtId="182" fontId="23" fillId="8" borderId="7" xfId="0" applyNumberFormat="1" applyFont="1" applyFill="1" applyBorder="1" applyAlignment="1">
      <alignment horizontal="center" vertical="center" shrinkToFit="1"/>
    </xf>
    <xf numFmtId="0" fontId="23" fillId="8" borderId="12" xfId="0" applyFont="1" applyFill="1" applyBorder="1" applyAlignment="1">
      <alignment horizontal="center" vertical="center" wrapText="1"/>
    </xf>
    <xf numFmtId="41" fontId="23" fillId="0" borderId="7" xfId="1" applyFont="1" applyBorder="1" applyAlignment="1">
      <alignment horizontal="left" vertical="center" wrapText="1"/>
    </xf>
    <xf numFmtId="181" fontId="23" fillId="0" borderId="7" xfId="1" applyNumberFormat="1" applyFont="1" applyBorder="1" applyAlignment="1">
      <alignment horizontal="right" vertical="center" shrinkToFit="1"/>
    </xf>
    <xf numFmtId="0" fontId="9" fillId="0" borderId="12" xfId="0" applyFont="1" applyBorder="1" applyAlignment="1">
      <alignment horizontal="left" vertical="center" shrinkToFi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vertical="center" wrapText="1"/>
    </xf>
    <xf numFmtId="0" fontId="29" fillId="0" borderId="0" xfId="0" applyFont="1" applyFill="1" applyAlignment="1">
      <alignment vertical="center"/>
    </xf>
    <xf numFmtId="41" fontId="23" fillId="0" borderId="7" xfId="1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center" vertical="center" shrinkToFit="1"/>
    </xf>
    <xf numFmtId="177" fontId="24" fillId="3" borderId="31" xfId="0" applyNumberFormat="1" applyFont="1" applyFill="1" applyBorder="1" applyAlignment="1">
      <alignment vertical="center"/>
    </xf>
    <xf numFmtId="41" fontId="10" fillId="0" borderId="31" xfId="0" applyNumberFormat="1" applyFont="1" applyBorder="1" applyAlignment="1">
      <alignment horizontal="center" vertical="center"/>
    </xf>
    <xf numFmtId="180" fontId="30" fillId="0" borderId="0" xfId="0" applyNumberFormat="1" applyFont="1" applyBorder="1" applyAlignment="1">
      <alignment vertical="center"/>
    </xf>
    <xf numFmtId="0" fontId="25" fillId="4" borderId="0" xfId="0" applyFont="1" applyFill="1" applyBorder="1" applyAlignment="1">
      <alignment vertical="center" wrapText="1"/>
    </xf>
    <xf numFmtId="41" fontId="24" fillId="0" borderId="0" xfId="1" applyFont="1" applyBorder="1" applyAlignment="1">
      <alignment vertical="center"/>
    </xf>
    <xf numFmtId="41" fontId="10" fillId="0" borderId="37" xfId="1" applyFont="1" applyBorder="1" applyAlignment="1">
      <alignment vertical="center"/>
    </xf>
    <xf numFmtId="177" fontId="9" fillId="0" borderId="0" xfId="0" applyNumberFormat="1" applyFont="1" applyBorder="1" applyAlignment="1">
      <alignment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181" fontId="18" fillId="0" borderId="7" xfId="1" applyNumberFormat="1" applyFont="1" applyFill="1" applyBorder="1" applyAlignment="1">
      <alignment vertical="center" shrinkToFit="1"/>
    </xf>
    <xf numFmtId="181" fontId="18" fillId="0" borderId="15" xfId="1" applyNumberFormat="1" applyFont="1" applyFill="1" applyBorder="1" applyAlignment="1">
      <alignment vertical="center" shrinkToFit="1"/>
    </xf>
    <xf numFmtId="0" fontId="19" fillId="0" borderId="12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22" fillId="5" borderId="7" xfId="0" applyFont="1" applyFill="1" applyBorder="1" applyAlignment="1">
      <alignment horizontal="center" vertical="center"/>
    </xf>
    <xf numFmtId="41" fontId="9" fillId="0" borderId="0" xfId="1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81" fontId="9" fillId="0" borderId="0" xfId="0" applyNumberFormat="1" applyFont="1" applyAlignment="1">
      <alignment horizontal="right" vertical="center"/>
    </xf>
    <xf numFmtId="0" fontId="23" fillId="0" borderId="0" xfId="0" applyFont="1" applyAlignment="1">
      <alignment vertical="center"/>
    </xf>
    <xf numFmtId="41" fontId="23" fillId="0" borderId="0" xfId="1" applyFont="1" applyAlignment="1">
      <alignment vertical="center"/>
    </xf>
    <xf numFmtId="0" fontId="22" fillId="0" borderId="7" xfId="0" applyFont="1" applyFill="1" applyBorder="1" applyAlignment="1">
      <alignment horizontal="left" vertical="center" shrinkToFit="1"/>
    </xf>
    <xf numFmtId="182" fontId="22" fillId="0" borderId="7" xfId="0" applyNumberFormat="1" applyFont="1" applyFill="1" applyBorder="1" applyAlignment="1">
      <alignment horizontal="center" vertical="center" shrinkToFit="1"/>
    </xf>
    <xf numFmtId="181" fontId="23" fillId="0" borderId="0" xfId="0" applyNumberFormat="1" applyFont="1" applyBorder="1" applyAlignment="1">
      <alignment vertical="center"/>
    </xf>
    <xf numFmtId="0" fontId="22" fillId="8" borderId="7" xfId="0" applyFont="1" applyFill="1" applyBorder="1" applyAlignment="1">
      <alignment horizontal="center" vertical="center"/>
    </xf>
    <xf numFmtId="182" fontId="22" fillId="8" borderId="7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41" fontId="22" fillId="0" borderId="0" xfId="1" applyFont="1" applyAlignment="1">
      <alignment vertical="center"/>
    </xf>
    <xf numFmtId="181" fontId="22" fillId="0" borderId="0" xfId="0" applyNumberFormat="1" applyFont="1" applyBorder="1" applyAlignment="1">
      <alignment vertical="center"/>
    </xf>
    <xf numFmtId="0" fontId="23" fillId="0" borderId="9" xfId="0" applyFont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center" vertical="center"/>
    </xf>
    <xf numFmtId="182" fontId="23" fillId="0" borderId="7" xfId="0" applyNumberFormat="1" applyFont="1" applyFill="1" applyBorder="1" applyAlignment="1">
      <alignment horizontal="left" vertical="center" wrapText="1"/>
    </xf>
    <xf numFmtId="181" fontId="23" fillId="0" borderId="7" xfId="1" applyNumberFormat="1" applyFont="1" applyBorder="1" applyAlignment="1">
      <alignment horizontal="right" vertical="center"/>
    </xf>
    <xf numFmtId="181" fontId="23" fillId="0" borderId="7" xfId="0" applyNumberFormat="1" applyFont="1" applyBorder="1" applyAlignment="1">
      <alignment vertical="center"/>
    </xf>
    <xf numFmtId="181" fontId="23" fillId="0" borderId="0" xfId="0" applyNumberFormat="1" applyFont="1" applyAlignment="1">
      <alignment vertical="center"/>
    </xf>
    <xf numFmtId="181" fontId="22" fillId="0" borderId="0" xfId="0" applyNumberFormat="1" applyFont="1" applyAlignment="1">
      <alignment vertical="center"/>
    </xf>
    <xf numFmtId="0" fontId="23" fillId="0" borderId="9" xfId="0" applyFont="1" applyFill="1" applyBorder="1" applyAlignment="1">
      <alignment horizontal="center" vertical="center" shrinkToFit="1"/>
    </xf>
    <xf numFmtId="0" fontId="23" fillId="0" borderId="7" xfId="0" applyFont="1" applyFill="1" applyBorder="1" applyAlignment="1">
      <alignment vertical="center" wrapText="1"/>
    </xf>
    <xf numFmtId="179" fontId="23" fillId="0" borderId="7" xfId="0" applyNumberFormat="1" applyFont="1" applyFill="1" applyBorder="1" applyAlignment="1" applyProtection="1">
      <alignment horizontal="center" vertical="center"/>
    </xf>
    <xf numFmtId="179" fontId="23" fillId="0" borderId="7" xfId="0" applyNumberFormat="1" applyFont="1" applyFill="1" applyBorder="1" applyAlignment="1" applyProtection="1">
      <alignment horizontal="left" vertical="center" wrapText="1"/>
    </xf>
    <xf numFmtId="181" fontId="23" fillId="0" borderId="7" xfId="0" applyNumberFormat="1" applyFont="1" applyFill="1" applyBorder="1" applyAlignment="1" applyProtection="1">
      <alignment horizontal="right" vertical="center" shrinkToFit="1"/>
    </xf>
    <xf numFmtId="179" fontId="18" fillId="0" borderId="12" xfId="0" applyNumberFormat="1" applyFont="1" applyFill="1" applyBorder="1" applyAlignment="1" applyProtection="1">
      <alignment horizontal="left" vertical="center" wrapText="1" shrinkToFit="1"/>
    </xf>
    <xf numFmtId="0" fontId="23" fillId="0" borderId="0" xfId="0" applyFont="1" applyFill="1" applyAlignment="1">
      <alignment vertical="center"/>
    </xf>
    <xf numFmtId="41" fontId="23" fillId="0" borderId="0" xfId="1" applyFont="1" applyFill="1" applyAlignment="1">
      <alignment vertical="center"/>
    </xf>
    <xf numFmtId="179" fontId="23" fillId="0" borderId="7" xfId="0" applyNumberFormat="1" applyFont="1" applyFill="1" applyBorder="1" applyAlignment="1" applyProtection="1">
      <alignment horizontal="center" vertical="center" wrapText="1"/>
    </xf>
    <xf numFmtId="0" fontId="23" fillId="7" borderId="0" xfId="0" applyFont="1" applyFill="1" applyAlignment="1">
      <alignment vertical="center"/>
    </xf>
    <xf numFmtId="41" fontId="23" fillId="7" borderId="0" xfId="1" applyFont="1" applyFill="1" applyAlignment="1">
      <alignment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179" fontId="6" fillId="0" borderId="12" xfId="1" applyNumberFormat="1" applyFont="1" applyFill="1" applyBorder="1" applyAlignment="1">
      <alignment vertical="center" wrapText="1" shrinkToFit="1"/>
    </xf>
    <xf numFmtId="0" fontId="9" fillId="0" borderId="7" xfId="0" applyFont="1" applyFill="1" applyBorder="1" applyAlignment="1">
      <alignment horizontal="center" vertical="center"/>
    </xf>
    <xf numFmtId="181" fontId="23" fillId="0" borderId="7" xfId="1" applyNumberFormat="1" applyFont="1" applyFill="1" applyBorder="1" applyAlignment="1">
      <alignment horizontal="right" vertical="center" shrinkToFit="1"/>
    </xf>
    <xf numFmtId="0" fontId="9" fillId="0" borderId="7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shrinkToFit="1"/>
    </xf>
    <xf numFmtId="181" fontId="22" fillId="0" borderId="7" xfId="1" applyNumberFormat="1" applyFont="1" applyFill="1" applyBorder="1" applyAlignment="1">
      <alignment horizontal="right" vertical="center" shrinkToFit="1"/>
    </xf>
    <xf numFmtId="181" fontId="22" fillId="8" borderId="7" xfId="1" applyNumberFormat="1" applyFont="1" applyFill="1" applyBorder="1" applyAlignment="1">
      <alignment horizontal="right" vertical="center" shrinkToFit="1"/>
    </xf>
    <xf numFmtId="181" fontId="23" fillId="0" borderId="7" xfId="0" applyNumberFormat="1" applyFont="1" applyFill="1" applyBorder="1" applyAlignment="1">
      <alignment horizontal="right" vertical="center"/>
    </xf>
    <xf numFmtId="181" fontId="9" fillId="0" borderId="7" xfId="0" applyNumberFormat="1" applyFont="1" applyFill="1" applyBorder="1" applyAlignment="1">
      <alignment horizontal="right" vertical="center"/>
    </xf>
    <xf numFmtId="0" fontId="18" fillId="0" borderId="44" xfId="0" applyFont="1" applyFill="1" applyBorder="1" applyAlignment="1">
      <alignment horizontal="left" vertical="center" wrapText="1"/>
    </xf>
    <xf numFmtId="3" fontId="18" fillId="0" borderId="12" xfId="0" applyNumberFormat="1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vertical="center" wrapText="1"/>
    </xf>
    <xf numFmtId="181" fontId="28" fillId="0" borderId="7" xfId="1" applyNumberFormat="1" applyFont="1" applyFill="1" applyBorder="1" applyAlignment="1">
      <alignment horizontal="right" vertical="center"/>
    </xf>
    <xf numFmtId="181" fontId="9" fillId="0" borderId="7" xfId="1" applyNumberFormat="1" applyFont="1" applyFill="1" applyBorder="1" applyAlignment="1">
      <alignment horizontal="right" vertical="center" shrinkToFit="1"/>
    </xf>
    <xf numFmtId="181" fontId="9" fillId="0" borderId="8" xfId="1" applyNumberFormat="1" applyFont="1" applyFill="1" applyBorder="1" applyAlignment="1">
      <alignment horizontal="right" vertical="center" shrinkToFit="1"/>
    </xf>
    <xf numFmtId="181" fontId="9" fillId="0" borderId="0" xfId="0" applyNumberFormat="1" applyFont="1" applyAlignment="1">
      <alignment vertical="center"/>
    </xf>
    <xf numFmtId="179" fontId="18" fillId="0" borderId="12" xfId="0" applyNumberFormat="1" applyFont="1" applyFill="1" applyBorder="1" applyAlignment="1" applyProtection="1">
      <alignment vertical="center" wrapText="1"/>
    </xf>
    <xf numFmtId="181" fontId="23" fillId="0" borderId="0" xfId="0" applyNumberFormat="1" applyFont="1" applyFill="1" applyAlignment="1">
      <alignment vertical="center"/>
    </xf>
    <xf numFmtId="179" fontId="5" fillId="0" borderId="7" xfId="1" applyNumberFormat="1" applyFont="1" applyFill="1" applyBorder="1" applyAlignment="1">
      <alignment horizontal="left" vertical="center" wrapText="1"/>
    </xf>
    <xf numFmtId="0" fontId="18" fillId="0" borderId="28" xfId="0" applyFont="1" applyFill="1" applyBorder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45" xfId="0" applyFill="1" applyBorder="1" applyAlignment="1">
      <alignment vertical="center"/>
    </xf>
    <xf numFmtId="0" fontId="17" fillId="2" borderId="46" xfId="0" applyFont="1" applyFill="1" applyBorder="1" applyAlignment="1">
      <alignment horizontal="center" vertical="center"/>
    </xf>
    <xf numFmtId="184" fontId="27" fillId="0" borderId="9" xfId="0" applyNumberFormat="1" applyFont="1" applyFill="1" applyBorder="1" applyAlignment="1">
      <alignment vertical="center"/>
    </xf>
    <xf numFmtId="184" fontId="27" fillId="0" borderId="7" xfId="0" applyNumberFormat="1" applyFont="1" applyBorder="1" applyAlignment="1">
      <alignment vertical="center"/>
    </xf>
    <xf numFmtId="184" fontId="27" fillId="0" borderId="7" xfId="0" applyNumberFormat="1" applyFont="1" applyFill="1" applyBorder="1" applyAlignment="1">
      <alignment vertical="center"/>
    </xf>
    <xf numFmtId="184" fontId="29" fillId="0" borderId="7" xfId="0" applyNumberFormat="1" applyFont="1" applyFill="1" applyBorder="1" applyAlignment="1">
      <alignment vertical="center"/>
    </xf>
    <xf numFmtId="181" fontId="27" fillId="0" borderId="10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84" fontId="27" fillId="11" borderId="9" xfId="0" applyNumberFormat="1" applyFont="1" applyFill="1" applyBorder="1" applyAlignment="1">
      <alignment vertical="center"/>
    </xf>
    <xf numFmtId="184" fontId="31" fillId="11" borderId="7" xfId="0" applyNumberFormat="1" applyFont="1" applyFill="1" applyBorder="1" applyAlignment="1">
      <alignment vertical="center"/>
    </xf>
    <xf numFmtId="185" fontId="18" fillId="0" borderId="17" xfId="0" applyNumberFormat="1" applyFont="1" applyFill="1" applyBorder="1" applyAlignment="1">
      <alignment horizontal="left" vertical="center" wrapText="1"/>
    </xf>
    <xf numFmtId="185" fontId="18" fillId="0" borderId="17" xfId="0" applyNumberFormat="1" applyFont="1" applyFill="1" applyBorder="1" applyAlignment="1">
      <alignment horizontal="center" vertical="center" wrapText="1"/>
    </xf>
    <xf numFmtId="0" fontId="17" fillId="2" borderId="52" xfId="0" applyFont="1" applyFill="1" applyBorder="1" applyAlignment="1">
      <alignment horizontal="center" vertical="center"/>
    </xf>
    <xf numFmtId="184" fontId="27" fillId="0" borderId="15" xfId="0" applyNumberFormat="1" applyFont="1" applyBorder="1" applyAlignment="1">
      <alignment vertical="center"/>
    </xf>
    <xf numFmtId="184" fontId="27" fillId="11" borderId="15" xfId="0" applyNumberFormat="1" applyFont="1" applyFill="1" applyBorder="1" applyAlignment="1">
      <alignment vertical="center"/>
    </xf>
    <xf numFmtId="184" fontId="27" fillId="0" borderId="15" xfId="0" applyNumberFormat="1" applyFont="1" applyFill="1" applyBorder="1" applyAlignment="1">
      <alignment vertical="center"/>
    </xf>
    <xf numFmtId="181" fontId="27" fillId="0" borderId="9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81" fontId="1" fillId="0" borderId="0" xfId="0" applyNumberFormat="1" applyFont="1" applyFill="1" applyAlignment="1">
      <alignment vertical="center"/>
    </xf>
    <xf numFmtId="181" fontId="0" fillId="0" borderId="0" xfId="0" applyNumberFormat="1" applyFill="1" applyAlignment="1">
      <alignment vertical="center"/>
    </xf>
    <xf numFmtId="184" fontId="0" fillId="0" borderId="0" xfId="0" applyNumberFormat="1" applyBorder="1" applyAlignment="1">
      <alignment vertical="center"/>
    </xf>
    <xf numFmtId="181" fontId="23" fillId="0" borderId="8" xfId="1" applyNumberFormat="1" applyFont="1" applyFill="1" applyBorder="1" applyAlignment="1">
      <alignment horizontal="right" vertical="center" shrinkToFit="1"/>
    </xf>
    <xf numFmtId="184" fontId="27" fillId="0" borderId="16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181" fontId="5" fillId="0" borderId="8" xfId="1" applyNumberFormat="1" applyFont="1" applyFill="1" applyBorder="1" applyAlignment="1">
      <alignment vertical="center" shrinkToFit="1"/>
    </xf>
    <xf numFmtId="181" fontId="9" fillId="0" borderId="8" xfId="1" applyNumberFormat="1" applyFont="1" applyFill="1" applyBorder="1" applyAlignment="1">
      <alignment horizontal="right" vertical="center"/>
    </xf>
    <xf numFmtId="181" fontId="9" fillId="0" borderId="8" xfId="0" applyNumberFormat="1" applyFont="1" applyFill="1" applyBorder="1" applyAlignment="1">
      <alignment vertical="center"/>
    </xf>
    <xf numFmtId="0" fontId="28" fillId="0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12" borderId="0" xfId="0" applyFont="1" applyFill="1"/>
    <xf numFmtId="185" fontId="9" fillId="0" borderId="0" xfId="0" applyNumberFormat="1" applyFont="1" applyAlignment="1">
      <alignment vertical="center"/>
    </xf>
    <xf numFmtId="185" fontId="9" fillId="0" borderId="0" xfId="0" applyNumberFormat="1" applyFont="1" applyFill="1" applyAlignment="1">
      <alignment vertical="center"/>
    </xf>
    <xf numFmtId="185" fontId="23" fillId="0" borderId="0" xfId="0" applyNumberFormat="1" applyFont="1" applyFill="1" applyAlignment="1">
      <alignment vertical="center"/>
    </xf>
    <xf numFmtId="0" fontId="23" fillId="0" borderId="9" xfId="0" applyFont="1" applyFill="1" applyBorder="1" applyAlignment="1">
      <alignment horizontal="center" vertical="center" wrapText="1" shrinkToFit="1"/>
    </xf>
    <xf numFmtId="41" fontId="23" fillId="0" borderId="0" xfId="1" applyFont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 shrinkToFit="1"/>
    </xf>
    <xf numFmtId="0" fontId="28" fillId="13" borderId="9" xfId="0" applyFont="1" applyFill="1" applyBorder="1" applyAlignment="1">
      <alignment horizontal="center" vertical="center" wrapText="1" shrinkToFit="1"/>
    </xf>
    <xf numFmtId="0" fontId="28" fillId="13" borderId="9" xfId="0" applyFont="1" applyFill="1" applyBorder="1" applyAlignment="1">
      <alignment horizontal="center" vertical="center"/>
    </xf>
    <xf numFmtId="0" fontId="28" fillId="13" borderId="9" xfId="0" applyFont="1" applyFill="1" applyBorder="1" applyAlignment="1">
      <alignment horizontal="center" vertical="center" shrinkToFit="1"/>
    </xf>
    <xf numFmtId="0" fontId="28" fillId="12" borderId="9" xfId="0" applyFont="1" applyFill="1" applyBorder="1" applyAlignment="1">
      <alignment horizontal="center" vertical="center" shrinkToFit="1"/>
    </xf>
    <xf numFmtId="181" fontId="23" fillId="12" borderId="7" xfId="1" applyNumberFormat="1" applyFont="1" applyFill="1" applyBorder="1" applyAlignment="1">
      <alignment horizontal="right" vertical="center" shrinkToFit="1"/>
    </xf>
    <xf numFmtId="181" fontId="23" fillId="12" borderId="7" xfId="1" applyNumberFormat="1" applyFont="1" applyFill="1" applyBorder="1" applyAlignment="1">
      <alignment horizontal="right" vertical="center"/>
    </xf>
    <xf numFmtId="181" fontId="23" fillId="12" borderId="7" xfId="0" applyNumberFormat="1" applyFont="1" applyFill="1" applyBorder="1" applyAlignment="1">
      <alignment horizontal="right" vertical="center"/>
    </xf>
    <xf numFmtId="0" fontId="18" fillId="12" borderId="12" xfId="0" applyFont="1" applyFill="1" applyBorder="1" applyAlignment="1">
      <alignment horizontal="left" vertical="center" wrapText="1"/>
    </xf>
    <xf numFmtId="0" fontId="28" fillId="12" borderId="9" xfId="0" applyFont="1" applyFill="1" applyBorder="1" applyAlignment="1">
      <alignment horizontal="center" vertical="center" wrapText="1" shrinkToFit="1"/>
    </xf>
    <xf numFmtId="0" fontId="5" fillId="12" borderId="7" xfId="0" applyFont="1" applyFill="1" applyBorder="1" applyAlignment="1">
      <alignment horizontal="center" vertical="center"/>
    </xf>
    <xf numFmtId="0" fontId="5" fillId="12" borderId="7" xfId="1" applyNumberFormat="1" applyFont="1" applyFill="1" applyBorder="1" applyAlignment="1">
      <alignment horizontal="left" vertical="center" wrapText="1"/>
    </xf>
    <xf numFmtId="181" fontId="28" fillId="12" borderId="7" xfId="1" applyNumberFormat="1" applyFont="1" applyFill="1" applyBorder="1" applyAlignment="1">
      <alignment horizontal="right" vertical="center" shrinkToFit="1"/>
    </xf>
    <xf numFmtId="0" fontId="28" fillId="13" borderId="9" xfId="0" applyFont="1" applyFill="1" applyBorder="1" applyAlignment="1">
      <alignment horizontal="center" vertical="center" wrapText="1"/>
    </xf>
    <xf numFmtId="0" fontId="28" fillId="12" borderId="9" xfId="0" applyFont="1" applyFill="1" applyBorder="1" applyAlignment="1">
      <alignment horizontal="center" vertical="center" wrapText="1"/>
    </xf>
    <xf numFmtId="0" fontId="5" fillId="13" borderId="9" xfId="0" applyFont="1" applyFill="1" applyBorder="1" applyAlignment="1">
      <alignment horizontal="center" vertical="center" wrapText="1" shrinkToFit="1"/>
    </xf>
    <xf numFmtId="0" fontId="5" fillId="13" borderId="9" xfId="0" applyFont="1" applyFill="1" applyBorder="1" applyAlignment="1">
      <alignment horizontal="center" vertical="center" shrinkToFit="1"/>
    </xf>
    <xf numFmtId="0" fontId="28" fillId="14" borderId="9" xfId="0" applyFont="1" applyFill="1" applyBorder="1" applyAlignment="1">
      <alignment horizontal="center" vertical="center"/>
    </xf>
    <xf numFmtId="181" fontId="1" fillId="0" borderId="7" xfId="0" applyNumberFormat="1" applyFont="1" applyFill="1" applyBorder="1" applyAlignment="1">
      <alignment vertical="center"/>
    </xf>
    <xf numFmtId="0" fontId="23" fillId="13" borderId="9" xfId="0" applyFont="1" applyFill="1" applyBorder="1" applyAlignment="1">
      <alignment horizontal="center" vertical="center" shrinkToFit="1"/>
    </xf>
    <xf numFmtId="182" fontId="22" fillId="15" borderId="9" xfId="0" applyNumberFormat="1" applyFont="1" applyFill="1" applyBorder="1" applyAlignment="1">
      <alignment horizontal="center" vertical="center" shrinkToFit="1"/>
    </xf>
    <xf numFmtId="0" fontId="22" fillId="15" borderId="7" xfId="0" applyFont="1" applyFill="1" applyBorder="1" applyAlignment="1">
      <alignment horizontal="center" vertical="center" wrapText="1"/>
    </xf>
    <xf numFmtId="181" fontId="22" fillId="15" borderId="7" xfId="1" applyNumberFormat="1" applyFont="1" applyFill="1" applyBorder="1" applyAlignment="1">
      <alignment horizontal="right" vertical="center" shrinkToFit="1"/>
    </xf>
    <xf numFmtId="0" fontId="17" fillId="15" borderId="12" xfId="0" applyFont="1" applyFill="1" applyBorder="1" applyAlignment="1">
      <alignment horizontal="left" vertical="center" wrapText="1"/>
    </xf>
    <xf numFmtId="182" fontId="21" fillId="15" borderId="9" xfId="0" applyNumberFormat="1" applyFont="1" applyFill="1" applyBorder="1" applyAlignment="1">
      <alignment horizontal="center" vertical="center" shrinkToFit="1"/>
    </xf>
    <xf numFmtId="0" fontId="21" fillId="15" borderId="7" xfId="0" applyFont="1" applyFill="1" applyBorder="1" applyAlignment="1">
      <alignment horizontal="center" vertical="center" wrapText="1"/>
    </xf>
    <xf numFmtId="181" fontId="21" fillId="15" borderId="7" xfId="1" applyNumberFormat="1" applyFont="1" applyFill="1" applyBorder="1" applyAlignment="1">
      <alignment horizontal="right" vertical="center" shrinkToFit="1"/>
    </xf>
    <xf numFmtId="0" fontId="22" fillId="15" borderId="7" xfId="0" applyFont="1" applyFill="1" applyBorder="1" applyAlignment="1">
      <alignment horizontal="center" vertical="center"/>
    </xf>
    <xf numFmtId="182" fontId="22" fillId="15" borderId="7" xfId="0" applyNumberFormat="1" applyFont="1" applyFill="1" applyBorder="1" applyAlignment="1">
      <alignment horizontal="center" vertical="center" wrapText="1"/>
    </xf>
    <xf numFmtId="181" fontId="22" fillId="15" borderId="7" xfId="1" applyNumberFormat="1" applyFont="1" applyFill="1" applyBorder="1" applyAlignment="1">
      <alignment vertical="center" shrinkToFit="1"/>
    </xf>
    <xf numFmtId="0" fontId="17" fillId="15" borderId="12" xfId="0" applyFont="1" applyFill="1" applyBorder="1" applyAlignment="1">
      <alignment vertical="center" wrapText="1"/>
    </xf>
    <xf numFmtId="0" fontId="6" fillId="15" borderId="12" xfId="0" applyFont="1" applyFill="1" applyBorder="1" applyAlignment="1">
      <alignment vertical="center" wrapText="1"/>
    </xf>
    <xf numFmtId="0" fontId="32" fillId="0" borderId="7" xfId="0" applyFont="1" applyBorder="1" applyAlignment="1">
      <alignment horizontal="center" vertical="center"/>
    </xf>
    <xf numFmtId="180" fontId="32" fillId="13" borderId="7" xfId="0" applyNumberFormat="1" applyFont="1" applyFill="1" applyBorder="1" applyAlignment="1">
      <alignment horizontal="center" vertical="center"/>
    </xf>
    <xf numFmtId="181" fontId="5" fillId="0" borderId="7" xfId="1" applyNumberFormat="1" applyFont="1" applyFill="1" applyBorder="1" applyAlignment="1">
      <alignment vertical="center" shrinkToFit="1"/>
    </xf>
    <xf numFmtId="0" fontId="10" fillId="3" borderId="4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 shrinkToFit="1"/>
    </xf>
    <xf numFmtId="0" fontId="10" fillId="3" borderId="43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3" borderId="41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/>
    </xf>
    <xf numFmtId="177" fontId="32" fillId="0" borderId="7" xfId="0" applyNumberFormat="1" applyFont="1" applyBorder="1" applyAlignment="1">
      <alignment horizontal="center" vertical="center"/>
    </xf>
    <xf numFmtId="180" fontId="32" fillId="0" borderId="7" xfId="0" applyNumberFormat="1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right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22" fillId="5" borderId="45" xfId="0" applyFont="1" applyFill="1" applyBorder="1" applyAlignment="1">
      <alignment horizontal="center" vertical="center" shrinkToFit="1"/>
    </xf>
    <xf numFmtId="0" fontId="22" fillId="5" borderId="9" xfId="0" applyFont="1" applyFill="1" applyBorder="1" applyAlignment="1">
      <alignment horizontal="center" vertical="center" shrinkToFit="1"/>
    </xf>
    <xf numFmtId="0" fontId="17" fillId="2" borderId="0" xfId="0" applyFont="1" applyFill="1" applyBorder="1" applyAlignment="1">
      <alignment horizontal="center" vertical="center" wrapText="1"/>
    </xf>
    <xf numFmtId="0" fontId="22" fillId="5" borderId="4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shrinkToFit="1"/>
    </xf>
    <xf numFmtId="0" fontId="22" fillId="5" borderId="46" xfId="0" applyFont="1" applyFill="1" applyBorder="1" applyAlignment="1">
      <alignment horizontal="center" vertical="center" wrapText="1"/>
    </xf>
    <xf numFmtId="0" fontId="22" fillId="5" borderId="7" xfId="0" applyFont="1" applyFill="1" applyBorder="1" applyAlignment="1">
      <alignment horizontal="center" vertical="center"/>
    </xf>
    <xf numFmtId="0" fontId="22" fillId="5" borderId="47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/>
    </xf>
    <xf numFmtId="0" fontId="22" fillId="5" borderId="46" xfId="0" applyFont="1" applyFill="1" applyBorder="1" applyAlignment="1">
      <alignment horizontal="center" vertical="center" shrinkToFit="1"/>
    </xf>
    <xf numFmtId="0" fontId="23" fillId="5" borderId="7" xfId="0" applyFont="1" applyFill="1" applyBorder="1" applyAlignment="1">
      <alignment horizontal="center" vertical="center" shrinkToFit="1"/>
    </xf>
    <xf numFmtId="0" fontId="10" fillId="5" borderId="48" xfId="0" applyFont="1" applyFill="1" applyBorder="1" applyAlignment="1">
      <alignment horizontal="center" vertical="center" wrapText="1" shrinkToFit="1"/>
    </xf>
    <xf numFmtId="0" fontId="0" fillId="0" borderId="49" xfId="0" applyBorder="1"/>
    <xf numFmtId="0" fontId="6" fillId="0" borderId="28" xfId="0" applyFont="1" applyFill="1" applyBorder="1" applyAlignment="1">
      <alignment horizontal="left" vertical="center" wrapText="1"/>
    </xf>
    <xf numFmtId="0" fontId="6" fillId="0" borderId="44" xfId="0" applyFont="1" applyFill="1" applyBorder="1" applyAlignment="1">
      <alignment horizontal="left" vertical="center" wrapText="1"/>
    </xf>
    <xf numFmtId="0" fontId="10" fillId="5" borderId="50" xfId="0" applyFont="1" applyFill="1" applyBorder="1" applyAlignment="1">
      <alignment horizontal="center" vertical="center" wrapText="1" shrinkToFit="1"/>
    </xf>
    <xf numFmtId="0" fontId="0" fillId="0" borderId="51" xfId="0" applyBorder="1"/>
    <xf numFmtId="0" fontId="10" fillId="5" borderId="48" xfId="0" applyFont="1" applyFill="1" applyBorder="1" applyAlignment="1">
      <alignment horizontal="center" vertical="center" wrapText="1"/>
    </xf>
    <xf numFmtId="0" fontId="10" fillId="5" borderId="52" xfId="0" applyFont="1" applyFill="1" applyBorder="1" applyAlignment="1">
      <alignment horizontal="center" vertical="center" wrapText="1"/>
    </xf>
    <xf numFmtId="0" fontId="10" fillId="5" borderId="53" xfId="0" applyFont="1" applyFill="1" applyBorder="1" applyAlignment="1">
      <alignment horizontal="center" vertical="center" wrapText="1"/>
    </xf>
    <xf numFmtId="0" fontId="10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/>
    </xf>
    <xf numFmtId="0" fontId="0" fillId="0" borderId="44" xfId="0" applyBorder="1" applyAlignment="1"/>
    <xf numFmtId="0" fontId="18" fillId="0" borderId="28" xfId="0" applyFont="1" applyFill="1" applyBorder="1" applyAlignment="1">
      <alignment horizontal="left" vertical="center" wrapText="1"/>
    </xf>
    <xf numFmtId="0" fontId="18" fillId="0" borderId="44" xfId="0" applyFont="1" applyFill="1" applyBorder="1" applyAlignment="1">
      <alignment horizontal="left" vertical="center" wrapText="1"/>
    </xf>
    <xf numFmtId="179" fontId="6" fillId="0" borderId="28" xfId="1" applyNumberFormat="1" applyFont="1" applyFill="1" applyBorder="1" applyAlignment="1">
      <alignment horizontal="left" vertical="center" wrapText="1"/>
    </xf>
    <xf numFmtId="179" fontId="6" fillId="0" borderId="44" xfId="1" applyNumberFormat="1" applyFont="1" applyFill="1" applyBorder="1" applyAlignment="1">
      <alignment horizontal="left" vertical="center" wrapText="1"/>
    </xf>
    <xf numFmtId="0" fontId="17" fillId="3" borderId="56" xfId="0" applyFont="1" applyFill="1" applyBorder="1" applyAlignment="1">
      <alignment horizontal="center" vertical="center" wrapText="1" shrinkToFit="1"/>
    </xf>
    <xf numFmtId="0" fontId="17" fillId="3" borderId="57" xfId="0" applyFont="1" applyFill="1" applyBorder="1" applyAlignment="1">
      <alignment horizontal="center" vertical="center" wrapText="1" shrinkToFit="1"/>
    </xf>
    <xf numFmtId="0" fontId="22" fillId="3" borderId="45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shrinkToFit="1"/>
    </xf>
    <xf numFmtId="0" fontId="22" fillId="3" borderId="46" xfId="0" applyFont="1" applyFill="1" applyBorder="1" applyAlignment="1">
      <alignment horizontal="center" vertical="center" shrinkToFit="1"/>
    </xf>
    <xf numFmtId="0" fontId="22" fillId="3" borderId="7" xfId="0" applyFont="1" applyFill="1" applyBorder="1" applyAlignment="1">
      <alignment horizontal="center" vertical="center" shrinkToFit="1"/>
    </xf>
    <xf numFmtId="0" fontId="22" fillId="3" borderId="4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52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22" fillId="3" borderId="54" xfId="0" applyFont="1" applyFill="1" applyBorder="1" applyAlignment="1">
      <alignment horizontal="center" vertical="center" wrapText="1"/>
    </xf>
    <xf numFmtId="0" fontId="22" fillId="5" borderId="52" xfId="0" applyFont="1" applyFill="1" applyBorder="1" applyAlignment="1">
      <alignment horizontal="center" vertical="center" wrapText="1"/>
    </xf>
    <xf numFmtId="0" fontId="22" fillId="5" borderId="53" xfId="0" applyFont="1" applyFill="1" applyBorder="1" applyAlignment="1">
      <alignment horizontal="center" vertical="center" wrapText="1"/>
    </xf>
    <xf numFmtId="0" fontId="22" fillId="5" borderId="54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22" fillId="5" borderId="45" xfId="0" applyFont="1" applyFill="1" applyBorder="1" applyAlignment="1">
      <alignment horizontal="center" vertical="center" wrapText="1" shrinkToFi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/>
    </xf>
    <xf numFmtId="0" fontId="10" fillId="5" borderId="4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 wrapText="1" shrinkToFit="1"/>
    </xf>
    <xf numFmtId="0" fontId="17" fillId="3" borderId="51" xfId="0" applyFont="1" applyFill="1" applyBorder="1" applyAlignment="1">
      <alignment horizontal="center" vertical="center" wrapText="1" shrinkToFit="1"/>
    </xf>
    <xf numFmtId="0" fontId="17" fillId="3" borderId="46" xfId="0" applyFont="1" applyFill="1" applyBorder="1" applyAlignment="1">
      <alignment horizontal="center" vertical="center" shrinkToFit="1"/>
    </xf>
    <xf numFmtId="0" fontId="17" fillId="3" borderId="7" xfId="0" applyFont="1" applyFill="1" applyBorder="1" applyAlignment="1">
      <alignment horizontal="center" vertical="center" shrinkToFit="1"/>
    </xf>
    <xf numFmtId="0" fontId="17" fillId="3" borderId="4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/>
    </xf>
    <xf numFmtId="0" fontId="17" fillId="3" borderId="52" xfId="0" applyFont="1" applyFill="1" applyBorder="1" applyAlignment="1">
      <alignment horizontal="center" vertical="center" wrapText="1"/>
    </xf>
    <xf numFmtId="0" fontId="17" fillId="3" borderId="53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 shrinkToFit="1"/>
    </xf>
    <xf numFmtId="0" fontId="17" fillId="3" borderId="9" xfId="0" applyFont="1" applyFill="1" applyBorder="1" applyAlignment="1">
      <alignment horizontal="center" vertical="center" shrinkToFit="1"/>
    </xf>
  </cellXfs>
  <cellStyles count="4">
    <cellStyle name="백분율 2" xfId="3"/>
    <cellStyle name="쉼표 [0]" xfId="1" builtinId="6"/>
    <cellStyle name="표준" xfId="0" builtinId="0"/>
    <cellStyle name="Comma [0]_ SG&amp;A Bridge " xfId="2"/>
  </cellStyles>
  <dxfs count="0"/>
  <tableStyles count="0" defaultTableStyle="TableStyleMedium9" defaultPivotStyle="PivotStyleLight16"/>
  <colors>
    <mruColors>
      <color rgb="FFFF9966"/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6"/>
  <sheetViews>
    <sheetView view="pageBreakPreview" zoomScale="85" workbookViewId="0">
      <pane xSplit="1" ySplit="7" topLeftCell="B8" activePane="bottomRight" state="frozen"/>
      <selection activeCell="G29" sqref="G29"/>
      <selection pane="topRight" activeCell="G29" sqref="G29"/>
      <selection pane="bottomLeft" activeCell="G29" sqref="G29"/>
      <selection pane="bottomRight" activeCell="W10" sqref="W10"/>
    </sheetView>
  </sheetViews>
  <sheetFormatPr defaultRowHeight="13.5"/>
  <cols>
    <col min="1" max="1" width="0.6640625" style="6" customWidth="1"/>
    <col min="2" max="2" width="11.5546875" style="6" customWidth="1"/>
    <col min="3" max="3" width="15.33203125" style="6" customWidth="1"/>
    <col min="4" max="7" width="12.6640625" style="6" customWidth="1"/>
    <col min="8" max="8" width="17" style="6" bestFit="1" customWidth="1"/>
    <col min="9" max="10" width="12.77734375" style="6" hidden="1" customWidth="1"/>
    <col min="11" max="11" width="10.88671875" style="6" hidden="1" customWidth="1"/>
    <col min="12" max="12" width="13.6640625" style="6" hidden="1" customWidth="1"/>
    <col min="13" max="14" width="13.109375" style="6" hidden="1" customWidth="1"/>
    <col min="15" max="15" width="10.88671875" style="6" hidden="1" customWidth="1"/>
    <col min="16" max="16" width="9.88671875" style="6" hidden="1" customWidth="1"/>
    <col min="17" max="17" width="8.88671875" style="6" hidden="1" customWidth="1"/>
    <col min="18" max="18" width="12.6640625" style="6" hidden="1" customWidth="1"/>
    <col min="19" max="19" width="11.109375" style="6" hidden="1" customWidth="1"/>
    <col min="20" max="20" width="12.6640625" style="6" hidden="1" customWidth="1"/>
    <col min="21" max="21" width="0" style="6" hidden="1" customWidth="1"/>
    <col min="22" max="16384" width="8.88671875" style="6"/>
  </cols>
  <sheetData>
    <row r="1" spans="2:20" ht="36.75" customHeight="1">
      <c r="B1" s="384" t="s">
        <v>190</v>
      </c>
      <c r="C1" s="385"/>
      <c r="D1" s="385"/>
      <c r="E1" s="385"/>
      <c r="F1" s="385"/>
      <c r="G1" s="385"/>
      <c r="H1" s="385"/>
    </row>
    <row r="2" spans="2:20" ht="23.25" customHeight="1">
      <c r="B2" s="8" t="s">
        <v>36</v>
      </c>
      <c r="C2" s="9"/>
      <c r="D2" s="10"/>
      <c r="E2" s="10"/>
      <c r="F2" s="11"/>
      <c r="G2" s="11"/>
      <c r="H2" s="11"/>
    </row>
    <row r="3" spans="2:20" ht="23.25" hidden="1" customHeight="1">
      <c r="B3" s="8"/>
      <c r="C3" s="9"/>
      <c r="D3" s="388" t="s">
        <v>555</v>
      </c>
      <c r="E3" s="388"/>
      <c r="F3" s="388" t="s">
        <v>556</v>
      </c>
      <c r="G3" s="388"/>
      <c r="H3" s="374" t="s">
        <v>557</v>
      </c>
    </row>
    <row r="4" spans="2:20" ht="23.25" hidden="1" customHeight="1">
      <c r="B4" s="8"/>
      <c r="C4" s="9"/>
      <c r="D4" s="389">
        <f>I8</f>
        <v>24529605</v>
      </c>
      <c r="E4" s="389"/>
      <c r="F4" s="390">
        <f>J8</f>
        <v>24529605</v>
      </c>
      <c r="G4" s="390"/>
      <c r="H4" s="375">
        <f>K8</f>
        <v>0</v>
      </c>
    </row>
    <row r="5" spans="2:20" s="7" customFormat="1" ht="24" customHeight="1" thickBot="1">
      <c r="B5" s="12"/>
      <c r="F5" s="13"/>
      <c r="H5" s="15" t="s">
        <v>15</v>
      </c>
      <c r="I5" s="14"/>
      <c r="N5" s="393" t="s">
        <v>57</v>
      </c>
      <c r="O5" s="393"/>
      <c r="P5" s="393"/>
    </row>
    <row r="6" spans="2:20" ht="24" customHeight="1">
      <c r="B6" s="377" t="s">
        <v>138</v>
      </c>
      <c r="C6" s="386" t="s">
        <v>20</v>
      </c>
      <c r="D6" s="379" t="s">
        <v>21</v>
      </c>
      <c r="E6" s="379"/>
      <c r="F6" s="379" t="s">
        <v>22</v>
      </c>
      <c r="G6" s="379"/>
      <c r="H6" s="380" t="s">
        <v>23</v>
      </c>
      <c r="I6" s="394" t="s">
        <v>77</v>
      </c>
      <c r="J6" s="395"/>
      <c r="K6" s="396" t="s">
        <v>193</v>
      </c>
      <c r="L6" s="398" t="s">
        <v>53</v>
      </c>
      <c r="M6" s="395" t="s">
        <v>80</v>
      </c>
      <c r="N6" s="400"/>
      <c r="O6" s="401" t="s">
        <v>56</v>
      </c>
      <c r="P6" s="402"/>
    </row>
    <row r="7" spans="2:20" ht="24" customHeight="1">
      <c r="B7" s="378"/>
      <c r="C7" s="387"/>
      <c r="D7" s="68" t="s">
        <v>32</v>
      </c>
      <c r="E7" s="68" t="s">
        <v>33</v>
      </c>
      <c r="F7" s="68" t="s">
        <v>32</v>
      </c>
      <c r="G7" s="68" t="s">
        <v>33</v>
      </c>
      <c r="H7" s="381"/>
      <c r="I7" s="70" t="s">
        <v>54</v>
      </c>
      <c r="J7" s="75" t="s">
        <v>55</v>
      </c>
      <c r="K7" s="397"/>
      <c r="L7" s="399"/>
      <c r="M7" s="77" t="s">
        <v>54</v>
      </c>
      <c r="N7" s="71" t="s">
        <v>55</v>
      </c>
      <c r="O7" s="403"/>
      <c r="P7" s="404"/>
      <c r="R7" s="7" t="s">
        <v>187</v>
      </c>
      <c r="S7" s="7" t="s">
        <v>189</v>
      </c>
      <c r="T7" s="7" t="s">
        <v>188</v>
      </c>
    </row>
    <row r="8" spans="2:20" ht="37.5" customHeight="1" thickBot="1">
      <c r="B8" s="16" t="s">
        <v>139</v>
      </c>
      <c r="C8" s="27">
        <f>SUM(C9:C19)</f>
        <v>16397438363</v>
      </c>
      <c r="D8" s="27">
        <f t="shared" ref="D8:G8" si="0">SUM(D9:D19)</f>
        <v>2188000</v>
      </c>
      <c r="E8" s="27">
        <f t="shared" si="0"/>
        <v>26717605</v>
      </c>
      <c r="F8" s="27">
        <f t="shared" si="0"/>
        <v>28016124</v>
      </c>
      <c r="G8" s="27">
        <f t="shared" si="0"/>
        <v>52545729</v>
      </c>
      <c r="H8" s="30">
        <f>SUM(H9:H19)</f>
        <v>16421967968</v>
      </c>
      <c r="I8" s="73">
        <f>E26-D26</f>
        <v>24529605</v>
      </c>
      <c r="J8" s="76">
        <f>+G26-F26</f>
        <v>24529605</v>
      </c>
      <c r="K8" s="132">
        <f>+I8-J8</f>
        <v>0</v>
      </c>
      <c r="L8" s="91" t="s">
        <v>194</v>
      </c>
      <c r="M8" s="78">
        <f>(세입_일반!H6-세입_일반!G6)+(세입_특별!G6-세입_특별!F6)+(세입_기금!F6-세입_기금!E6)</f>
        <v>24529605</v>
      </c>
      <c r="N8" s="74">
        <f>+(세출_일반!H6-세출_일반!G6)+(세출_특별!G6-세출_특별!F6)+(세출_기금!F6-세출_기금!E6)</f>
        <v>24529605</v>
      </c>
      <c r="O8" s="72">
        <f>+M8-I8</f>
        <v>0</v>
      </c>
      <c r="P8" s="72">
        <f>+N8-J8</f>
        <v>0</v>
      </c>
      <c r="R8" s="337">
        <f>SUM(R10:R19)</f>
        <v>12798268006</v>
      </c>
      <c r="S8" s="337">
        <f t="shared" ref="S8:T8" si="1">SUM(S10:S19)</f>
        <v>1167035603</v>
      </c>
      <c r="T8" s="337">
        <f t="shared" si="1"/>
        <v>2432134754</v>
      </c>
    </row>
    <row r="9" spans="2:20" ht="37.5" hidden="1" customHeight="1">
      <c r="B9" s="165" t="s">
        <v>140</v>
      </c>
      <c r="C9" s="28"/>
      <c r="D9" s="18"/>
      <c r="E9" s="18"/>
      <c r="F9" s="18"/>
      <c r="G9" s="18"/>
      <c r="H9" s="167">
        <f>C9-F9+G9</f>
        <v>0</v>
      </c>
      <c r="I9" s="229"/>
      <c r="J9" s="230"/>
      <c r="K9" s="231"/>
      <c r="L9" s="232"/>
      <c r="M9" s="233"/>
      <c r="N9" s="234"/>
      <c r="O9" s="235"/>
      <c r="P9" s="235"/>
      <c r="R9" s="337"/>
      <c r="S9" s="337"/>
      <c r="T9" s="337"/>
    </row>
    <row r="10" spans="2:20" ht="37.5" customHeight="1">
      <c r="B10" s="17" t="s">
        <v>146</v>
      </c>
      <c r="C10" s="114">
        <f>R10+S10+T10</f>
        <v>29015568</v>
      </c>
      <c r="D10" s="18">
        <f>SUMIF(세입_일반!A7:A56,"=의회운영위원회",세입_일반!G7:G56)</f>
        <v>0</v>
      </c>
      <c r="E10" s="18">
        <f>SUMIF(세입_일반!A7:A56,"=의회운영위원회",세입_일반!H7:H56)</f>
        <v>0</v>
      </c>
      <c r="F10" s="18">
        <f>SUMIF(세출_일반!A9:A182,"=의회운영위원회",세출_일반!G9:G182)</f>
        <v>0</v>
      </c>
      <c r="G10" s="18">
        <f>SUMIF(세출_일반!A9:A182,"=의회운영위원회",세출_일반!H9:H182)</f>
        <v>283400</v>
      </c>
      <c r="H10" s="31">
        <f>C10-F10+G10</f>
        <v>29298968</v>
      </c>
      <c r="I10" s="391" t="s">
        <v>79</v>
      </c>
      <c r="J10" s="392"/>
      <c r="K10" s="7"/>
      <c r="N10" s="135" t="s">
        <v>78</v>
      </c>
      <c r="R10" s="337">
        <v>29015568</v>
      </c>
      <c r="S10" s="337"/>
      <c r="T10" s="337"/>
    </row>
    <row r="11" spans="2:20" ht="37.5" customHeight="1">
      <c r="B11" s="17" t="s">
        <v>147</v>
      </c>
      <c r="C11" s="114">
        <f t="shared" ref="C11:C18" si="2">R11+S11+T11</f>
        <v>4871220268</v>
      </c>
      <c r="D11" s="18">
        <f>SUMIF(세입_일반!A7:A56,"=기획위원회",세입_일반!G7:G56)+세입_특별!F25</f>
        <v>0</v>
      </c>
      <c r="E11" s="18">
        <f>SUMIF(세입_일반!A7:A56,"=기획위원회",세입_일반!H7:H56)+세입_특별!G25</f>
        <v>888373</v>
      </c>
      <c r="F11" s="19">
        <f>SUMIF(세출_일반!A9:A182,"=기획위원회",세출_일반!G9:G182)+세출_특별!F25</f>
        <v>15431650</v>
      </c>
      <c r="G11" s="19">
        <f>SUMIF(세출_일반!A9:A182,"=기획위원회",세출_일반!H9:H182)+세출_특별!G25</f>
        <v>1097500</v>
      </c>
      <c r="H11" s="31">
        <f t="shared" ref="H11:H19" si="3">C11-F11+G11</f>
        <v>4856886118</v>
      </c>
      <c r="I11" s="137">
        <f>세입_일반!F6</f>
        <v>24529605</v>
      </c>
      <c r="J11" s="137">
        <f>세출_일반!F6</f>
        <v>24529605</v>
      </c>
      <c r="K11" s="7"/>
      <c r="N11" s="136">
        <f>+H8-C8</f>
        <v>24529605</v>
      </c>
      <c r="R11" s="337">
        <v>3058864036</v>
      </c>
      <c r="S11" s="337"/>
      <c r="T11" s="337">
        <v>1812356232</v>
      </c>
    </row>
    <row r="12" spans="2:20" ht="37.5" customHeight="1">
      <c r="B12" s="17" t="s">
        <v>148</v>
      </c>
      <c r="C12" s="114">
        <f t="shared" si="2"/>
        <v>642448852</v>
      </c>
      <c r="D12" s="18">
        <f>SUMIF(세입_일반!A7:A56,"=경제투자위원회",세입_일반!G7:G56)+세입_특별!F28</f>
        <v>0</v>
      </c>
      <c r="E12" s="18">
        <f>SUMIF(세입_일반!A7:A56,"=경제투자위원회",세입_일반!H7:H56)+세입_특별!G28</f>
        <v>1992400</v>
      </c>
      <c r="F12" s="18">
        <f>SUMIF(세출_일반!A9:A182,"=경제투자위원회",세출_일반!G9:G182)+세출_특별!F28</f>
        <v>1213720</v>
      </c>
      <c r="G12" s="18">
        <f>SUMIF(세출_일반!A9:A182,"=경제투자위원회",세출_일반!H9:H182)+세출_특별!G28</f>
        <v>12046060</v>
      </c>
      <c r="H12" s="31">
        <f t="shared" si="3"/>
        <v>653281192</v>
      </c>
      <c r="I12" s="23"/>
      <c r="J12" s="24"/>
      <c r="K12" s="25"/>
      <c r="R12" s="337">
        <v>283520852</v>
      </c>
      <c r="S12" s="337"/>
      <c r="T12" s="337">
        <v>358928000</v>
      </c>
    </row>
    <row r="13" spans="2:20" ht="37.5" customHeight="1">
      <c r="B13" s="17" t="s">
        <v>149</v>
      </c>
      <c r="C13" s="114">
        <f t="shared" si="2"/>
        <v>1076118841</v>
      </c>
      <c r="D13" s="18">
        <f>SUMIF(세입_일반!A7:A56,"=행정자치위원회",세입_일반!G7:G56)</f>
        <v>0</v>
      </c>
      <c r="E13" s="18">
        <f>SUMIF(세입_일반!A7:A56,"=행정자치위원회",세입_일반!H7:H56)</f>
        <v>124250</v>
      </c>
      <c r="F13" s="18">
        <f>SUMIF(세출_일반!A9:A182,"=행정자치위원회",세출_일반!G9:G182)</f>
        <v>40000</v>
      </c>
      <c r="G13" s="18">
        <f>SUMIF(세출_일반!A9:A182,"=행정자치위원회",세출_일반!H9:H182)</f>
        <v>1014250</v>
      </c>
      <c r="H13" s="31">
        <f t="shared" si="3"/>
        <v>1077093091</v>
      </c>
      <c r="I13" s="23"/>
      <c r="J13" s="119"/>
      <c r="L13" s="26"/>
      <c r="M13" s="26"/>
      <c r="R13" s="337">
        <v>1076118841</v>
      </c>
      <c r="S13" s="337"/>
      <c r="T13" s="337"/>
    </row>
    <row r="14" spans="2:20" ht="37.5" customHeight="1">
      <c r="B14" s="17" t="s">
        <v>150</v>
      </c>
      <c r="C14" s="114">
        <f t="shared" si="2"/>
        <v>506016312</v>
      </c>
      <c r="D14" s="18">
        <f>SUMIF(세입_일반!A7:A56,"=문화체육관광위원회",세입_일반!G7:G56)+세입_특별!F31</f>
        <v>0</v>
      </c>
      <c r="E14" s="18">
        <f>SUMIF(세입_일반!A7:A56,"=문화체육관광위원회",세입_일반!H7:H56)+세입_특별!G31</f>
        <v>169000</v>
      </c>
      <c r="F14" s="18">
        <f>SUMIF(세출_일반!A9:A182,"=문화체육관광위원회",세출_일반!G9:G182)+세출_특별!F31</f>
        <v>106000</v>
      </c>
      <c r="G14" s="19">
        <f>SUMIF(세출_일반!A9:A182,"=문화체육관광위원회",세출_일반!H9:H182)+세출_특별!G31</f>
        <v>867750</v>
      </c>
      <c r="H14" s="31">
        <f t="shared" si="3"/>
        <v>506778062</v>
      </c>
      <c r="R14" s="337">
        <v>250233790</v>
      </c>
      <c r="S14" s="337"/>
      <c r="T14" s="337">
        <v>255782522</v>
      </c>
    </row>
    <row r="15" spans="2:20" s="96" customFormat="1" ht="37.5" customHeight="1">
      <c r="B15" s="92" t="s">
        <v>151</v>
      </c>
      <c r="C15" s="114">
        <f t="shared" si="2"/>
        <v>544251242</v>
      </c>
      <c r="D15" s="93">
        <f>SUMIF(세입_일반!A7:A56,"=농림수산위원회",세입_일반!G7:G56)</f>
        <v>0</v>
      </c>
      <c r="E15" s="93">
        <f>SUMIF(세입_일반!A7:A56,"=농림수산위원회",세입_일반!H7:H56)</f>
        <v>8800877</v>
      </c>
      <c r="F15" s="93">
        <f>SUMIF(세출_일반!A9:A182,"=농림수산위원회",세출_일반!G9:G182)</f>
        <v>133000</v>
      </c>
      <c r="G15" s="94">
        <f>SUMIF(세출_일반!A9:A182,"=농림수산위원회",세출_일반!H9:H182)</f>
        <v>8922070</v>
      </c>
      <c r="H15" s="95">
        <f t="shared" si="3"/>
        <v>553040312</v>
      </c>
      <c r="R15" s="338">
        <v>544251242</v>
      </c>
      <c r="S15" s="338"/>
      <c r="T15" s="338"/>
    </row>
    <row r="16" spans="2:20" s="96" customFormat="1" ht="37.5" customHeight="1">
      <c r="B16" s="92" t="s">
        <v>152</v>
      </c>
      <c r="C16" s="114">
        <f t="shared" si="2"/>
        <v>2621925107</v>
      </c>
      <c r="D16" s="93">
        <f>SUMIF(세입_일반!A7:A56,"=보건복지공보위원회",세입_일반!G7:G56)+세입_특별!F7</f>
        <v>0</v>
      </c>
      <c r="E16" s="93">
        <f>SUMIF(세입_일반!A7:A56,"=보건복지공보위원회",세입_일반!H7:H56)+세입_특별!G7</f>
        <v>4025</v>
      </c>
      <c r="F16" s="93">
        <f>SUMIF(세출_일반!A9:A182,"=보건복지공보위원회",세출_일반!G9:G182)+세출_특별!F7</f>
        <v>1757500</v>
      </c>
      <c r="G16" s="93">
        <f>SUMIF(세출_일반!A9:A182,"=보건복지공보위원회",세출_일반!H9:H182)+세출_특별!G7</f>
        <v>1975334</v>
      </c>
      <c r="H16" s="95">
        <f t="shared" si="3"/>
        <v>2622142941</v>
      </c>
      <c r="R16" s="338">
        <v>1888027001</v>
      </c>
      <c r="S16" s="338">
        <v>733898106</v>
      </c>
      <c r="T16" s="338"/>
    </row>
    <row r="17" spans="2:20" s="96" customFormat="1" ht="37.5" customHeight="1">
      <c r="B17" s="92" t="s">
        <v>153</v>
      </c>
      <c r="C17" s="114">
        <f t="shared" si="2"/>
        <v>1478262260</v>
      </c>
      <c r="D17" s="93">
        <f>SUMIF(세입_일반!A7:A56,"=건설교통위원회",세입_일반!G7:G56)+세입_특별!F13+세입_특별!F19+세입_특별!F22</f>
        <v>0</v>
      </c>
      <c r="E17" s="93">
        <f>SUMIF(세입_일반!A7:A56,"=건설교통위원회",세입_일반!H7:H56)+세입_특별!G13+세입_특별!G19+세입_특별!G22</f>
        <v>13449000</v>
      </c>
      <c r="F17" s="93">
        <f>SUMIF(세출_일반!A9:A182,"=건설교통위원회",세출_일반!G9:G182)+세출_특별!F13+세출_특별!F19+세출_특별!F22</f>
        <v>1000000</v>
      </c>
      <c r="G17" s="93">
        <f>SUMIF(세출_일반!A9:A182,"=건설교통위원회",세출_일반!H9:H182)+세출_특별!G13+세출_특별!G19+세출_특별!G22</f>
        <v>20291000</v>
      </c>
      <c r="H17" s="95">
        <f t="shared" si="3"/>
        <v>1497553260</v>
      </c>
      <c r="R17" s="338">
        <v>1315536596</v>
      </c>
      <c r="S17" s="338">
        <v>162725664</v>
      </c>
      <c r="T17" s="338"/>
    </row>
    <row r="18" spans="2:20" s="99" customFormat="1" ht="37.5" customHeight="1">
      <c r="B18" s="97" t="s">
        <v>154</v>
      </c>
      <c r="C18" s="114">
        <f t="shared" si="2"/>
        <v>926340461</v>
      </c>
      <c r="D18" s="94">
        <f>SUMIF(세입_일반!A7:A56,"=도시환경위원회",세입_일반!G7:G56)+세입_특별!F10+세입_특별!F34</f>
        <v>2188000</v>
      </c>
      <c r="E18" s="94">
        <f>SUMIF(세입_일반!A7:A56,"=도시환경위원회",세입_일반!H7:H56)+세입_특별!G10+세입_특별!G34</f>
        <v>0</v>
      </c>
      <c r="F18" s="94">
        <f>SUMIF(세출_일반!A9:A182,"=도시환경위원회",세출_일반!G9:G182)+세출_특별!F10+세출_특별!F34</f>
        <v>8219424</v>
      </c>
      <c r="G18" s="94">
        <f>SUMIF(세출_일반!A9:A182,"=도시환경위원회",세출_일반!H9:H182)+세출_특별!G10+세출_특별!G34</f>
        <v>2040000</v>
      </c>
      <c r="H18" s="98">
        <f t="shared" si="3"/>
        <v>920161037</v>
      </c>
      <c r="R18" s="339">
        <v>912960628</v>
      </c>
      <c r="S18" s="339">
        <v>8311833</v>
      </c>
      <c r="T18" s="339">
        <v>5068000</v>
      </c>
    </row>
    <row r="19" spans="2:20" s="96" customFormat="1" ht="37.5" customHeight="1" thickBot="1">
      <c r="B19" s="100" t="s">
        <v>155</v>
      </c>
      <c r="C19" s="101">
        <f>R19+S19+T19</f>
        <v>3701839452</v>
      </c>
      <c r="D19" s="102">
        <f>SUMIF(세입_일반!A7:A56,"=여성가족평생교육위원회",세입_일반!G7:G56)+세입_특별!F16</f>
        <v>0</v>
      </c>
      <c r="E19" s="102">
        <f>SUMIF(세입_일반!A7:A56,"=여성가족평생교육위원회",세입_일반!H7:H56)+세입_특별!G16</f>
        <v>1289680</v>
      </c>
      <c r="F19" s="102">
        <f>SUMIF(세출_일반!A9:A182,"=여성가족평생교육위원회",세출_일반!G9:G182)+세출_특별!F16</f>
        <v>114830</v>
      </c>
      <c r="G19" s="102">
        <f>SUMIF(세출_일반!A9:A182,"=여성가족평생교육위원회",세출_일반!H9:H182)+세출_특별!G16</f>
        <v>4008365</v>
      </c>
      <c r="H19" s="103">
        <f t="shared" si="3"/>
        <v>3705732987</v>
      </c>
      <c r="R19" s="338">
        <v>3439739452</v>
      </c>
      <c r="S19" s="338">
        <v>262100000</v>
      </c>
      <c r="T19" s="338"/>
    </row>
    <row r="20" spans="2:20" ht="30.75" customHeight="1">
      <c r="B20" s="7"/>
      <c r="C20" s="7"/>
      <c r="D20" s="7"/>
      <c r="E20" s="7"/>
      <c r="F20" s="7"/>
      <c r="G20" s="7"/>
      <c r="H20" s="7"/>
    </row>
    <row r="21" spans="2:20" ht="20.25">
      <c r="B21" s="21" t="s">
        <v>25</v>
      </c>
      <c r="C21" s="8"/>
      <c r="D21" s="8"/>
      <c r="E21" s="8"/>
      <c r="F21" s="8"/>
      <c r="G21" s="8"/>
      <c r="H21" s="22"/>
    </row>
    <row r="22" spans="2:20" ht="19.5" thickBot="1">
      <c r="B22" s="12"/>
      <c r="C22" s="7"/>
      <c r="D22" s="7"/>
      <c r="E22" s="7"/>
      <c r="F22" s="7"/>
      <c r="G22" s="7"/>
      <c r="H22" s="15" t="s">
        <v>26</v>
      </c>
    </row>
    <row r="23" spans="2:20" ht="24.75" customHeight="1">
      <c r="B23" s="377" t="s">
        <v>27</v>
      </c>
      <c r="C23" s="382" t="s">
        <v>52</v>
      </c>
      <c r="D23" s="379" t="s">
        <v>21</v>
      </c>
      <c r="E23" s="379"/>
      <c r="F23" s="379" t="s">
        <v>22</v>
      </c>
      <c r="G23" s="379"/>
      <c r="H23" s="380" t="s">
        <v>23</v>
      </c>
    </row>
    <row r="24" spans="2:20" ht="24.75" customHeight="1">
      <c r="B24" s="378"/>
      <c r="C24" s="383"/>
      <c r="D24" s="68" t="s">
        <v>24</v>
      </c>
      <c r="E24" s="68" t="s">
        <v>34</v>
      </c>
      <c r="F24" s="68" t="s">
        <v>24</v>
      </c>
      <c r="G24" s="68" t="s">
        <v>35</v>
      </c>
      <c r="H24" s="381"/>
      <c r="I24" s="6" t="s">
        <v>74</v>
      </c>
    </row>
    <row r="25" spans="2:20" ht="37.5" customHeight="1">
      <c r="B25" s="16" t="s">
        <v>28</v>
      </c>
      <c r="C25" s="27">
        <f t="shared" ref="C25:H25" si="4">SUM(C26:C27)</f>
        <v>16397438363</v>
      </c>
      <c r="D25" s="27">
        <f t="shared" si="4"/>
        <v>2188000</v>
      </c>
      <c r="E25" s="27">
        <f t="shared" si="4"/>
        <v>26717605</v>
      </c>
      <c r="F25" s="27">
        <f t="shared" si="4"/>
        <v>28016124</v>
      </c>
      <c r="G25" s="27">
        <f t="shared" si="4"/>
        <v>52545729</v>
      </c>
      <c r="H25" s="27">
        <f t="shared" si="4"/>
        <v>16421967968</v>
      </c>
      <c r="I25" s="14">
        <f>+C25+E25-D25</f>
        <v>16421967968</v>
      </c>
      <c r="J25" s="133">
        <f>I25-H25</f>
        <v>0</v>
      </c>
      <c r="K25" s="134" t="s">
        <v>75</v>
      </c>
    </row>
    <row r="26" spans="2:20" ht="37.5" customHeight="1">
      <c r="B26" s="17" t="s">
        <v>29</v>
      </c>
      <c r="C26" s="28">
        <f>R8</f>
        <v>12798268006</v>
      </c>
      <c r="D26" s="28">
        <f>+세입_일반!G6</f>
        <v>2188000</v>
      </c>
      <c r="E26" s="28">
        <f>+세입_일반!H6</f>
        <v>26717605</v>
      </c>
      <c r="F26" s="28">
        <f>+세출_일반!G6</f>
        <v>28016124</v>
      </c>
      <c r="G26" s="28">
        <f>+세출_일반!H6</f>
        <v>52545729</v>
      </c>
      <c r="H26" s="31">
        <f>+C26+G26-F26</f>
        <v>12822797611</v>
      </c>
      <c r="I26" s="14">
        <f>+C26+E26-D26</f>
        <v>12822797611</v>
      </c>
      <c r="J26" s="133">
        <f>I26-H26</f>
        <v>0</v>
      </c>
      <c r="K26" s="134" t="s">
        <v>76</v>
      </c>
    </row>
    <row r="27" spans="2:20" ht="37.5" customHeight="1" thickBot="1">
      <c r="B27" s="20" t="s">
        <v>30</v>
      </c>
      <c r="C27" s="29">
        <f>S8+T8</f>
        <v>3599170357</v>
      </c>
      <c r="D27" s="29">
        <f>세입_특별!F6</f>
        <v>0</v>
      </c>
      <c r="E27" s="29">
        <f>세입_특별!G6</f>
        <v>0</v>
      </c>
      <c r="F27" s="29">
        <f>세출_특별!F6</f>
        <v>0</v>
      </c>
      <c r="G27" s="29">
        <f>세출_특별!G6</f>
        <v>0</v>
      </c>
      <c r="H27" s="32">
        <f>+C27+G27-F27</f>
        <v>3599170357</v>
      </c>
      <c r="I27" s="14">
        <f>+C27+E27-D27</f>
        <v>3599170357</v>
      </c>
      <c r="J27" s="133">
        <f>I27-H27</f>
        <v>0</v>
      </c>
      <c r="K27" s="134" t="s">
        <v>76</v>
      </c>
    </row>
    <row r="28" spans="2:20">
      <c r="B28" s="7"/>
      <c r="C28" s="7"/>
      <c r="D28" s="7"/>
      <c r="E28" s="7"/>
      <c r="F28" s="7"/>
      <c r="G28" s="7"/>
      <c r="H28" s="7"/>
    </row>
    <row r="29" spans="2:20">
      <c r="B29" s="7"/>
      <c r="C29" s="7"/>
      <c r="D29" s="7"/>
      <c r="E29" s="7"/>
      <c r="F29" s="7"/>
      <c r="G29" s="7"/>
      <c r="H29" s="7"/>
    </row>
    <row r="30" spans="2:20">
      <c r="B30" s="7"/>
      <c r="C30" s="7"/>
      <c r="D30" s="7"/>
      <c r="E30" s="7"/>
      <c r="F30" s="7"/>
      <c r="G30" s="7"/>
      <c r="H30" s="7"/>
    </row>
    <row r="31" spans="2:20">
      <c r="B31" s="7"/>
      <c r="C31" s="7"/>
      <c r="D31" s="7"/>
      <c r="E31" s="7"/>
      <c r="F31" s="7"/>
      <c r="G31" s="7"/>
      <c r="H31" s="7"/>
    </row>
    <row r="78" spans="1:6">
      <c r="A78" s="120" t="s">
        <v>73</v>
      </c>
    </row>
    <row r="80" spans="1:6">
      <c r="F80" s="6">
        <v>0</v>
      </c>
    </row>
    <row r="96" spans="1:16">
      <c r="A96" s="121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</row>
    <row r="206" spans="9:9" ht="54">
      <c r="I206" s="335" t="s">
        <v>186</v>
      </c>
    </row>
    <row r="336" spans="9:11">
      <c r="I336" s="336"/>
      <c r="K336" s="6">
        <v>-50000</v>
      </c>
    </row>
  </sheetData>
  <mergeCells count="22">
    <mergeCell ref="I10:J10"/>
    <mergeCell ref="H6:H7"/>
    <mergeCell ref="N5:P5"/>
    <mergeCell ref="I6:J6"/>
    <mergeCell ref="K6:K7"/>
    <mergeCell ref="L6:L7"/>
    <mergeCell ref="M6:N6"/>
    <mergeCell ref="O6:P7"/>
    <mergeCell ref="B1:H1"/>
    <mergeCell ref="B6:B7"/>
    <mergeCell ref="C6:C7"/>
    <mergeCell ref="D6:E6"/>
    <mergeCell ref="F6:G6"/>
    <mergeCell ref="D3:E3"/>
    <mergeCell ref="D4:E4"/>
    <mergeCell ref="F3:G3"/>
    <mergeCell ref="F4:G4"/>
    <mergeCell ref="B23:B24"/>
    <mergeCell ref="D23:E23"/>
    <mergeCell ref="F23:G23"/>
    <mergeCell ref="H23:H24"/>
    <mergeCell ref="C23:C24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85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M56"/>
  <sheetViews>
    <sheetView showGridLines="0" view="pageBreakPreview" zoomScale="85" zoomScaleSheetLayoutView="85" workbookViewId="0">
      <pane xSplit="1" ySplit="5" topLeftCell="B16" activePane="bottomRight" state="frozen"/>
      <selection activeCell="G29" sqref="G29"/>
      <selection pane="topRight" activeCell="G29" sqref="G29"/>
      <selection pane="bottomLeft" activeCell="G29" sqref="G29"/>
      <selection pane="bottomRight" activeCell="B23" sqref="B23"/>
    </sheetView>
  </sheetViews>
  <sheetFormatPr defaultRowHeight="13.5"/>
  <cols>
    <col min="1" max="1" width="22.21875" style="246" hidden="1" customWidth="1"/>
    <col min="2" max="2" width="7.5546875" style="7" customWidth="1"/>
    <col min="3" max="3" width="31.33203125" style="7" customWidth="1"/>
    <col min="4" max="4" width="11.77734375" style="7" customWidth="1"/>
    <col min="5" max="5" width="11.77734375" style="7" hidden="1" customWidth="1"/>
    <col min="6" max="6" width="14.109375" style="7" hidden="1" customWidth="1"/>
    <col min="7" max="8" width="11.77734375" style="7" customWidth="1"/>
    <col min="9" max="9" width="29.109375" style="7" customWidth="1"/>
    <col min="10" max="10" width="8.33203125" style="7" hidden="1" customWidth="1"/>
    <col min="11" max="11" width="11.44140625" style="244" hidden="1" customWidth="1"/>
    <col min="12" max="13" width="12.109375" style="7" hidden="1" customWidth="1"/>
    <col min="14" max="15" width="8.88671875" style="7" customWidth="1"/>
    <col min="16" max="16384" width="8.88671875" style="7"/>
  </cols>
  <sheetData>
    <row r="1" spans="1:13" ht="44.25" customHeight="1">
      <c r="B1" s="384" t="s">
        <v>191</v>
      </c>
      <c r="C1" s="384"/>
      <c r="D1" s="384"/>
      <c r="E1" s="384"/>
      <c r="F1" s="384"/>
      <c r="G1" s="384"/>
      <c r="H1" s="384"/>
      <c r="I1" s="384"/>
    </row>
    <row r="2" spans="1:13" ht="20.25" customHeight="1">
      <c r="A2" s="143"/>
      <c r="B2" s="52" t="s">
        <v>37</v>
      </c>
      <c r="C2" s="52"/>
      <c r="D2" s="242"/>
      <c r="E2" s="242"/>
      <c r="F2" s="242"/>
      <c r="G2" s="242"/>
      <c r="H2" s="242"/>
      <c r="I2" s="242"/>
      <c r="L2" s="245"/>
      <c r="M2" s="245"/>
    </row>
    <row r="3" spans="1:13">
      <c r="I3" s="247" t="s">
        <v>26</v>
      </c>
      <c r="L3" s="245"/>
      <c r="M3" s="245"/>
    </row>
    <row r="4" spans="1:13" s="248" customFormat="1" ht="24.95" customHeight="1">
      <c r="A4" s="405" t="s">
        <v>83</v>
      </c>
      <c r="B4" s="408" t="s">
        <v>1</v>
      </c>
      <c r="C4" s="414" t="s">
        <v>85</v>
      </c>
      <c r="D4" s="410" t="s">
        <v>41</v>
      </c>
      <c r="E4" s="410" t="s">
        <v>82</v>
      </c>
      <c r="F4" s="410" t="s">
        <v>2</v>
      </c>
      <c r="G4" s="410"/>
      <c r="H4" s="410"/>
      <c r="I4" s="412" t="s">
        <v>86</v>
      </c>
      <c r="K4" s="249"/>
      <c r="L4" s="407"/>
      <c r="M4" s="407"/>
    </row>
    <row r="5" spans="1:13" s="248" customFormat="1" ht="24.95" customHeight="1">
      <c r="A5" s="406"/>
      <c r="B5" s="409"/>
      <c r="C5" s="415"/>
      <c r="D5" s="411"/>
      <c r="E5" s="411"/>
      <c r="F5" s="243" t="s">
        <v>19</v>
      </c>
      <c r="G5" s="243" t="s">
        <v>4</v>
      </c>
      <c r="H5" s="243" t="s">
        <v>5</v>
      </c>
      <c r="I5" s="413"/>
      <c r="K5" s="341" t="s">
        <v>279</v>
      </c>
      <c r="L5" s="149" t="s">
        <v>280</v>
      </c>
      <c r="M5" s="149" t="s">
        <v>281</v>
      </c>
    </row>
    <row r="6" spans="1:13" s="248" customFormat="1" ht="35.1" customHeight="1">
      <c r="A6" s="106" t="s">
        <v>19</v>
      </c>
      <c r="B6" s="250"/>
      <c r="C6" s="251"/>
      <c r="D6" s="107">
        <f>SUM(D7:D55)/2</f>
        <v>14778224</v>
      </c>
      <c r="E6" s="107">
        <f>SUM(E7:E55)/2</f>
        <v>39307829</v>
      </c>
      <c r="F6" s="107">
        <f>SUM(F7:F55)/2</f>
        <v>24529605</v>
      </c>
      <c r="G6" s="107">
        <f>SUM(G7:G55)/2</f>
        <v>2188000</v>
      </c>
      <c r="H6" s="107">
        <f>SUM(H7:H55)/2</f>
        <v>26717605</v>
      </c>
      <c r="I6" s="108"/>
      <c r="K6" s="249">
        <f>SUM(L6:M6)</f>
        <v>24529605</v>
      </c>
      <c r="L6" s="252">
        <f>F6-M6</f>
        <v>23958530</v>
      </c>
      <c r="M6" s="252">
        <f>H12+H28</f>
        <v>571075</v>
      </c>
    </row>
    <row r="7" spans="1:13" s="255" customFormat="1" ht="37.5" hidden="1" customHeight="1">
      <c r="A7" s="178" t="s">
        <v>47</v>
      </c>
      <c r="B7" s="253"/>
      <c r="C7" s="254" t="s">
        <v>47</v>
      </c>
      <c r="D7" s="180">
        <f>SUM(D8:D9)</f>
        <v>0</v>
      </c>
      <c r="E7" s="180">
        <f t="shared" ref="E7:H7" si="0">SUM(E8:E9)</f>
        <v>0</v>
      </c>
      <c r="F7" s="180">
        <f t="shared" si="0"/>
        <v>0</v>
      </c>
      <c r="G7" s="180">
        <f t="shared" si="0"/>
        <v>0</v>
      </c>
      <c r="H7" s="180">
        <f t="shared" si="0"/>
        <v>0</v>
      </c>
      <c r="I7" s="183"/>
      <c r="K7" s="256"/>
      <c r="L7" s="257"/>
      <c r="M7" s="257"/>
    </row>
    <row r="8" spans="1:13" s="248" customFormat="1" ht="42.75" hidden="1" customHeight="1">
      <c r="A8" s="258"/>
      <c r="B8" s="259"/>
      <c r="C8" s="260"/>
      <c r="D8" s="84"/>
      <c r="E8" s="84">
        <f>D8+F8</f>
        <v>0</v>
      </c>
      <c r="F8" s="84">
        <f>H8-G8</f>
        <v>0</v>
      </c>
      <c r="G8" s="261"/>
      <c r="H8" s="262"/>
      <c r="I8" s="109"/>
      <c r="K8" s="249"/>
      <c r="L8" s="263"/>
      <c r="M8" s="263"/>
    </row>
    <row r="9" spans="1:13" s="248" customFormat="1" ht="42.75" hidden="1" customHeight="1">
      <c r="A9" s="258"/>
      <c r="B9" s="83"/>
      <c r="C9" s="260"/>
      <c r="D9" s="84"/>
      <c r="E9" s="84">
        <f t="shared" ref="E9:E55" si="1">D9+F9</f>
        <v>0</v>
      </c>
      <c r="F9" s="84">
        <f t="shared" ref="F9:F55" si="2">H9-G9</f>
        <v>0</v>
      </c>
      <c r="G9" s="261"/>
      <c r="H9" s="262"/>
      <c r="I9" s="57"/>
      <c r="K9" s="249"/>
    </row>
    <row r="10" spans="1:13" s="255" customFormat="1" ht="37.5" customHeight="1">
      <c r="A10" s="178" t="s">
        <v>59</v>
      </c>
      <c r="B10" s="369"/>
      <c r="C10" s="370" t="s">
        <v>59</v>
      </c>
      <c r="D10" s="371">
        <f>SUM(D11:D14)</f>
        <v>8126</v>
      </c>
      <c r="E10" s="371">
        <f t="shared" ref="E10:H10" si="3">SUM(E11:E14)</f>
        <v>896499</v>
      </c>
      <c r="F10" s="371">
        <f t="shared" si="3"/>
        <v>888373</v>
      </c>
      <c r="G10" s="371">
        <f t="shared" si="3"/>
        <v>0</v>
      </c>
      <c r="H10" s="371">
        <f t="shared" si="3"/>
        <v>888373</v>
      </c>
      <c r="I10" s="372"/>
      <c r="K10" s="256"/>
      <c r="L10" s="264"/>
      <c r="M10" s="264"/>
    </row>
    <row r="11" spans="1:13" s="248" customFormat="1" ht="42.75" customHeight="1">
      <c r="A11" s="258" t="s">
        <v>213</v>
      </c>
      <c r="B11" s="259" t="s">
        <v>158</v>
      </c>
      <c r="C11" s="260" t="s">
        <v>195</v>
      </c>
      <c r="D11" s="84"/>
      <c r="E11" s="84">
        <f t="shared" si="1"/>
        <v>187500</v>
      </c>
      <c r="F11" s="84">
        <f t="shared" si="2"/>
        <v>187500</v>
      </c>
      <c r="G11" s="261"/>
      <c r="H11" s="262">
        <v>187500</v>
      </c>
      <c r="I11" s="109" t="s">
        <v>210</v>
      </c>
      <c r="K11" s="249"/>
      <c r="L11" s="263"/>
      <c r="M11" s="263"/>
    </row>
    <row r="12" spans="1:13" s="248" customFormat="1" ht="42.75" customHeight="1">
      <c r="A12" s="265" t="s">
        <v>214</v>
      </c>
      <c r="B12" s="83">
        <v>235</v>
      </c>
      <c r="C12" s="260" t="s">
        <v>196</v>
      </c>
      <c r="D12" s="84">
        <v>8126</v>
      </c>
      <c r="E12" s="84">
        <f t="shared" si="1"/>
        <v>8999</v>
      </c>
      <c r="F12" s="84">
        <f t="shared" si="2"/>
        <v>873</v>
      </c>
      <c r="G12" s="138"/>
      <c r="H12" s="139">
        <v>873</v>
      </c>
      <c r="I12" s="57" t="s">
        <v>211</v>
      </c>
      <c r="K12" s="249"/>
    </row>
    <row r="13" spans="1:13" s="248" customFormat="1" ht="42.75" customHeight="1">
      <c r="A13" s="265" t="s">
        <v>215</v>
      </c>
      <c r="B13" s="83" t="s">
        <v>158</v>
      </c>
      <c r="C13" s="260" t="s">
        <v>197</v>
      </c>
      <c r="D13" s="84"/>
      <c r="E13" s="84">
        <f t="shared" ref="E13" si="4">D13+F13</f>
        <v>700000</v>
      </c>
      <c r="F13" s="84">
        <f t="shared" ref="F13" si="5">H13-G13</f>
        <v>700000</v>
      </c>
      <c r="G13" s="138"/>
      <c r="H13" s="139">
        <v>700000</v>
      </c>
      <c r="I13" s="57" t="s">
        <v>210</v>
      </c>
      <c r="K13" s="249"/>
    </row>
    <row r="14" spans="1:13" s="248" customFormat="1" ht="42.75" hidden="1" customHeight="1">
      <c r="A14" s="265"/>
      <c r="B14" s="83"/>
      <c r="C14" s="260"/>
      <c r="D14" s="84"/>
      <c r="E14" s="84">
        <f t="shared" si="1"/>
        <v>0</v>
      </c>
      <c r="F14" s="84">
        <f t="shared" si="2"/>
        <v>0</v>
      </c>
      <c r="G14" s="138"/>
      <c r="H14" s="139"/>
      <c r="I14" s="57"/>
      <c r="K14" s="249"/>
    </row>
    <row r="15" spans="1:13" s="255" customFormat="1" ht="37.5" customHeight="1">
      <c r="A15" s="178" t="s">
        <v>60</v>
      </c>
      <c r="B15" s="369"/>
      <c r="C15" s="370" t="s">
        <v>60</v>
      </c>
      <c r="D15" s="371">
        <f>SUM(D16:D18)</f>
        <v>30000</v>
      </c>
      <c r="E15" s="371">
        <f>SUM(E16:E18)</f>
        <v>2022400</v>
      </c>
      <c r="F15" s="371">
        <f>SUM(F16:F18)</f>
        <v>1992400</v>
      </c>
      <c r="G15" s="371">
        <f>SUM(G16:G18)</f>
        <v>0</v>
      </c>
      <c r="H15" s="371">
        <f>SUM(H16:H18)</f>
        <v>1992400</v>
      </c>
      <c r="I15" s="372"/>
      <c r="K15" s="256"/>
      <c r="L15" s="264"/>
      <c r="M15" s="264"/>
    </row>
    <row r="16" spans="1:13" s="248" customFormat="1" ht="42.75" customHeight="1">
      <c r="A16" s="265" t="s">
        <v>216</v>
      </c>
      <c r="B16" s="83" t="s">
        <v>290</v>
      </c>
      <c r="C16" s="266" t="s">
        <v>198</v>
      </c>
      <c r="D16" s="84"/>
      <c r="E16" s="84">
        <f t="shared" si="1"/>
        <v>1838400</v>
      </c>
      <c r="F16" s="84">
        <f t="shared" si="2"/>
        <v>1838400</v>
      </c>
      <c r="G16" s="138"/>
      <c r="H16" s="139">
        <v>1838400</v>
      </c>
      <c r="I16" s="109" t="s">
        <v>200</v>
      </c>
      <c r="K16" s="249"/>
      <c r="L16" s="263"/>
      <c r="M16" s="263"/>
    </row>
    <row r="17" spans="1:13" s="248" customFormat="1" ht="42.75" customHeight="1">
      <c r="A17" s="265" t="s">
        <v>217</v>
      </c>
      <c r="B17" s="83">
        <v>257</v>
      </c>
      <c r="C17" s="260" t="s">
        <v>199</v>
      </c>
      <c r="D17" s="84">
        <v>30000</v>
      </c>
      <c r="E17" s="84">
        <f t="shared" si="1"/>
        <v>184000</v>
      </c>
      <c r="F17" s="84">
        <f t="shared" si="2"/>
        <v>154000</v>
      </c>
      <c r="G17" s="138"/>
      <c r="H17" s="139">
        <v>154000</v>
      </c>
      <c r="I17" s="109" t="s">
        <v>201</v>
      </c>
      <c r="K17" s="249"/>
    </row>
    <row r="18" spans="1:13" s="248" customFormat="1" ht="42.75" hidden="1" customHeight="1">
      <c r="A18" s="265"/>
      <c r="B18" s="83"/>
      <c r="C18" s="260"/>
      <c r="D18" s="84"/>
      <c r="E18" s="84">
        <f t="shared" ref="E18" si="6">D18+F18</f>
        <v>0</v>
      </c>
      <c r="F18" s="84">
        <f t="shared" ref="F18" si="7">H18-G18</f>
        <v>0</v>
      </c>
      <c r="G18" s="138"/>
      <c r="H18" s="139"/>
      <c r="I18" s="57"/>
      <c r="K18" s="249"/>
    </row>
    <row r="19" spans="1:13" s="255" customFormat="1" ht="37.5" customHeight="1">
      <c r="A19" s="178" t="s">
        <v>46</v>
      </c>
      <c r="B19" s="369"/>
      <c r="C19" s="370" t="s">
        <v>46</v>
      </c>
      <c r="D19" s="371">
        <f>SUM(D20:D21)</f>
        <v>0</v>
      </c>
      <c r="E19" s="371">
        <f>SUM(E20:E21)</f>
        <v>124250</v>
      </c>
      <c r="F19" s="371">
        <f>SUM(F20:F21)</f>
        <v>124250</v>
      </c>
      <c r="G19" s="371">
        <f>SUM(G20:G21)</f>
        <v>0</v>
      </c>
      <c r="H19" s="371">
        <f>SUM(H20:H21)</f>
        <v>124250</v>
      </c>
      <c r="I19" s="372"/>
      <c r="K19" s="256"/>
      <c r="L19" s="264"/>
      <c r="M19" s="264"/>
    </row>
    <row r="20" spans="1:13" s="271" customFormat="1" ht="42.75" customHeight="1">
      <c r="A20" s="265" t="s">
        <v>214</v>
      </c>
      <c r="B20" s="83" t="s">
        <v>207</v>
      </c>
      <c r="C20" s="260" t="s">
        <v>202</v>
      </c>
      <c r="D20" s="84"/>
      <c r="E20" s="84">
        <f t="shared" si="1"/>
        <v>124250</v>
      </c>
      <c r="F20" s="84">
        <f t="shared" si="2"/>
        <v>124250</v>
      </c>
      <c r="G20" s="138"/>
      <c r="H20" s="139">
        <v>124250</v>
      </c>
      <c r="I20" s="109" t="s">
        <v>212</v>
      </c>
      <c r="K20" s="272"/>
      <c r="L20" s="300"/>
      <c r="M20" s="300"/>
    </row>
    <row r="21" spans="1:13" s="271" customFormat="1" ht="42.75" hidden="1" customHeight="1">
      <c r="A21" s="265"/>
      <c r="B21" s="83"/>
      <c r="C21" s="260"/>
      <c r="D21" s="84"/>
      <c r="E21" s="84">
        <f t="shared" si="1"/>
        <v>0</v>
      </c>
      <c r="F21" s="84">
        <f t="shared" si="2"/>
        <v>0</v>
      </c>
      <c r="G21" s="138"/>
      <c r="H21" s="139"/>
      <c r="I21" s="109"/>
      <c r="K21" s="272"/>
      <c r="L21" s="300"/>
      <c r="M21" s="300"/>
    </row>
    <row r="22" spans="1:13" s="255" customFormat="1" ht="37.5" customHeight="1">
      <c r="A22" s="178" t="s">
        <v>156</v>
      </c>
      <c r="B22" s="369"/>
      <c r="C22" s="370" t="s">
        <v>156</v>
      </c>
      <c r="D22" s="371">
        <f>SUM(D23:D26)</f>
        <v>0</v>
      </c>
      <c r="E22" s="371">
        <f>SUM(E23:E26)</f>
        <v>169000</v>
      </c>
      <c r="F22" s="371">
        <f>SUM(F23:F26)</f>
        <v>169000</v>
      </c>
      <c r="G22" s="371">
        <f>SUM(G23:G26)</f>
        <v>0</v>
      </c>
      <c r="H22" s="371">
        <f>SUM(H23:H26)</f>
        <v>169000</v>
      </c>
      <c r="I22" s="373"/>
      <c r="K22" s="256"/>
      <c r="L22" s="264"/>
      <c r="M22" s="264"/>
    </row>
    <row r="23" spans="1:13" s="271" customFormat="1" ht="42.75" customHeight="1">
      <c r="A23" s="340" t="s">
        <v>311</v>
      </c>
      <c r="B23" s="259" t="s">
        <v>158</v>
      </c>
      <c r="C23" s="266" t="s">
        <v>203</v>
      </c>
      <c r="D23" s="138"/>
      <c r="E23" s="84">
        <f t="shared" si="1"/>
        <v>9000</v>
      </c>
      <c r="F23" s="84">
        <f t="shared" si="2"/>
        <v>9000</v>
      </c>
      <c r="G23" s="138"/>
      <c r="H23" s="139">
        <v>9000</v>
      </c>
      <c r="I23" s="109" t="s">
        <v>241</v>
      </c>
      <c r="K23" s="272"/>
      <c r="L23" s="300"/>
      <c r="M23" s="300"/>
    </row>
    <row r="24" spans="1:13" s="271" customFormat="1" ht="42.75" customHeight="1">
      <c r="A24" s="340" t="s">
        <v>312</v>
      </c>
      <c r="B24" s="259" t="s">
        <v>158</v>
      </c>
      <c r="C24" s="266" t="s">
        <v>218</v>
      </c>
      <c r="D24" s="138"/>
      <c r="E24" s="84">
        <f t="shared" ref="E24:E25" si="8">D24+F24</f>
        <v>148000</v>
      </c>
      <c r="F24" s="84">
        <f t="shared" ref="F24:F25" si="9">H24-G24</f>
        <v>148000</v>
      </c>
      <c r="G24" s="138"/>
      <c r="H24" s="139">
        <v>148000</v>
      </c>
      <c r="I24" s="109" t="s">
        <v>313</v>
      </c>
      <c r="K24" s="272"/>
      <c r="L24" s="300"/>
      <c r="M24" s="300"/>
    </row>
    <row r="25" spans="1:13" s="271" customFormat="1" ht="42.75" customHeight="1">
      <c r="A25" s="340" t="s">
        <v>312</v>
      </c>
      <c r="B25" s="83" t="s">
        <v>256</v>
      </c>
      <c r="C25" s="266" t="s">
        <v>219</v>
      </c>
      <c r="D25" s="138"/>
      <c r="E25" s="84">
        <f t="shared" si="8"/>
        <v>12000</v>
      </c>
      <c r="F25" s="84">
        <f t="shared" si="9"/>
        <v>12000</v>
      </c>
      <c r="G25" s="138"/>
      <c r="H25" s="139">
        <v>12000</v>
      </c>
      <c r="I25" s="109" t="s">
        <v>313</v>
      </c>
      <c r="K25" s="272"/>
      <c r="L25" s="300"/>
      <c r="M25" s="300"/>
    </row>
    <row r="26" spans="1:13" s="271" customFormat="1" ht="42.75" hidden="1" customHeight="1">
      <c r="A26" s="265"/>
      <c r="B26" s="259"/>
      <c r="C26" s="266"/>
      <c r="D26" s="138"/>
      <c r="E26" s="84">
        <f t="shared" si="1"/>
        <v>0</v>
      </c>
      <c r="F26" s="84">
        <f t="shared" si="2"/>
        <v>0</v>
      </c>
      <c r="G26" s="138"/>
      <c r="H26" s="139"/>
      <c r="I26" s="109"/>
      <c r="K26" s="272"/>
      <c r="L26" s="300"/>
      <c r="M26" s="300"/>
    </row>
    <row r="27" spans="1:13" s="255" customFormat="1" ht="37.5" customHeight="1">
      <c r="A27" s="178" t="s">
        <v>61</v>
      </c>
      <c r="B27" s="369"/>
      <c r="C27" s="370" t="s">
        <v>61</v>
      </c>
      <c r="D27" s="371">
        <f>SUM(D28:D37)</f>
        <v>10273020</v>
      </c>
      <c r="E27" s="371">
        <f>SUM(E28:E37)</f>
        <v>19073897</v>
      </c>
      <c r="F27" s="371">
        <f>SUM(F28:F37)</f>
        <v>8800877</v>
      </c>
      <c r="G27" s="371">
        <f>SUM(G28:G37)</f>
        <v>0</v>
      </c>
      <c r="H27" s="371">
        <f>SUM(H28:H37)</f>
        <v>8800877</v>
      </c>
      <c r="I27" s="372"/>
      <c r="K27" s="256"/>
    </row>
    <row r="28" spans="1:13" s="271" customFormat="1" ht="42.75" customHeight="1">
      <c r="A28" s="265" t="s">
        <v>220</v>
      </c>
      <c r="B28" s="267" t="s">
        <v>158</v>
      </c>
      <c r="C28" s="268" t="s">
        <v>204</v>
      </c>
      <c r="D28" s="269"/>
      <c r="E28" s="84">
        <f t="shared" si="1"/>
        <v>570202</v>
      </c>
      <c r="F28" s="84">
        <f t="shared" si="2"/>
        <v>570202</v>
      </c>
      <c r="G28" s="138"/>
      <c r="H28" s="139">
        <v>570202</v>
      </c>
      <c r="I28" s="270" t="s">
        <v>205</v>
      </c>
      <c r="K28" s="272"/>
    </row>
    <row r="29" spans="1:13" s="274" customFormat="1" ht="42.75" customHeight="1">
      <c r="A29" s="265" t="s">
        <v>220</v>
      </c>
      <c r="B29" s="273">
        <v>394</v>
      </c>
      <c r="C29" s="268" t="s">
        <v>222</v>
      </c>
      <c r="D29" s="269">
        <v>18246</v>
      </c>
      <c r="E29" s="84">
        <f t="shared" ref="E29:E31" si="10">D29+F29</f>
        <v>26246</v>
      </c>
      <c r="F29" s="84">
        <f t="shared" ref="F29:F31" si="11">H29-G29</f>
        <v>8000</v>
      </c>
      <c r="G29" s="138"/>
      <c r="H29" s="139">
        <v>8000</v>
      </c>
      <c r="I29" s="270" t="s">
        <v>209</v>
      </c>
      <c r="K29" s="275"/>
    </row>
    <row r="30" spans="1:13" s="274" customFormat="1" ht="42.75" customHeight="1">
      <c r="A30" s="265" t="s">
        <v>220</v>
      </c>
      <c r="B30" s="273">
        <v>394</v>
      </c>
      <c r="C30" s="268" t="s">
        <v>223</v>
      </c>
      <c r="D30" s="269">
        <v>2025000</v>
      </c>
      <c r="E30" s="84">
        <f t="shared" si="10"/>
        <v>2425000</v>
      </c>
      <c r="F30" s="84">
        <f t="shared" si="11"/>
        <v>400000</v>
      </c>
      <c r="G30" s="138"/>
      <c r="H30" s="139">
        <v>400000</v>
      </c>
      <c r="I30" s="270" t="s">
        <v>230</v>
      </c>
      <c r="K30" s="275"/>
    </row>
    <row r="31" spans="1:13" s="274" customFormat="1" ht="42.75" customHeight="1">
      <c r="A31" s="265" t="s">
        <v>220</v>
      </c>
      <c r="B31" s="273" t="s">
        <v>158</v>
      </c>
      <c r="C31" s="268" t="s">
        <v>224</v>
      </c>
      <c r="D31" s="269"/>
      <c r="E31" s="84">
        <f t="shared" si="10"/>
        <v>50000</v>
      </c>
      <c r="F31" s="84">
        <f t="shared" si="11"/>
        <v>50000</v>
      </c>
      <c r="G31" s="138"/>
      <c r="H31" s="139">
        <v>50000</v>
      </c>
      <c r="I31" s="270" t="s">
        <v>229</v>
      </c>
      <c r="K31" s="275"/>
    </row>
    <row r="32" spans="1:13" s="274" customFormat="1" ht="42.75" customHeight="1">
      <c r="A32" s="265" t="s">
        <v>220</v>
      </c>
      <c r="B32" s="273" t="s">
        <v>208</v>
      </c>
      <c r="C32" s="268" t="s">
        <v>225</v>
      </c>
      <c r="D32" s="269"/>
      <c r="E32" s="84">
        <f t="shared" si="1"/>
        <v>732295</v>
      </c>
      <c r="F32" s="84">
        <f t="shared" si="2"/>
        <v>732295</v>
      </c>
      <c r="G32" s="138"/>
      <c r="H32" s="139">
        <v>732295</v>
      </c>
      <c r="I32" s="270" t="s">
        <v>231</v>
      </c>
      <c r="K32" s="275"/>
    </row>
    <row r="33" spans="1:11" s="274" customFormat="1" ht="42.75" customHeight="1">
      <c r="A33" s="265" t="s">
        <v>220</v>
      </c>
      <c r="B33" s="273" t="s">
        <v>158</v>
      </c>
      <c r="C33" s="268" t="s">
        <v>226</v>
      </c>
      <c r="D33" s="269"/>
      <c r="E33" s="84">
        <f t="shared" ref="E33:E34" si="12">D33+F33</f>
        <v>310320</v>
      </c>
      <c r="F33" s="84">
        <f t="shared" ref="F33:F34" si="13">H33-G33</f>
        <v>310320</v>
      </c>
      <c r="G33" s="138"/>
      <c r="H33" s="139">
        <v>310320</v>
      </c>
      <c r="I33" s="270" t="s">
        <v>232</v>
      </c>
      <c r="K33" s="275"/>
    </row>
    <row r="34" spans="1:11" s="274" customFormat="1" ht="42.75" customHeight="1">
      <c r="A34" s="265" t="s">
        <v>220</v>
      </c>
      <c r="B34" s="273" t="s">
        <v>158</v>
      </c>
      <c r="C34" s="268" t="s">
        <v>227</v>
      </c>
      <c r="D34" s="269"/>
      <c r="E34" s="84">
        <f t="shared" si="12"/>
        <v>42369</v>
      </c>
      <c r="F34" s="84">
        <f t="shared" si="13"/>
        <v>42369</v>
      </c>
      <c r="G34" s="138"/>
      <c r="H34" s="139">
        <v>42369</v>
      </c>
      <c r="I34" s="270" t="s">
        <v>233</v>
      </c>
      <c r="K34" s="275"/>
    </row>
    <row r="35" spans="1:11" s="274" customFormat="1" ht="42.75" customHeight="1">
      <c r="A35" s="265" t="s">
        <v>220</v>
      </c>
      <c r="B35" s="273" t="s">
        <v>158</v>
      </c>
      <c r="C35" s="268" t="s">
        <v>228</v>
      </c>
      <c r="D35" s="269"/>
      <c r="E35" s="84">
        <f t="shared" si="1"/>
        <v>6638341</v>
      </c>
      <c r="F35" s="84">
        <f t="shared" si="2"/>
        <v>6638341</v>
      </c>
      <c r="G35" s="138"/>
      <c r="H35" s="139">
        <v>6638341</v>
      </c>
      <c r="I35" s="270" t="s">
        <v>270</v>
      </c>
      <c r="K35" s="275"/>
    </row>
    <row r="36" spans="1:11" s="274" customFormat="1" ht="42.75" customHeight="1">
      <c r="A36" s="265" t="s">
        <v>221</v>
      </c>
      <c r="B36" s="273">
        <v>445</v>
      </c>
      <c r="C36" s="268" t="s">
        <v>206</v>
      </c>
      <c r="D36" s="269">
        <v>8229774</v>
      </c>
      <c r="E36" s="84">
        <f t="shared" ref="E36" si="14">D36+F36</f>
        <v>8279124</v>
      </c>
      <c r="F36" s="84">
        <f t="shared" ref="F36" si="15">H36-G36</f>
        <v>49350</v>
      </c>
      <c r="G36" s="138"/>
      <c r="H36" s="139">
        <v>49350</v>
      </c>
      <c r="I36" s="270" t="s">
        <v>234</v>
      </c>
      <c r="K36" s="275"/>
    </row>
    <row r="37" spans="1:11" s="274" customFormat="1" ht="42.75" hidden="1" customHeight="1">
      <c r="A37" s="265"/>
      <c r="B37" s="273"/>
      <c r="C37" s="268"/>
      <c r="D37" s="269"/>
      <c r="E37" s="84">
        <f t="shared" si="1"/>
        <v>0</v>
      </c>
      <c r="F37" s="84">
        <f t="shared" si="2"/>
        <v>0</v>
      </c>
      <c r="G37" s="138"/>
      <c r="H37" s="139"/>
      <c r="I37" s="270"/>
      <c r="K37" s="275"/>
    </row>
    <row r="38" spans="1:11" s="255" customFormat="1" ht="37.5" customHeight="1">
      <c r="A38" s="178" t="s">
        <v>157</v>
      </c>
      <c r="B38" s="369"/>
      <c r="C38" s="370" t="s">
        <v>157</v>
      </c>
      <c r="D38" s="371">
        <f>SUM(D39:D40)</f>
        <v>0</v>
      </c>
      <c r="E38" s="371">
        <f>SUM(E39:E40)</f>
        <v>4025</v>
      </c>
      <c r="F38" s="371">
        <f>SUM(F39:F40)</f>
        <v>4025</v>
      </c>
      <c r="G38" s="371">
        <f>SUM(G39:G40)</f>
        <v>0</v>
      </c>
      <c r="H38" s="371">
        <f>SUM(H39:H40)</f>
        <v>4025</v>
      </c>
      <c r="I38" s="372"/>
      <c r="K38" s="256"/>
    </row>
    <row r="39" spans="1:11" s="271" customFormat="1" ht="42.75" customHeight="1">
      <c r="A39" s="265" t="s">
        <v>237</v>
      </c>
      <c r="B39" s="83" t="s">
        <v>236</v>
      </c>
      <c r="C39" s="112" t="s">
        <v>235</v>
      </c>
      <c r="D39" s="280"/>
      <c r="E39" s="84">
        <f t="shared" ref="E39" si="16">D39+F39</f>
        <v>4025</v>
      </c>
      <c r="F39" s="84">
        <f t="shared" ref="F39" si="17">H39-G39</f>
        <v>4025</v>
      </c>
      <c r="G39" s="138"/>
      <c r="H39" s="139">
        <v>4025</v>
      </c>
      <c r="I39" s="57" t="s">
        <v>267</v>
      </c>
      <c r="K39" s="272"/>
    </row>
    <row r="40" spans="1:11" s="248" customFormat="1" ht="42.75" hidden="1" customHeight="1">
      <c r="A40" s="265"/>
      <c r="B40" s="276"/>
      <c r="C40" s="277"/>
      <c r="D40" s="82"/>
      <c r="E40" s="84">
        <f t="shared" si="1"/>
        <v>0</v>
      </c>
      <c r="F40" s="84">
        <f t="shared" si="2"/>
        <v>0</v>
      </c>
      <c r="G40" s="138"/>
      <c r="H40" s="139"/>
      <c r="I40" s="278"/>
    </row>
    <row r="41" spans="1:11" s="255" customFormat="1" ht="37.5" customHeight="1">
      <c r="A41" s="178" t="s">
        <v>62</v>
      </c>
      <c r="B41" s="369"/>
      <c r="C41" s="370" t="s">
        <v>62</v>
      </c>
      <c r="D41" s="371">
        <f>SUM(D42:D44)</f>
        <v>0</v>
      </c>
      <c r="E41" s="371">
        <f>SUM(E42:E44)</f>
        <v>13449000</v>
      </c>
      <c r="F41" s="371">
        <f>SUM(F42:F44)</f>
        <v>13449000</v>
      </c>
      <c r="G41" s="371">
        <f>SUM(G42:G44)</f>
        <v>0</v>
      </c>
      <c r="H41" s="371">
        <f>SUM(H42:H44)</f>
        <v>13449000</v>
      </c>
      <c r="I41" s="372"/>
      <c r="K41" s="256"/>
    </row>
    <row r="42" spans="1:11" s="271" customFormat="1" ht="42.75" customHeight="1">
      <c r="A42" s="265" t="s">
        <v>242</v>
      </c>
      <c r="B42" s="259" t="s">
        <v>207</v>
      </c>
      <c r="C42" s="112" t="s">
        <v>238</v>
      </c>
      <c r="D42" s="280"/>
      <c r="E42" s="84">
        <f t="shared" si="1"/>
        <v>2535000</v>
      </c>
      <c r="F42" s="84">
        <f t="shared" si="2"/>
        <v>2535000</v>
      </c>
      <c r="G42" s="138"/>
      <c r="H42" s="139">
        <v>2535000</v>
      </c>
      <c r="I42" s="57" t="s">
        <v>241</v>
      </c>
      <c r="K42" s="272"/>
    </row>
    <row r="43" spans="1:11" s="248" customFormat="1" ht="42.75" customHeight="1">
      <c r="A43" s="265" t="s">
        <v>242</v>
      </c>
      <c r="B43" s="259" t="s">
        <v>207</v>
      </c>
      <c r="C43" s="112" t="s">
        <v>239</v>
      </c>
      <c r="D43" s="280"/>
      <c r="E43" s="84">
        <f t="shared" ref="E43" si="18">D43+F43</f>
        <v>10914000</v>
      </c>
      <c r="F43" s="84">
        <f t="shared" ref="F43" si="19">H43-G43</f>
        <v>10914000</v>
      </c>
      <c r="G43" s="261"/>
      <c r="H43" s="262">
        <v>10914000</v>
      </c>
      <c r="I43" s="57" t="s">
        <v>241</v>
      </c>
      <c r="K43" s="249"/>
    </row>
    <row r="44" spans="1:11" s="248" customFormat="1" ht="42.75" hidden="1" customHeight="1">
      <c r="A44" s="265"/>
      <c r="B44" s="259"/>
      <c r="C44" s="112"/>
      <c r="D44" s="280"/>
      <c r="E44" s="84">
        <f t="shared" si="1"/>
        <v>0</v>
      </c>
      <c r="F44" s="84">
        <f t="shared" si="2"/>
        <v>0</v>
      </c>
      <c r="G44" s="261"/>
      <c r="H44" s="262"/>
      <c r="I44" s="57"/>
      <c r="K44" s="249"/>
    </row>
    <row r="45" spans="1:11" s="255" customFormat="1" ht="37.5" customHeight="1">
      <c r="A45" s="178" t="s">
        <v>45</v>
      </c>
      <c r="B45" s="369"/>
      <c r="C45" s="370" t="s">
        <v>45</v>
      </c>
      <c r="D45" s="371">
        <f>SUM(D46:D47)</f>
        <v>3388000</v>
      </c>
      <c r="E45" s="371">
        <f>SUM(E46:E47)</f>
        <v>1200000</v>
      </c>
      <c r="F45" s="371">
        <f>SUM(F46:F47)</f>
        <v>-2188000</v>
      </c>
      <c r="G45" s="371">
        <f>SUM(G46:G47)</f>
        <v>2188000</v>
      </c>
      <c r="H45" s="371">
        <f>SUM(H46:H47)</f>
        <v>0</v>
      </c>
      <c r="I45" s="372"/>
      <c r="K45" s="256"/>
    </row>
    <row r="46" spans="1:11" s="271" customFormat="1" ht="42.75" customHeight="1">
      <c r="A46" s="265" t="s">
        <v>243</v>
      </c>
      <c r="B46" s="259">
        <v>623</v>
      </c>
      <c r="C46" s="112" t="s">
        <v>244</v>
      </c>
      <c r="D46" s="280">
        <v>3388000</v>
      </c>
      <c r="E46" s="84">
        <f t="shared" ref="E46" si="20">D46+F46</f>
        <v>1200000</v>
      </c>
      <c r="F46" s="84">
        <f t="shared" ref="F46" si="21">H46-G46</f>
        <v>-2188000</v>
      </c>
      <c r="G46" s="138">
        <v>2188000</v>
      </c>
      <c r="H46" s="139"/>
      <c r="I46" s="57" t="s">
        <v>241</v>
      </c>
      <c r="K46" s="272"/>
    </row>
    <row r="47" spans="1:11" s="271" customFormat="1" ht="42.75" hidden="1" customHeight="1">
      <c r="A47" s="265"/>
      <c r="B47" s="259"/>
      <c r="C47" s="112"/>
      <c r="D47" s="280"/>
      <c r="E47" s="84">
        <f t="shared" si="1"/>
        <v>0</v>
      </c>
      <c r="F47" s="84">
        <f t="shared" si="2"/>
        <v>0</v>
      </c>
      <c r="G47" s="138"/>
      <c r="H47" s="139"/>
      <c r="I47" s="291"/>
      <c r="K47" s="272"/>
    </row>
    <row r="48" spans="1:11" s="255" customFormat="1" ht="37.5" customHeight="1">
      <c r="A48" s="178" t="s">
        <v>141</v>
      </c>
      <c r="B48" s="369"/>
      <c r="C48" s="370" t="s">
        <v>141</v>
      </c>
      <c r="D48" s="371">
        <f>SUM(D49:D55)</f>
        <v>1079078</v>
      </c>
      <c r="E48" s="371">
        <f>SUM(E49:E55)</f>
        <v>2368758</v>
      </c>
      <c r="F48" s="371">
        <f>SUM(F49:F55)</f>
        <v>1289680</v>
      </c>
      <c r="G48" s="371">
        <f>SUM(G49:G55)</f>
        <v>0</v>
      </c>
      <c r="H48" s="371">
        <f>SUM(H49:H55)</f>
        <v>1289680</v>
      </c>
      <c r="I48" s="372"/>
      <c r="K48" s="256"/>
    </row>
    <row r="49" spans="1:11" s="271" customFormat="1" ht="42.75" customHeight="1">
      <c r="A49" s="340" t="s">
        <v>248</v>
      </c>
      <c r="B49" s="276">
        <v>658</v>
      </c>
      <c r="C49" s="281" t="s">
        <v>252</v>
      </c>
      <c r="D49" s="296">
        <v>1019510</v>
      </c>
      <c r="E49" s="84">
        <f t="shared" si="1"/>
        <v>1129450</v>
      </c>
      <c r="F49" s="84">
        <f t="shared" si="2"/>
        <v>109940</v>
      </c>
      <c r="G49" s="138"/>
      <c r="H49" s="139">
        <v>109940</v>
      </c>
      <c r="I49" s="127" t="s">
        <v>268</v>
      </c>
      <c r="K49" s="272"/>
    </row>
    <row r="50" spans="1:11" s="271" customFormat="1" ht="42.75" customHeight="1">
      <c r="A50" s="340" t="s">
        <v>249</v>
      </c>
      <c r="B50" s="276" t="s">
        <v>245</v>
      </c>
      <c r="C50" s="281" t="s">
        <v>253</v>
      </c>
      <c r="D50" s="296"/>
      <c r="E50" s="84">
        <f t="shared" si="1"/>
        <v>1000000</v>
      </c>
      <c r="F50" s="84">
        <f t="shared" si="2"/>
        <v>1000000</v>
      </c>
      <c r="G50" s="138"/>
      <c r="H50" s="139">
        <v>1000000</v>
      </c>
      <c r="I50" s="127" t="s">
        <v>246</v>
      </c>
      <c r="K50" s="272"/>
    </row>
    <row r="51" spans="1:11" s="271" customFormat="1" ht="42.75" customHeight="1">
      <c r="A51" s="340" t="s">
        <v>250</v>
      </c>
      <c r="B51" s="276">
        <v>660</v>
      </c>
      <c r="C51" s="281" t="s">
        <v>254</v>
      </c>
      <c r="D51" s="296">
        <v>59568</v>
      </c>
      <c r="E51" s="84">
        <f t="shared" si="1"/>
        <v>99308</v>
      </c>
      <c r="F51" s="84">
        <f t="shared" si="2"/>
        <v>39740</v>
      </c>
      <c r="G51" s="138"/>
      <c r="H51" s="139">
        <v>39740</v>
      </c>
      <c r="I51" s="127" t="s">
        <v>269</v>
      </c>
      <c r="K51" s="272"/>
    </row>
    <row r="52" spans="1:11" s="271" customFormat="1" ht="42.75" customHeight="1">
      <c r="A52" s="340" t="s">
        <v>251</v>
      </c>
      <c r="B52" s="276" t="s">
        <v>207</v>
      </c>
      <c r="C52" s="281" t="s">
        <v>255</v>
      </c>
      <c r="D52" s="296"/>
      <c r="E52" s="84">
        <f t="shared" si="1"/>
        <v>100000</v>
      </c>
      <c r="F52" s="84">
        <f t="shared" si="2"/>
        <v>100000</v>
      </c>
      <c r="G52" s="138"/>
      <c r="H52" s="139">
        <v>100000</v>
      </c>
      <c r="I52" s="127" t="s">
        <v>247</v>
      </c>
      <c r="K52" s="272"/>
    </row>
    <row r="53" spans="1:11" s="274" customFormat="1" ht="42.75" customHeight="1">
      <c r="A53" s="361" t="s">
        <v>522</v>
      </c>
      <c r="B53" s="279" t="s">
        <v>521</v>
      </c>
      <c r="C53" s="281" t="s">
        <v>527</v>
      </c>
      <c r="D53" s="296"/>
      <c r="E53" s="84">
        <f t="shared" ref="E53" si="22">D53+F53</f>
        <v>40000</v>
      </c>
      <c r="F53" s="84">
        <f t="shared" ref="F53" si="23">H53-G53</f>
        <v>40000</v>
      </c>
      <c r="G53" s="138"/>
      <c r="H53" s="139">
        <v>40000</v>
      </c>
      <c r="I53" s="127" t="s">
        <v>526</v>
      </c>
      <c r="K53" s="275"/>
    </row>
    <row r="54" spans="1:11" s="274" customFormat="1" ht="42.75" hidden="1" customHeight="1">
      <c r="A54" s="265"/>
      <c r="B54" s="279"/>
      <c r="C54" s="281"/>
      <c r="D54" s="296"/>
      <c r="E54" s="84">
        <f t="shared" si="1"/>
        <v>0</v>
      </c>
      <c r="F54" s="84">
        <f t="shared" si="2"/>
        <v>0</v>
      </c>
      <c r="G54" s="138"/>
      <c r="H54" s="139"/>
      <c r="I54" s="127"/>
      <c r="K54" s="275"/>
    </row>
    <row r="55" spans="1:11" s="248" customFormat="1" ht="42.75" hidden="1" customHeight="1">
      <c r="A55" s="282"/>
      <c r="B55" s="283"/>
      <c r="C55" s="284"/>
      <c r="D55" s="297"/>
      <c r="E55" s="84">
        <f t="shared" si="1"/>
        <v>0</v>
      </c>
      <c r="F55" s="84">
        <f t="shared" si="2"/>
        <v>0</v>
      </c>
      <c r="G55" s="138"/>
      <c r="H55" s="139"/>
      <c r="I55" s="285"/>
      <c r="K55" s="249"/>
    </row>
    <row r="56" spans="1:11">
      <c r="A56" s="286"/>
      <c r="D56" s="298"/>
      <c r="E56" s="298"/>
      <c r="F56" s="298"/>
      <c r="G56" s="298"/>
      <c r="H56" s="298"/>
    </row>
  </sheetData>
  <mergeCells count="9">
    <mergeCell ref="B1:I1"/>
    <mergeCell ref="A4:A5"/>
    <mergeCell ref="L4:M4"/>
    <mergeCell ref="B4:B5"/>
    <mergeCell ref="D4:D5"/>
    <mergeCell ref="I4:I5"/>
    <mergeCell ref="C4:C5"/>
    <mergeCell ref="F4:H4"/>
    <mergeCell ref="E4:E5"/>
  </mergeCells>
  <phoneticPr fontId="2" type="noConversion"/>
  <printOptions horizontalCentered="1"/>
  <pageMargins left="0.23622047244094491" right="0.27559055118110237" top="0.74803149606299213" bottom="0.78740157480314965" header="0.51181102362204722" footer="0.43307086614173229"/>
  <pageSetup paperSize="9" scale="75" firstPageNumber="2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M250"/>
  <sheetViews>
    <sheetView showGridLines="0" tabSelected="1" view="pageBreakPreview" zoomScale="85" zoomScaleNormal="70" zoomScaleSheetLayoutView="85" workbookViewId="0">
      <pane xSplit="1" ySplit="5" topLeftCell="B6" activePane="bottomRight" state="frozen"/>
      <selection activeCell="G29" sqref="G29"/>
      <selection pane="topRight" activeCell="G29" sqref="G29"/>
      <selection pane="bottomLeft" activeCell="G29" sqref="G29"/>
      <selection pane="bottomRight" activeCell="C67" sqref="C67"/>
    </sheetView>
  </sheetViews>
  <sheetFormatPr defaultRowHeight="13.5"/>
  <cols>
    <col min="1" max="1" width="23.5546875" style="144" hidden="1" customWidth="1"/>
    <col min="2" max="2" width="7.5546875" style="1" customWidth="1"/>
    <col min="3" max="3" width="36.5546875" style="1" bestFit="1" customWidth="1"/>
    <col min="4" max="4" width="11.77734375" style="1" customWidth="1"/>
    <col min="5" max="6" width="11.77734375" style="1" hidden="1" customWidth="1"/>
    <col min="7" max="8" width="11.77734375" style="1" customWidth="1"/>
    <col min="9" max="9" width="30.6640625" style="191" customWidth="1"/>
    <col min="10" max="10" width="13.5546875" style="61" hidden="1" customWidth="1"/>
    <col min="11" max="11" width="11.88671875" style="1" hidden="1" customWidth="1"/>
    <col min="12" max="12" width="11.44140625" style="1" hidden="1" customWidth="1"/>
    <col min="13" max="15" width="8.88671875" style="1" customWidth="1"/>
    <col min="16" max="16384" width="8.88671875" style="1"/>
  </cols>
  <sheetData>
    <row r="1" spans="1:12" ht="44.25" customHeight="1">
      <c r="B1" s="384" t="s">
        <v>192</v>
      </c>
      <c r="C1" s="384"/>
      <c r="D1" s="384"/>
      <c r="E1" s="384"/>
      <c r="F1" s="384"/>
      <c r="G1" s="384"/>
      <c r="H1" s="384"/>
      <c r="I1" s="384"/>
    </row>
    <row r="2" spans="1:12" ht="20.25" customHeight="1">
      <c r="A2" s="143"/>
      <c r="B2" s="52" t="s">
        <v>42</v>
      </c>
      <c r="C2" s="52"/>
      <c r="D2" s="4"/>
      <c r="E2" s="4"/>
      <c r="F2" s="4"/>
      <c r="G2" s="4"/>
      <c r="H2" s="4"/>
      <c r="I2" s="187"/>
      <c r="K2" s="148"/>
      <c r="L2" s="324">
        <f>L3-L6</f>
        <v>0</v>
      </c>
    </row>
    <row r="3" spans="1:12">
      <c r="I3" s="34" t="s">
        <v>26</v>
      </c>
      <c r="J3" s="323">
        <f>J4-J6</f>
        <v>0</v>
      </c>
      <c r="K3" s="148"/>
      <c r="L3" s="324">
        <f>J6-K6</f>
        <v>481075</v>
      </c>
    </row>
    <row r="4" spans="1:12" s="2" customFormat="1" ht="24.95" customHeight="1">
      <c r="A4" s="420" t="s">
        <v>84</v>
      </c>
      <c r="B4" s="416" t="s">
        <v>39</v>
      </c>
      <c r="C4" s="416" t="s">
        <v>85</v>
      </c>
      <c r="D4" s="422" t="s">
        <v>48</v>
      </c>
      <c r="E4" s="422" t="s">
        <v>82</v>
      </c>
      <c r="F4" s="423" t="s">
        <v>16</v>
      </c>
      <c r="G4" s="424"/>
      <c r="H4" s="425"/>
      <c r="I4" s="426" t="s">
        <v>31</v>
      </c>
      <c r="J4" s="322">
        <f>F6</f>
        <v>24529605</v>
      </c>
      <c r="K4" s="315">
        <f>세입_일반!L6</f>
        <v>23958530</v>
      </c>
      <c r="L4" s="314">
        <f>K4-K6</f>
        <v>-90000</v>
      </c>
    </row>
    <row r="5" spans="1:12" s="2" customFormat="1" ht="24.95" customHeight="1">
      <c r="A5" s="421"/>
      <c r="B5" s="417"/>
      <c r="C5" s="417"/>
      <c r="D5" s="417"/>
      <c r="E5" s="417"/>
      <c r="F5" s="87" t="s">
        <v>19</v>
      </c>
      <c r="G5" s="88" t="s">
        <v>18</v>
      </c>
      <c r="H5" s="88" t="s">
        <v>17</v>
      </c>
      <c r="I5" s="427"/>
      <c r="J5" s="304" t="s">
        <v>144</v>
      </c>
      <c r="K5" s="305" t="s">
        <v>143</v>
      </c>
      <c r="L5" s="316" t="s">
        <v>145</v>
      </c>
    </row>
    <row r="6" spans="1:12" s="104" customFormat="1" ht="34.5" customHeight="1">
      <c r="A6" s="106" t="s">
        <v>19</v>
      </c>
      <c r="B6" s="112"/>
      <c r="C6" s="112"/>
      <c r="D6" s="287">
        <f>SUM(D7:D181)/2</f>
        <v>285463378</v>
      </c>
      <c r="E6" s="287">
        <f>SUM(E7:E181)/2</f>
        <v>309992983</v>
      </c>
      <c r="F6" s="287">
        <f>SUM(F7:F181)/2</f>
        <v>24529605</v>
      </c>
      <c r="G6" s="287">
        <f>SUM(G7:G181)/2</f>
        <v>28016124</v>
      </c>
      <c r="H6" s="287">
        <f>SUM(H7:H181)/2</f>
        <v>52545729</v>
      </c>
      <c r="I6" s="113"/>
      <c r="J6" s="306">
        <f>SUM(J9:J181)/2</f>
        <v>24529605</v>
      </c>
      <c r="K6" s="307">
        <f>SUM(K9:K181)/2</f>
        <v>24048530</v>
      </c>
      <c r="L6" s="307">
        <f>SUM(L9:L181)/2</f>
        <v>481075</v>
      </c>
    </row>
    <row r="7" spans="1:12" s="142" customFormat="1" ht="38.25" hidden="1" customHeight="1">
      <c r="A7" s="178" t="s">
        <v>136</v>
      </c>
      <c r="B7" s="179"/>
      <c r="C7" s="179" t="s">
        <v>136</v>
      </c>
      <c r="D7" s="288">
        <f>SUM(D8:D8)</f>
        <v>0</v>
      </c>
      <c r="E7" s="288">
        <f t="shared" ref="E7:H7" si="0">SUM(E8:E8)</f>
        <v>0</v>
      </c>
      <c r="F7" s="288">
        <f t="shared" si="0"/>
        <v>0</v>
      </c>
      <c r="G7" s="288">
        <f t="shared" si="0"/>
        <v>0</v>
      </c>
      <c r="H7" s="288">
        <f t="shared" si="0"/>
        <v>0</v>
      </c>
      <c r="I7" s="181"/>
      <c r="J7" s="312">
        <f t="shared" ref="J7:J151" si="1">F7</f>
        <v>0</v>
      </c>
      <c r="K7" s="313"/>
      <c r="L7" s="318">
        <f t="shared" ref="L7:L173" si="2">J7-K7</f>
        <v>0</v>
      </c>
    </row>
    <row r="8" spans="1:12" s="104" customFormat="1" ht="42.75" hidden="1" customHeight="1">
      <c r="A8" s="184"/>
      <c r="B8" s="83"/>
      <c r="C8" s="112"/>
      <c r="D8" s="280"/>
      <c r="E8" s="280">
        <f t="shared" ref="E8:E150" si="3">D8+F8</f>
        <v>0</v>
      </c>
      <c r="F8" s="280">
        <f t="shared" ref="F8:F150" si="4">H8-G8</f>
        <v>0</v>
      </c>
      <c r="G8" s="138"/>
      <c r="H8" s="289"/>
      <c r="I8" s="57"/>
      <c r="J8" s="306">
        <f t="shared" si="1"/>
        <v>0</v>
      </c>
      <c r="K8" s="307"/>
      <c r="L8" s="317">
        <f t="shared" si="2"/>
        <v>0</v>
      </c>
    </row>
    <row r="9" spans="1:12" s="142" customFormat="1" ht="38.25" customHeight="1">
      <c r="A9" s="362" t="s">
        <v>47</v>
      </c>
      <c r="B9" s="363"/>
      <c r="C9" s="363" t="s">
        <v>87</v>
      </c>
      <c r="D9" s="364">
        <f>SUM(D10:D18)</f>
        <v>15000</v>
      </c>
      <c r="E9" s="364">
        <f>SUM(E10:E18)</f>
        <v>298400</v>
      </c>
      <c r="F9" s="364">
        <f>SUM(F10:F18)</f>
        <v>283400</v>
      </c>
      <c r="G9" s="364">
        <f>SUM(G10:G18)</f>
        <v>0</v>
      </c>
      <c r="H9" s="364">
        <f>SUM(H10:H18)</f>
        <v>283400</v>
      </c>
      <c r="I9" s="365"/>
      <c r="J9" s="312">
        <f t="shared" si="1"/>
        <v>283400</v>
      </c>
      <c r="K9" s="313">
        <f>SUM(K10:K18)</f>
        <v>0</v>
      </c>
      <c r="L9" s="318">
        <f t="shared" si="2"/>
        <v>283400</v>
      </c>
    </row>
    <row r="10" spans="1:12" s="105" customFormat="1" ht="42.75" customHeight="1">
      <c r="A10" s="184" t="s">
        <v>159</v>
      </c>
      <c r="B10" s="83">
        <v>211</v>
      </c>
      <c r="C10" s="112" t="s">
        <v>258</v>
      </c>
      <c r="D10" s="280">
        <v>5000</v>
      </c>
      <c r="E10" s="280">
        <f t="shared" si="3"/>
        <v>8000</v>
      </c>
      <c r="F10" s="280">
        <f t="shared" si="4"/>
        <v>3000</v>
      </c>
      <c r="G10" s="138"/>
      <c r="H10" s="289">
        <v>3000</v>
      </c>
      <c r="I10" s="57"/>
      <c r="J10" s="306">
        <f>F10</f>
        <v>3000</v>
      </c>
      <c r="K10" s="308"/>
      <c r="L10" s="319">
        <f t="shared" si="2"/>
        <v>3000</v>
      </c>
    </row>
    <row r="11" spans="1:12" s="105" customFormat="1" ht="42.75" customHeight="1">
      <c r="A11" s="184" t="s">
        <v>159</v>
      </c>
      <c r="B11" s="122">
        <v>212</v>
      </c>
      <c r="C11" s="118" t="s">
        <v>259</v>
      </c>
      <c r="D11" s="186">
        <v>10000</v>
      </c>
      <c r="E11" s="280">
        <f t="shared" ref="E11:E18" si="5">D11+F11</f>
        <v>10000</v>
      </c>
      <c r="F11" s="280">
        <f t="shared" ref="F11:F18" si="6">H11-G11</f>
        <v>0</v>
      </c>
      <c r="G11" s="140"/>
      <c r="H11" s="290"/>
      <c r="I11" s="127" t="s">
        <v>439</v>
      </c>
      <c r="J11" s="306">
        <f>F11</f>
        <v>0</v>
      </c>
      <c r="K11" s="308"/>
      <c r="L11" s="319">
        <f>J11-K11</f>
        <v>0</v>
      </c>
    </row>
    <row r="12" spans="1:12" s="105" customFormat="1" ht="42.75" customHeight="1">
      <c r="A12" s="184" t="s">
        <v>159</v>
      </c>
      <c r="B12" s="83" t="s">
        <v>266</v>
      </c>
      <c r="C12" s="112" t="s">
        <v>260</v>
      </c>
      <c r="D12" s="280"/>
      <c r="E12" s="280">
        <f t="shared" si="5"/>
        <v>150000</v>
      </c>
      <c r="F12" s="280">
        <f t="shared" si="6"/>
        <v>150000</v>
      </c>
      <c r="G12" s="138"/>
      <c r="H12" s="289">
        <v>150000</v>
      </c>
      <c r="I12" s="57"/>
      <c r="J12" s="306">
        <f t="shared" ref="J12:J15" si="7">F12</f>
        <v>150000</v>
      </c>
      <c r="K12" s="308"/>
      <c r="L12" s="319">
        <f t="shared" ref="L12:L15" si="8">J12-K12</f>
        <v>150000</v>
      </c>
    </row>
    <row r="13" spans="1:12" s="105" customFormat="1" ht="42.75" customHeight="1">
      <c r="A13" s="184" t="s">
        <v>159</v>
      </c>
      <c r="B13" s="83" t="s">
        <v>271</v>
      </c>
      <c r="C13" s="112" t="s">
        <v>261</v>
      </c>
      <c r="D13" s="280"/>
      <c r="E13" s="280">
        <f t="shared" si="5"/>
        <v>4200</v>
      </c>
      <c r="F13" s="280">
        <f t="shared" si="6"/>
        <v>4200</v>
      </c>
      <c r="G13" s="138"/>
      <c r="H13" s="289">
        <v>4200</v>
      </c>
      <c r="I13" s="57" t="s">
        <v>343</v>
      </c>
      <c r="J13" s="306">
        <f t="shared" si="7"/>
        <v>4200</v>
      </c>
      <c r="K13" s="308"/>
      <c r="L13" s="319">
        <f t="shared" si="8"/>
        <v>4200</v>
      </c>
    </row>
    <row r="14" spans="1:12" s="105" customFormat="1" ht="42.75" customHeight="1">
      <c r="A14" s="184" t="s">
        <v>159</v>
      </c>
      <c r="B14" s="83" t="s">
        <v>271</v>
      </c>
      <c r="C14" s="112" t="s">
        <v>262</v>
      </c>
      <c r="D14" s="280"/>
      <c r="E14" s="280">
        <f t="shared" si="5"/>
        <v>61200</v>
      </c>
      <c r="F14" s="280">
        <f t="shared" si="6"/>
        <v>61200</v>
      </c>
      <c r="G14" s="138"/>
      <c r="H14" s="289">
        <v>61200</v>
      </c>
      <c r="I14" s="57" t="s">
        <v>344</v>
      </c>
      <c r="J14" s="306">
        <f t="shared" si="7"/>
        <v>61200</v>
      </c>
      <c r="K14" s="308"/>
      <c r="L14" s="319">
        <f t="shared" si="8"/>
        <v>61200</v>
      </c>
    </row>
    <row r="15" spans="1:12" s="105" customFormat="1" ht="42.75" customHeight="1">
      <c r="A15" s="184" t="s">
        <v>159</v>
      </c>
      <c r="B15" s="83" t="s">
        <v>266</v>
      </c>
      <c r="C15" s="112" t="s">
        <v>263</v>
      </c>
      <c r="D15" s="280"/>
      <c r="E15" s="280">
        <f t="shared" si="5"/>
        <v>28200</v>
      </c>
      <c r="F15" s="280">
        <f t="shared" si="6"/>
        <v>28200</v>
      </c>
      <c r="G15" s="138"/>
      <c r="H15" s="289">
        <v>28200</v>
      </c>
      <c r="I15" s="57" t="s">
        <v>265</v>
      </c>
      <c r="J15" s="306">
        <f t="shared" si="7"/>
        <v>28200</v>
      </c>
      <c r="K15" s="308"/>
      <c r="L15" s="319">
        <f t="shared" si="8"/>
        <v>28200</v>
      </c>
    </row>
    <row r="16" spans="1:12" s="105" customFormat="1" ht="42.75" customHeight="1">
      <c r="A16" s="184" t="s">
        <v>159</v>
      </c>
      <c r="B16" s="83" t="s">
        <v>266</v>
      </c>
      <c r="C16" s="112" t="s">
        <v>414</v>
      </c>
      <c r="D16" s="280"/>
      <c r="E16" s="280">
        <f t="shared" si="5"/>
        <v>18800</v>
      </c>
      <c r="F16" s="280">
        <f t="shared" si="6"/>
        <v>18800</v>
      </c>
      <c r="G16" s="138"/>
      <c r="H16" s="289">
        <v>18800</v>
      </c>
      <c r="I16" s="57"/>
      <c r="J16" s="306">
        <f t="shared" ref="J16:J18" si="9">F16</f>
        <v>18800</v>
      </c>
      <c r="K16" s="308"/>
      <c r="L16" s="319">
        <f t="shared" ref="L16:L18" si="10">J16-K16</f>
        <v>18800</v>
      </c>
    </row>
    <row r="17" spans="1:12" s="105" customFormat="1" ht="42.75" customHeight="1">
      <c r="A17" s="184" t="s">
        <v>159</v>
      </c>
      <c r="B17" s="83" t="s">
        <v>272</v>
      </c>
      <c r="C17" s="112" t="s">
        <v>264</v>
      </c>
      <c r="D17" s="280"/>
      <c r="E17" s="280">
        <f t="shared" ref="E17" si="11">D17+F17</f>
        <v>18000</v>
      </c>
      <c r="F17" s="280">
        <f t="shared" ref="F17" si="12">H17-G17</f>
        <v>18000</v>
      </c>
      <c r="G17" s="138"/>
      <c r="H17" s="289">
        <v>18000</v>
      </c>
      <c r="I17" s="57" t="s">
        <v>345</v>
      </c>
      <c r="J17" s="306">
        <f t="shared" ref="J17" si="13">F17</f>
        <v>18000</v>
      </c>
      <c r="K17" s="308"/>
      <c r="L17" s="319">
        <f t="shared" ref="L17" si="14">J17-K17</f>
        <v>18000</v>
      </c>
    </row>
    <row r="18" spans="1:12" s="105" customFormat="1" ht="42.75" hidden="1" customHeight="1">
      <c r="A18" s="184"/>
      <c r="B18" s="83"/>
      <c r="C18" s="112"/>
      <c r="D18" s="280"/>
      <c r="E18" s="280">
        <f t="shared" si="5"/>
        <v>0</v>
      </c>
      <c r="F18" s="280">
        <f t="shared" si="6"/>
        <v>0</v>
      </c>
      <c r="G18" s="138"/>
      <c r="H18" s="289"/>
      <c r="I18" s="57"/>
      <c r="J18" s="306">
        <f t="shared" si="9"/>
        <v>0</v>
      </c>
      <c r="K18" s="308"/>
      <c r="L18" s="319">
        <f t="shared" si="10"/>
        <v>0</v>
      </c>
    </row>
    <row r="19" spans="1:12" s="142" customFormat="1" ht="38.25" customHeight="1">
      <c r="A19" s="362" t="s">
        <v>59</v>
      </c>
      <c r="B19" s="363"/>
      <c r="C19" s="363" t="s">
        <v>88</v>
      </c>
      <c r="D19" s="364">
        <f>SUM(D20:D26)</f>
        <v>249294650</v>
      </c>
      <c r="E19" s="364">
        <f>SUM(E20:E26)</f>
        <v>234960500</v>
      </c>
      <c r="F19" s="364">
        <f>SUM(F20:F26)</f>
        <v>-14334150</v>
      </c>
      <c r="G19" s="364">
        <f>SUM(G20:G26)</f>
        <v>15431650</v>
      </c>
      <c r="H19" s="364">
        <f>SUM(H20:H26)</f>
        <v>1097500</v>
      </c>
      <c r="I19" s="365"/>
      <c r="J19" s="312">
        <f t="shared" si="1"/>
        <v>-14334150</v>
      </c>
      <c r="K19" s="313">
        <f>SUM(K20:K26)</f>
        <v>887500</v>
      </c>
      <c r="L19" s="318">
        <f t="shared" si="2"/>
        <v>-15221650</v>
      </c>
    </row>
    <row r="20" spans="1:12" s="105" customFormat="1" ht="42.75" hidden="1" customHeight="1">
      <c r="A20" s="351" t="s">
        <v>213</v>
      </c>
      <c r="B20" s="352">
        <v>229</v>
      </c>
      <c r="C20" s="353" t="s">
        <v>273</v>
      </c>
      <c r="D20" s="354">
        <v>398000</v>
      </c>
      <c r="E20" s="347">
        <f t="shared" ref="E20:E26" si="15">D20+F20</f>
        <v>398000</v>
      </c>
      <c r="F20" s="347">
        <f t="shared" ref="F20:F26" si="16">H20-G20</f>
        <v>0</v>
      </c>
      <c r="G20" s="348"/>
      <c r="H20" s="349">
        <v>0</v>
      </c>
      <c r="I20" s="350" t="s">
        <v>500</v>
      </c>
      <c r="J20" s="306">
        <f t="shared" si="1"/>
        <v>0</v>
      </c>
      <c r="K20" s="308"/>
      <c r="L20" s="319">
        <f t="shared" si="2"/>
        <v>0</v>
      </c>
    </row>
    <row r="21" spans="1:12" s="105" customFormat="1" ht="42.75" customHeight="1">
      <c r="A21" s="145" t="s">
        <v>213</v>
      </c>
      <c r="B21" s="122" t="s">
        <v>158</v>
      </c>
      <c r="C21" s="185" t="s">
        <v>274</v>
      </c>
      <c r="D21" s="111"/>
      <c r="E21" s="280">
        <f t="shared" si="15"/>
        <v>187500</v>
      </c>
      <c r="F21" s="280">
        <f t="shared" si="16"/>
        <v>187500</v>
      </c>
      <c r="G21" s="138">
        <v>0</v>
      </c>
      <c r="H21" s="289">
        <v>187500</v>
      </c>
      <c r="I21" s="57" t="s">
        <v>418</v>
      </c>
      <c r="J21" s="306">
        <f t="shared" si="1"/>
        <v>187500</v>
      </c>
      <c r="K21" s="308">
        <v>187500</v>
      </c>
      <c r="L21" s="319">
        <f t="shared" si="2"/>
        <v>0</v>
      </c>
    </row>
    <row r="22" spans="1:12" s="105" customFormat="1" ht="42.75" customHeight="1">
      <c r="A22" s="145" t="s">
        <v>257</v>
      </c>
      <c r="B22" s="85" t="s">
        <v>158</v>
      </c>
      <c r="C22" s="185" t="s">
        <v>275</v>
      </c>
      <c r="D22" s="111"/>
      <c r="E22" s="280">
        <f t="shared" si="15"/>
        <v>390000</v>
      </c>
      <c r="F22" s="280">
        <f t="shared" si="16"/>
        <v>390000</v>
      </c>
      <c r="G22" s="138">
        <v>0</v>
      </c>
      <c r="H22" s="289">
        <v>390000</v>
      </c>
      <c r="I22" s="57" t="s">
        <v>277</v>
      </c>
      <c r="J22" s="306">
        <f t="shared" si="1"/>
        <v>390000</v>
      </c>
      <c r="K22" s="308">
        <v>300000</v>
      </c>
      <c r="L22" s="319">
        <f t="shared" si="2"/>
        <v>90000</v>
      </c>
    </row>
    <row r="23" spans="1:12" s="105" customFormat="1" ht="42.75" customHeight="1">
      <c r="A23" s="145" t="s">
        <v>257</v>
      </c>
      <c r="B23" s="85" t="s">
        <v>158</v>
      </c>
      <c r="C23" s="185" t="s">
        <v>276</v>
      </c>
      <c r="D23" s="111"/>
      <c r="E23" s="280">
        <f t="shared" si="15"/>
        <v>520000</v>
      </c>
      <c r="F23" s="280">
        <f t="shared" si="16"/>
        <v>520000</v>
      </c>
      <c r="G23" s="138">
        <v>0</v>
      </c>
      <c r="H23" s="289">
        <v>520000</v>
      </c>
      <c r="I23" s="57" t="s">
        <v>278</v>
      </c>
      <c r="J23" s="306">
        <f t="shared" si="1"/>
        <v>520000</v>
      </c>
      <c r="K23" s="308">
        <v>400000</v>
      </c>
      <c r="L23" s="319">
        <f t="shared" si="2"/>
        <v>120000</v>
      </c>
    </row>
    <row r="24" spans="1:12" s="105" customFormat="1" ht="42.75" hidden="1" customHeight="1">
      <c r="A24" s="145"/>
      <c r="B24" s="85"/>
      <c r="C24" s="185"/>
      <c r="D24" s="111"/>
      <c r="E24" s="280">
        <f t="shared" si="15"/>
        <v>0</v>
      </c>
      <c r="F24" s="280">
        <f t="shared" si="16"/>
        <v>0</v>
      </c>
      <c r="G24" s="138"/>
      <c r="H24" s="289"/>
      <c r="I24" s="57"/>
      <c r="J24" s="306">
        <f t="shared" si="1"/>
        <v>0</v>
      </c>
      <c r="K24" s="308"/>
      <c r="L24" s="319">
        <f t="shared" si="2"/>
        <v>0</v>
      </c>
    </row>
    <row r="25" spans="1:12" s="105" customFormat="1" ht="42.75" customHeight="1">
      <c r="A25" s="145" t="s">
        <v>81</v>
      </c>
      <c r="B25" s="115">
        <v>225</v>
      </c>
      <c r="C25" s="110" t="s">
        <v>499</v>
      </c>
      <c r="D25" s="111">
        <v>248896650</v>
      </c>
      <c r="E25" s="280">
        <f t="shared" ref="E25" si="17">D25+F25</f>
        <v>233465000</v>
      </c>
      <c r="F25" s="280">
        <f t="shared" ref="F25" si="18">H25-G25</f>
        <v>-15431650</v>
      </c>
      <c r="G25" s="138">
        <v>15431650</v>
      </c>
      <c r="H25" s="289"/>
      <c r="I25" s="292"/>
      <c r="J25" s="306">
        <f t="shared" ref="J25" si="19">F25</f>
        <v>-15431650</v>
      </c>
      <c r="K25" s="308"/>
      <c r="L25" s="319">
        <f t="shared" ref="L25" si="20">J25-K25</f>
        <v>-15431650</v>
      </c>
    </row>
    <row r="26" spans="1:12" s="105" customFormat="1" ht="42.75" hidden="1" customHeight="1">
      <c r="A26" s="145" t="s">
        <v>81</v>
      </c>
      <c r="B26" s="115"/>
      <c r="C26" s="110"/>
      <c r="D26" s="111"/>
      <c r="E26" s="280">
        <f t="shared" si="15"/>
        <v>0</v>
      </c>
      <c r="F26" s="280">
        <f t="shared" si="16"/>
        <v>0</v>
      </c>
      <c r="G26" s="138"/>
      <c r="H26" s="289"/>
      <c r="I26" s="292"/>
      <c r="J26" s="306">
        <f t="shared" si="1"/>
        <v>0</v>
      </c>
      <c r="K26" s="308"/>
      <c r="L26" s="319">
        <f t="shared" si="2"/>
        <v>0</v>
      </c>
    </row>
    <row r="27" spans="1:12" s="142" customFormat="1" ht="38.25" customHeight="1">
      <c r="A27" s="366" t="s">
        <v>60</v>
      </c>
      <c r="B27" s="367"/>
      <c r="C27" s="367" t="s">
        <v>89</v>
      </c>
      <c r="D27" s="368">
        <f>SUM(D28:D53)</f>
        <v>4185550</v>
      </c>
      <c r="E27" s="368">
        <f>SUM(E28:E53)</f>
        <v>15017890</v>
      </c>
      <c r="F27" s="368">
        <f>SUM(F28:F53)</f>
        <v>10832340</v>
      </c>
      <c r="G27" s="368">
        <f>SUM(G28:G53)</f>
        <v>1213720</v>
      </c>
      <c r="H27" s="368">
        <f>SUM(H28:H53)</f>
        <v>12046060</v>
      </c>
      <c r="I27" s="365"/>
      <c r="J27" s="312">
        <f t="shared" si="1"/>
        <v>10832340</v>
      </c>
      <c r="K27" s="313">
        <f>SUM(K28:K53)</f>
        <v>1850500</v>
      </c>
      <c r="L27" s="318">
        <f t="shared" si="2"/>
        <v>8981840</v>
      </c>
    </row>
    <row r="28" spans="1:12" s="226" customFormat="1" ht="42" customHeight="1">
      <c r="A28" s="146" t="s">
        <v>160</v>
      </c>
      <c r="B28" s="293">
        <v>260</v>
      </c>
      <c r="C28" s="294" t="s">
        <v>413</v>
      </c>
      <c r="D28" s="295">
        <v>850000</v>
      </c>
      <c r="E28" s="280">
        <f t="shared" si="3"/>
        <v>650000</v>
      </c>
      <c r="F28" s="280">
        <f t="shared" si="4"/>
        <v>-200000</v>
      </c>
      <c r="G28" s="138">
        <v>200000</v>
      </c>
      <c r="H28" s="289"/>
      <c r="I28" s="126" t="s">
        <v>545</v>
      </c>
      <c r="J28" s="306">
        <f t="shared" si="1"/>
        <v>-200000</v>
      </c>
      <c r="K28" s="309"/>
      <c r="L28" s="319">
        <f t="shared" si="2"/>
        <v>-200000</v>
      </c>
    </row>
    <row r="29" spans="1:12" s="226" customFormat="1" ht="42" customHeight="1">
      <c r="A29" s="146" t="s">
        <v>142</v>
      </c>
      <c r="B29" s="293">
        <v>269</v>
      </c>
      <c r="C29" s="294" t="s">
        <v>501</v>
      </c>
      <c r="D29" s="295">
        <v>38350</v>
      </c>
      <c r="E29" s="280">
        <f t="shared" si="3"/>
        <v>838350</v>
      </c>
      <c r="F29" s="280">
        <f t="shared" si="4"/>
        <v>800000</v>
      </c>
      <c r="G29" s="138"/>
      <c r="H29" s="289">
        <v>800000</v>
      </c>
      <c r="I29" s="126" t="s">
        <v>502</v>
      </c>
      <c r="J29" s="306">
        <f t="shared" ref="J29" si="21">F29</f>
        <v>800000</v>
      </c>
      <c r="K29" s="309"/>
      <c r="L29" s="319">
        <f t="shared" ref="L29" si="22">J29-K29</f>
        <v>800000</v>
      </c>
    </row>
    <row r="30" spans="1:12" s="226" customFormat="1" ht="42" customHeight="1">
      <c r="A30" s="146" t="s">
        <v>142</v>
      </c>
      <c r="B30" s="293" t="s">
        <v>266</v>
      </c>
      <c r="C30" s="294" t="s">
        <v>412</v>
      </c>
      <c r="D30" s="295"/>
      <c r="E30" s="280">
        <f t="shared" ref="E30:E53" si="23">D30+F30</f>
        <v>100000</v>
      </c>
      <c r="F30" s="280">
        <f t="shared" ref="F30:F53" si="24">H30-G30</f>
        <v>100000</v>
      </c>
      <c r="G30" s="138"/>
      <c r="H30" s="289">
        <v>100000</v>
      </c>
      <c r="I30" s="126" t="s">
        <v>282</v>
      </c>
      <c r="J30" s="306">
        <f t="shared" si="1"/>
        <v>100000</v>
      </c>
      <c r="K30" s="309"/>
      <c r="L30" s="319">
        <f t="shared" si="2"/>
        <v>100000</v>
      </c>
    </row>
    <row r="31" spans="1:12" s="226" customFormat="1" ht="72" customHeight="1">
      <c r="A31" s="344" t="s">
        <v>142</v>
      </c>
      <c r="B31" s="115" t="s">
        <v>489</v>
      </c>
      <c r="C31" s="294" t="s">
        <v>411</v>
      </c>
      <c r="D31" s="295"/>
      <c r="E31" s="280">
        <f t="shared" si="23"/>
        <v>2100000</v>
      </c>
      <c r="F31" s="280">
        <f t="shared" si="24"/>
        <v>2100000</v>
      </c>
      <c r="G31" s="138"/>
      <c r="H31" s="289">
        <v>2100000</v>
      </c>
      <c r="I31" s="126" t="s">
        <v>551</v>
      </c>
      <c r="J31" s="306">
        <f t="shared" si="1"/>
        <v>2100000</v>
      </c>
      <c r="K31" s="309"/>
      <c r="L31" s="319">
        <f t="shared" si="2"/>
        <v>2100000</v>
      </c>
    </row>
    <row r="32" spans="1:12" s="105" customFormat="1" ht="53.25" customHeight="1">
      <c r="A32" s="146" t="s">
        <v>142</v>
      </c>
      <c r="B32" s="122" t="s">
        <v>490</v>
      </c>
      <c r="C32" s="118" t="s">
        <v>166</v>
      </c>
      <c r="D32" s="177"/>
      <c r="E32" s="280">
        <f t="shared" si="23"/>
        <v>3000000</v>
      </c>
      <c r="F32" s="280">
        <f t="shared" si="24"/>
        <v>3000000</v>
      </c>
      <c r="G32" s="138"/>
      <c r="H32" s="289">
        <v>3000000</v>
      </c>
      <c r="I32" s="126" t="s">
        <v>552</v>
      </c>
      <c r="J32" s="306">
        <f t="shared" si="1"/>
        <v>3000000</v>
      </c>
      <c r="K32" s="308"/>
      <c r="L32" s="319">
        <f t="shared" si="2"/>
        <v>3000000</v>
      </c>
    </row>
    <row r="33" spans="1:12" s="105" customFormat="1" ht="42" customHeight="1">
      <c r="A33" s="146" t="s">
        <v>142</v>
      </c>
      <c r="B33" s="122" t="s">
        <v>491</v>
      </c>
      <c r="C33" s="118" t="s">
        <v>410</v>
      </c>
      <c r="D33" s="177"/>
      <c r="E33" s="280">
        <f t="shared" si="23"/>
        <v>1574530</v>
      </c>
      <c r="F33" s="280">
        <f t="shared" si="24"/>
        <v>1574530</v>
      </c>
      <c r="G33" s="138"/>
      <c r="H33" s="289">
        <v>1574530</v>
      </c>
      <c r="I33" s="126" t="s">
        <v>283</v>
      </c>
      <c r="J33" s="306">
        <f t="shared" si="1"/>
        <v>1574530</v>
      </c>
      <c r="K33" s="308">
        <v>1149700</v>
      </c>
      <c r="L33" s="319">
        <f t="shared" si="2"/>
        <v>424830</v>
      </c>
    </row>
    <row r="34" spans="1:12" s="105" customFormat="1" ht="42" customHeight="1">
      <c r="A34" s="146" t="s">
        <v>142</v>
      </c>
      <c r="B34" s="122" t="s">
        <v>492</v>
      </c>
      <c r="C34" s="118" t="s">
        <v>409</v>
      </c>
      <c r="D34" s="177"/>
      <c r="E34" s="280">
        <f t="shared" si="23"/>
        <v>752130</v>
      </c>
      <c r="F34" s="280">
        <f t="shared" si="24"/>
        <v>752130</v>
      </c>
      <c r="G34" s="138"/>
      <c r="H34" s="289">
        <v>752130</v>
      </c>
      <c r="I34" s="126" t="s">
        <v>284</v>
      </c>
      <c r="J34" s="306">
        <f t="shared" si="1"/>
        <v>752130</v>
      </c>
      <c r="K34" s="308">
        <v>497100</v>
      </c>
      <c r="L34" s="319">
        <f t="shared" si="2"/>
        <v>255030</v>
      </c>
    </row>
    <row r="35" spans="1:12" s="105" customFormat="1" ht="42.75" customHeight="1">
      <c r="A35" s="146" t="s">
        <v>142</v>
      </c>
      <c r="B35" s="122">
        <v>265</v>
      </c>
      <c r="C35" s="118" t="s">
        <v>408</v>
      </c>
      <c r="D35" s="177">
        <v>880000</v>
      </c>
      <c r="E35" s="280">
        <f t="shared" si="23"/>
        <v>640000</v>
      </c>
      <c r="F35" s="280">
        <f t="shared" si="24"/>
        <v>-240000</v>
      </c>
      <c r="G35" s="138">
        <v>240000</v>
      </c>
      <c r="H35" s="289"/>
      <c r="I35" s="126" t="s">
        <v>285</v>
      </c>
      <c r="J35" s="306">
        <f t="shared" si="1"/>
        <v>-240000</v>
      </c>
      <c r="K35" s="308"/>
      <c r="L35" s="319">
        <f t="shared" si="2"/>
        <v>-240000</v>
      </c>
    </row>
    <row r="36" spans="1:12" s="105" customFormat="1" ht="42.75" customHeight="1">
      <c r="A36" s="146" t="s">
        <v>142</v>
      </c>
      <c r="B36" s="122">
        <v>266</v>
      </c>
      <c r="C36" s="118" t="s">
        <v>407</v>
      </c>
      <c r="D36" s="177">
        <v>300000</v>
      </c>
      <c r="E36" s="280">
        <f t="shared" si="23"/>
        <v>150000</v>
      </c>
      <c r="F36" s="280">
        <f t="shared" si="24"/>
        <v>-150000</v>
      </c>
      <c r="G36" s="138">
        <v>150000</v>
      </c>
      <c r="H36" s="289"/>
      <c r="I36" s="126"/>
      <c r="J36" s="306">
        <f t="shared" si="1"/>
        <v>-150000</v>
      </c>
      <c r="K36" s="308"/>
      <c r="L36" s="319">
        <f t="shared" si="2"/>
        <v>-150000</v>
      </c>
    </row>
    <row r="37" spans="1:12" s="105" customFormat="1" ht="51" customHeight="1">
      <c r="A37" s="146" t="s">
        <v>142</v>
      </c>
      <c r="B37" s="122" t="s">
        <v>493</v>
      </c>
      <c r="C37" s="118" t="s">
        <v>415</v>
      </c>
      <c r="D37" s="177"/>
      <c r="E37" s="280">
        <f t="shared" si="23"/>
        <v>2000000</v>
      </c>
      <c r="F37" s="280">
        <f t="shared" si="24"/>
        <v>2000000</v>
      </c>
      <c r="G37" s="138"/>
      <c r="H37" s="289">
        <v>2000000</v>
      </c>
      <c r="I37" s="126" t="s">
        <v>553</v>
      </c>
      <c r="J37" s="306">
        <f t="shared" si="1"/>
        <v>2000000</v>
      </c>
      <c r="K37" s="308"/>
      <c r="L37" s="319">
        <f t="shared" si="2"/>
        <v>2000000</v>
      </c>
    </row>
    <row r="38" spans="1:12" s="105" customFormat="1" ht="42.75" customHeight="1">
      <c r="A38" s="146" t="s">
        <v>142</v>
      </c>
      <c r="B38" s="122" t="s">
        <v>494</v>
      </c>
      <c r="C38" s="118" t="s">
        <v>406</v>
      </c>
      <c r="D38" s="177"/>
      <c r="E38" s="280">
        <f t="shared" si="23"/>
        <v>250000</v>
      </c>
      <c r="F38" s="280">
        <f t="shared" si="24"/>
        <v>250000</v>
      </c>
      <c r="G38" s="138"/>
      <c r="H38" s="289">
        <v>250000</v>
      </c>
      <c r="I38" s="126" t="s">
        <v>286</v>
      </c>
      <c r="J38" s="306">
        <f t="shared" si="1"/>
        <v>250000</v>
      </c>
      <c r="K38" s="308"/>
      <c r="L38" s="319">
        <f t="shared" si="2"/>
        <v>250000</v>
      </c>
    </row>
    <row r="39" spans="1:12" s="226" customFormat="1" ht="42" customHeight="1">
      <c r="A39" s="146" t="s">
        <v>142</v>
      </c>
      <c r="B39" s="293">
        <v>270</v>
      </c>
      <c r="C39" s="294" t="s">
        <v>405</v>
      </c>
      <c r="D39" s="295">
        <v>410000</v>
      </c>
      <c r="E39" s="280">
        <f t="shared" si="23"/>
        <v>350000</v>
      </c>
      <c r="F39" s="280">
        <f t="shared" si="24"/>
        <v>-60000</v>
      </c>
      <c r="G39" s="138">
        <v>60000</v>
      </c>
      <c r="H39" s="289"/>
      <c r="I39" s="126" t="s">
        <v>291</v>
      </c>
      <c r="J39" s="306">
        <f t="shared" ref="J39:J51" si="25">F39</f>
        <v>-60000</v>
      </c>
      <c r="K39" s="309"/>
      <c r="L39" s="319">
        <f t="shared" ref="L39:L51" si="26">J39-K39</f>
        <v>-60000</v>
      </c>
    </row>
    <row r="40" spans="1:12" s="105" customFormat="1" ht="42" customHeight="1">
      <c r="A40" s="146" t="s">
        <v>142</v>
      </c>
      <c r="B40" s="85">
        <v>270</v>
      </c>
      <c r="C40" s="118" t="s">
        <v>404</v>
      </c>
      <c r="D40" s="177">
        <v>633200</v>
      </c>
      <c r="E40" s="280">
        <f t="shared" si="23"/>
        <v>333200</v>
      </c>
      <c r="F40" s="280">
        <f t="shared" si="24"/>
        <v>-300000</v>
      </c>
      <c r="G40" s="138">
        <v>300000</v>
      </c>
      <c r="H40" s="289"/>
      <c r="I40" s="126" t="s">
        <v>287</v>
      </c>
      <c r="J40" s="306">
        <f t="shared" si="25"/>
        <v>-300000</v>
      </c>
      <c r="K40" s="308"/>
      <c r="L40" s="319">
        <f t="shared" si="26"/>
        <v>-300000</v>
      </c>
    </row>
    <row r="41" spans="1:12" s="105" customFormat="1" ht="42" customHeight="1">
      <c r="A41" s="146" t="s">
        <v>142</v>
      </c>
      <c r="B41" s="122">
        <v>271</v>
      </c>
      <c r="C41" s="118" t="s">
        <v>403</v>
      </c>
      <c r="D41" s="177">
        <v>205000</v>
      </c>
      <c r="E41" s="280">
        <f t="shared" si="23"/>
        <v>276000</v>
      </c>
      <c r="F41" s="280">
        <f t="shared" si="24"/>
        <v>71000</v>
      </c>
      <c r="G41" s="138"/>
      <c r="H41" s="289">
        <v>71000</v>
      </c>
      <c r="I41" s="126" t="s">
        <v>288</v>
      </c>
      <c r="J41" s="306">
        <f t="shared" si="25"/>
        <v>71000</v>
      </c>
      <c r="K41" s="308"/>
      <c r="L41" s="319">
        <f t="shared" si="26"/>
        <v>71000</v>
      </c>
    </row>
    <row r="42" spans="1:12" s="105" customFormat="1" ht="42" customHeight="1">
      <c r="A42" s="146" t="s">
        <v>142</v>
      </c>
      <c r="B42" s="122" t="s">
        <v>495</v>
      </c>
      <c r="C42" s="118" t="s">
        <v>402</v>
      </c>
      <c r="D42" s="177"/>
      <c r="E42" s="280">
        <f t="shared" si="23"/>
        <v>154000</v>
      </c>
      <c r="F42" s="280">
        <f t="shared" si="24"/>
        <v>154000</v>
      </c>
      <c r="G42" s="138"/>
      <c r="H42" s="289">
        <v>154000</v>
      </c>
      <c r="I42" s="126" t="s">
        <v>292</v>
      </c>
      <c r="J42" s="306">
        <f t="shared" si="25"/>
        <v>154000</v>
      </c>
      <c r="K42" s="308">
        <v>154000</v>
      </c>
      <c r="L42" s="319">
        <f t="shared" si="26"/>
        <v>0</v>
      </c>
    </row>
    <row r="43" spans="1:12" s="105" customFormat="1" ht="42" customHeight="1">
      <c r="A43" s="146" t="s">
        <v>142</v>
      </c>
      <c r="B43" s="122" t="s">
        <v>266</v>
      </c>
      <c r="C43" s="118" t="s">
        <v>401</v>
      </c>
      <c r="D43" s="177"/>
      <c r="E43" s="280">
        <f t="shared" si="23"/>
        <v>45000</v>
      </c>
      <c r="F43" s="280">
        <f t="shared" si="24"/>
        <v>45000</v>
      </c>
      <c r="G43" s="138"/>
      <c r="H43" s="289">
        <v>45000</v>
      </c>
      <c r="I43" s="126"/>
      <c r="J43" s="306">
        <f t="shared" si="25"/>
        <v>45000</v>
      </c>
      <c r="K43" s="308"/>
      <c r="L43" s="319">
        <f t="shared" si="26"/>
        <v>45000</v>
      </c>
    </row>
    <row r="44" spans="1:12" s="105" customFormat="1" ht="42.75" customHeight="1">
      <c r="A44" s="146" t="s">
        <v>142</v>
      </c>
      <c r="B44" s="122">
        <v>272</v>
      </c>
      <c r="C44" s="118" t="s">
        <v>400</v>
      </c>
      <c r="D44" s="177">
        <v>312000</v>
      </c>
      <c r="E44" s="280">
        <f t="shared" si="23"/>
        <v>200000</v>
      </c>
      <c r="F44" s="280">
        <f t="shared" si="24"/>
        <v>-112000</v>
      </c>
      <c r="G44" s="138">
        <v>112000</v>
      </c>
      <c r="H44" s="289"/>
      <c r="I44" s="126" t="s">
        <v>287</v>
      </c>
      <c r="J44" s="306">
        <f t="shared" si="25"/>
        <v>-112000</v>
      </c>
      <c r="K44" s="308"/>
      <c r="L44" s="319">
        <f t="shared" si="26"/>
        <v>-112000</v>
      </c>
    </row>
    <row r="45" spans="1:12" s="105" customFormat="1" ht="42.75" customHeight="1">
      <c r="A45" s="146" t="s">
        <v>142</v>
      </c>
      <c r="B45" s="122">
        <v>272</v>
      </c>
      <c r="C45" s="118" t="s">
        <v>399</v>
      </c>
      <c r="D45" s="177">
        <v>57000</v>
      </c>
      <c r="E45" s="280">
        <f t="shared" si="23"/>
        <v>57000</v>
      </c>
      <c r="F45" s="280">
        <f t="shared" si="24"/>
        <v>0</v>
      </c>
      <c r="G45" s="138"/>
      <c r="H45" s="289"/>
      <c r="I45" s="126" t="s">
        <v>293</v>
      </c>
      <c r="J45" s="306">
        <f t="shared" si="25"/>
        <v>0</v>
      </c>
      <c r="K45" s="308"/>
      <c r="L45" s="319">
        <f t="shared" si="26"/>
        <v>0</v>
      </c>
    </row>
    <row r="46" spans="1:12" s="105" customFormat="1" ht="42.75" hidden="1" customHeight="1">
      <c r="A46" s="359" t="s">
        <v>142</v>
      </c>
      <c r="B46" s="122">
        <v>274</v>
      </c>
      <c r="C46" s="118" t="s">
        <v>398</v>
      </c>
      <c r="D46" s="177"/>
      <c r="E46" s="280">
        <f t="shared" si="23"/>
        <v>0</v>
      </c>
      <c r="F46" s="280">
        <f t="shared" si="24"/>
        <v>0</v>
      </c>
      <c r="G46" s="138"/>
      <c r="H46" s="289"/>
      <c r="I46" s="126" t="s">
        <v>294</v>
      </c>
      <c r="J46" s="306">
        <f t="shared" si="25"/>
        <v>0</v>
      </c>
      <c r="K46" s="308"/>
      <c r="L46" s="319">
        <f t="shared" si="26"/>
        <v>0</v>
      </c>
    </row>
    <row r="47" spans="1:12" s="105" customFormat="1" ht="42.75" customHeight="1">
      <c r="A47" s="146" t="s">
        <v>142</v>
      </c>
      <c r="B47" s="122" t="s">
        <v>496</v>
      </c>
      <c r="C47" s="118" t="s">
        <v>395</v>
      </c>
      <c r="D47" s="177"/>
      <c r="E47" s="280">
        <f t="shared" si="23"/>
        <v>200000</v>
      </c>
      <c r="F47" s="280">
        <f t="shared" si="24"/>
        <v>200000</v>
      </c>
      <c r="G47" s="138"/>
      <c r="H47" s="289">
        <v>200000</v>
      </c>
      <c r="I47" s="126" t="s">
        <v>346</v>
      </c>
      <c r="J47" s="306">
        <f t="shared" si="25"/>
        <v>200000</v>
      </c>
      <c r="K47" s="308"/>
      <c r="L47" s="319">
        <f t="shared" si="26"/>
        <v>200000</v>
      </c>
    </row>
    <row r="48" spans="1:12" s="226" customFormat="1" ht="42" customHeight="1">
      <c r="A48" s="334" t="s">
        <v>498</v>
      </c>
      <c r="B48" s="115" t="s">
        <v>497</v>
      </c>
      <c r="C48" s="294" t="s">
        <v>394</v>
      </c>
      <c r="D48" s="295"/>
      <c r="E48" s="280">
        <f t="shared" si="23"/>
        <v>-151720</v>
      </c>
      <c r="F48" s="280">
        <f t="shared" si="24"/>
        <v>-151720</v>
      </c>
      <c r="G48" s="138">
        <v>151720</v>
      </c>
      <c r="H48" s="289"/>
      <c r="I48" s="126" t="s">
        <v>289</v>
      </c>
      <c r="J48" s="306">
        <f t="shared" si="25"/>
        <v>-151720</v>
      </c>
      <c r="K48" s="309"/>
      <c r="L48" s="319">
        <f t="shared" si="26"/>
        <v>-151720</v>
      </c>
    </row>
    <row r="49" spans="1:12" s="105" customFormat="1" ht="42" customHeight="1">
      <c r="A49" s="146" t="s">
        <v>142</v>
      </c>
      <c r="B49" s="122" t="s">
        <v>207</v>
      </c>
      <c r="C49" s="118" t="s">
        <v>393</v>
      </c>
      <c r="D49" s="177"/>
      <c r="E49" s="280">
        <f t="shared" si="23"/>
        <v>99400</v>
      </c>
      <c r="F49" s="280">
        <f t="shared" si="24"/>
        <v>99400</v>
      </c>
      <c r="G49" s="138"/>
      <c r="H49" s="289">
        <v>99400</v>
      </c>
      <c r="I49" s="126" t="s">
        <v>240</v>
      </c>
      <c r="J49" s="306">
        <f t="shared" si="25"/>
        <v>99400</v>
      </c>
      <c r="K49" s="308">
        <v>49700</v>
      </c>
      <c r="L49" s="319">
        <f t="shared" si="26"/>
        <v>49700</v>
      </c>
    </row>
    <row r="50" spans="1:12" s="105" customFormat="1" ht="42" customHeight="1">
      <c r="A50" s="146" t="s">
        <v>257</v>
      </c>
      <c r="B50" s="122" t="s">
        <v>266</v>
      </c>
      <c r="C50" s="118" t="s">
        <v>396</v>
      </c>
      <c r="D50" s="177"/>
      <c r="E50" s="280">
        <f t="shared" si="23"/>
        <v>100000</v>
      </c>
      <c r="F50" s="280">
        <f t="shared" si="24"/>
        <v>100000</v>
      </c>
      <c r="G50" s="138"/>
      <c r="H50" s="289">
        <v>100000</v>
      </c>
      <c r="I50" s="126" t="s">
        <v>295</v>
      </c>
      <c r="J50" s="306">
        <f t="shared" si="25"/>
        <v>100000</v>
      </c>
      <c r="K50" s="308"/>
      <c r="L50" s="319">
        <f t="shared" si="26"/>
        <v>100000</v>
      </c>
    </row>
    <row r="51" spans="1:12" s="105" customFormat="1" ht="42" customHeight="1">
      <c r="A51" s="146" t="s">
        <v>257</v>
      </c>
      <c r="B51" s="122" t="s">
        <v>266</v>
      </c>
      <c r="C51" s="118" t="s">
        <v>397</v>
      </c>
      <c r="D51" s="177"/>
      <c r="E51" s="280">
        <f t="shared" si="23"/>
        <v>300000</v>
      </c>
      <c r="F51" s="280">
        <f t="shared" si="24"/>
        <v>300000</v>
      </c>
      <c r="G51" s="138"/>
      <c r="H51" s="289">
        <v>300000</v>
      </c>
      <c r="I51" s="126" t="s">
        <v>296</v>
      </c>
      <c r="J51" s="306">
        <f t="shared" si="25"/>
        <v>300000</v>
      </c>
      <c r="K51" s="308"/>
      <c r="L51" s="319">
        <f t="shared" si="26"/>
        <v>300000</v>
      </c>
    </row>
    <row r="52" spans="1:12" s="105" customFormat="1" ht="42" customHeight="1">
      <c r="A52" s="344" t="s">
        <v>516</v>
      </c>
      <c r="B52" s="122">
        <v>270</v>
      </c>
      <c r="C52" s="118" t="s">
        <v>541</v>
      </c>
      <c r="D52" s="177">
        <v>500000</v>
      </c>
      <c r="E52" s="280">
        <f t="shared" ref="E52" si="27">D52+F52</f>
        <v>1000000</v>
      </c>
      <c r="F52" s="280">
        <f t="shared" ref="F52" si="28">H52-G52</f>
        <v>500000</v>
      </c>
      <c r="G52" s="138"/>
      <c r="H52" s="289">
        <v>500000</v>
      </c>
      <c r="I52" s="126"/>
      <c r="J52" s="306">
        <f t="shared" ref="J52" si="29">F52</f>
        <v>500000</v>
      </c>
      <c r="K52" s="308"/>
      <c r="L52" s="319">
        <f t="shared" ref="L52" si="30">J52-K52</f>
        <v>500000</v>
      </c>
    </row>
    <row r="53" spans="1:12" s="105" customFormat="1" ht="42" hidden="1" customHeight="1">
      <c r="A53" s="146"/>
      <c r="B53" s="122"/>
      <c r="C53" s="118"/>
      <c r="D53" s="177"/>
      <c r="E53" s="280">
        <f t="shared" si="23"/>
        <v>0</v>
      </c>
      <c r="F53" s="280">
        <f t="shared" si="24"/>
        <v>0</v>
      </c>
      <c r="G53" s="138"/>
      <c r="H53" s="289"/>
      <c r="I53" s="126"/>
      <c r="J53" s="306">
        <f t="shared" ref="J53" si="31">F53</f>
        <v>0</v>
      </c>
      <c r="K53" s="308"/>
      <c r="L53" s="319">
        <f t="shared" ref="L53" si="32">J53-K53</f>
        <v>0</v>
      </c>
    </row>
    <row r="54" spans="1:12" s="142" customFormat="1" ht="38.25" customHeight="1">
      <c r="A54" s="366" t="s">
        <v>46</v>
      </c>
      <c r="B54" s="367"/>
      <c r="C54" s="367" t="s">
        <v>90</v>
      </c>
      <c r="D54" s="368">
        <f>SUM(D55:D68)</f>
        <v>2124650</v>
      </c>
      <c r="E54" s="368">
        <f>SUM(E55:E68)</f>
        <v>3098900</v>
      </c>
      <c r="F54" s="368">
        <f>SUM(F55:F68)</f>
        <v>974250</v>
      </c>
      <c r="G54" s="368">
        <f>SUM(G55:G68)</f>
        <v>40000</v>
      </c>
      <c r="H54" s="368">
        <f>SUM(H55:H68)</f>
        <v>1014250</v>
      </c>
      <c r="I54" s="365"/>
      <c r="J54" s="312">
        <f t="shared" si="1"/>
        <v>974250</v>
      </c>
      <c r="K54" s="313">
        <f>SUM(K55:K68)</f>
        <v>214250</v>
      </c>
      <c r="L54" s="318">
        <f t="shared" si="2"/>
        <v>760000</v>
      </c>
    </row>
    <row r="55" spans="1:12" s="105" customFormat="1" ht="42.75" customHeight="1">
      <c r="A55" s="145" t="s">
        <v>300</v>
      </c>
      <c r="B55" s="85">
        <v>291</v>
      </c>
      <c r="C55" s="118" t="s">
        <v>297</v>
      </c>
      <c r="D55" s="177">
        <v>80000</v>
      </c>
      <c r="E55" s="280">
        <f t="shared" si="3"/>
        <v>60000</v>
      </c>
      <c r="F55" s="280">
        <f t="shared" si="4"/>
        <v>-20000</v>
      </c>
      <c r="G55" s="138">
        <v>20000</v>
      </c>
      <c r="H55" s="289"/>
      <c r="I55" s="57"/>
      <c r="J55" s="306">
        <f t="shared" si="1"/>
        <v>-20000</v>
      </c>
      <c r="K55" s="308"/>
      <c r="L55" s="319">
        <f t="shared" si="2"/>
        <v>-20000</v>
      </c>
    </row>
    <row r="56" spans="1:12" s="105" customFormat="1" ht="42.75" customHeight="1">
      <c r="A56" s="145" t="s">
        <v>300</v>
      </c>
      <c r="B56" s="83">
        <v>291</v>
      </c>
      <c r="C56" s="112" t="s">
        <v>298</v>
      </c>
      <c r="D56" s="280">
        <v>20000</v>
      </c>
      <c r="E56" s="280">
        <f t="shared" ref="E56:E68" si="33">D56+F56</f>
        <v>10000</v>
      </c>
      <c r="F56" s="280">
        <f t="shared" ref="F56:F68" si="34">H56-G56</f>
        <v>-10000</v>
      </c>
      <c r="G56" s="138">
        <v>10000</v>
      </c>
      <c r="H56" s="289"/>
      <c r="I56" s="57"/>
      <c r="J56" s="306">
        <f t="shared" ref="J56:J65" si="35">F56</f>
        <v>-10000</v>
      </c>
      <c r="K56" s="308"/>
      <c r="L56" s="319">
        <f t="shared" ref="L56:L65" si="36">J56-K56</f>
        <v>-10000</v>
      </c>
    </row>
    <row r="57" spans="1:12" s="105" customFormat="1" ht="42.75" customHeight="1">
      <c r="A57" s="145" t="s">
        <v>300</v>
      </c>
      <c r="B57" s="83">
        <v>293</v>
      </c>
      <c r="C57" s="112" t="s">
        <v>167</v>
      </c>
      <c r="D57" s="280">
        <v>30000</v>
      </c>
      <c r="E57" s="280">
        <f t="shared" si="33"/>
        <v>20000</v>
      </c>
      <c r="F57" s="280">
        <f t="shared" si="34"/>
        <v>-10000</v>
      </c>
      <c r="G57" s="138">
        <v>10000</v>
      </c>
      <c r="H57" s="289"/>
      <c r="I57" s="57"/>
      <c r="J57" s="306">
        <f t="shared" si="35"/>
        <v>-10000</v>
      </c>
      <c r="K57" s="308"/>
      <c r="L57" s="319">
        <f t="shared" si="36"/>
        <v>-10000</v>
      </c>
    </row>
    <row r="58" spans="1:12" s="105" customFormat="1" ht="42.75" customHeight="1">
      <c r="A58" s="145" t="s">
        <v>300</v>
      </c>
      <c r="B58" s="83" t="s">
        <v>207</v>
      </c>
      <c r="C58" s="112" t="s">
        <v>299</v>
      </c>
      <c r="D58" s="280"/>
      <c r="E58" s="280">
        <f t="shared" si="33"/>
        <v>40000</v>
      </c>
      <c r="F58" s="280">
        <f t="shared" si="34"/>
        <v>40000</v>
      </c>
      <c r="G58" s="138"/>
      <c r="H58" s="289">
        <v>40000</v>
      </c>
      <c r="I58" s="302"/>
      <c r="J58" s="306">
        <f t="shared" si="35"/>
        <v>40000</v>
      </c>
      <c r="K58" s="308"/>
      <c r="L58" s="319">
        <f t="shared" si="36"/>
        <v>40000</v>
      </c>
    </row>
    <row r="59" spans="1:12" s="105" customFormat="1" ht="42.75" customHeight="1">
      <c r="A59" s="145" t="s">
        <v>301</v>
      </c>
      <c r="B59" s="83" t="s">
        <v>207</v>
      </c>
      <c r="C59" s="112" t="s">
        <v>202</v>
      </c>
      <c r="D59" s="280"/>
      <c r="E59" s="280">
        <f t="shared" si="33"/>
        <v>124250</v>
      </c>
      <c r="F59" s="280">
        <f t="shared" si="34"/>
        <v>124250</v>
      </c>
      <c r="G59" s="138"/>
      <c r="H59" s="289">
        <v>124250</v>
      </c>
      <c r="I59" s="57" t="s">
        <v>392</v>
      </c>
      <c r="J59" s="306">
        <f t="shared" si="35"/>
        <v>124250</v>
      </c>
      <c r="K59" s="308">
        <v>124250</v>
      </c>
      <c r="L59" s="319">
        <f t="shared" si="36"/>
        <v>0</v>
      </c>
    </row>
    <row r="60" spans="1:12" s="105" customFormat="1" ht="42.75" hidden="1" customHeight="1">
      <c r="A60" s="346" t="s">
        <v>305</v>
      </c>
      <c r="B60" s="83">
        <v>310</v>
      </c>
      <c r="C60" s="112" t="s">
        <v>302</v>
      </c>
      <c r="D60" s="280">
        <v>1447650</v>
      </c>
      <c r="E60" s="280">
        <f t="shared" si="33"/>
        <v>1447650</v>
      </c>
      <c r="F60" s="280">
        <f t="shared" si="34"/>
        <v>0</v>
      </c>
      <c r="G60" s="138"/>
      <c r="H60" s="289"/>
      <c r="I60" s="57" t="s">
        <v>503</v>
      </c>
      <c r="J60" s="306">
        <f t="shared" si="35"/>
        <v>0</v>
      </c>
      <c r="K60" s="308"/>
      <c r="L60" s="319">
        <f t="shared" si="36"/>
        <v>0</v>
      </c>
    </row>
    <row r="61" spans="1:12" s="105" customFormat="1" ht="42.75" hidden="1" customHeight="1">
      <c r="A61" s="346" t="s">
        <v>305</v>
      </c>
      <c r="B61" s="83">
        <v>329</v>
      </c>
      <c r="C61" s="112" t="s">
        <v>303</v>
      </c>
      <c r="D61" s="280">
        <v>462000</v>
      </c>
      <c r="E61" s="280">
        <f t="shared" ref="E61:E62" si="37">D61+F61</f>
        <v>462000</v>
      </c>
      <c r="F61" s="280">
        <f t="shared" ref="F61:F62" si="38">H61-G61</f>
        <v>0</v>
      </c>
      <c r="G61" s="138"/>
      <c r="H61" s="289"/>
      <c r="I61" s="57" t="s">
        <v>504</v>
      </c>
      <c r="J61" s="306">
        <f t="shared" ref="J61:J62" si="39">F61</f>
        <v>0</v>
      </c>
      <c r="K61" s="308"/>
      <c r="L61" s="319">
        <f t="shared" ref="L61:L62" si="40">J61-K61</f>
        <v>0</v>
      </c>
    </row>
    <row r="62" spans="1:12" s="105" customFormat="1" ht="42.75" customHeight="1">
      <c r="A62" s="345" t="s">
        <v>305</v>
      </c>
      <c r="B62" s="83" t="s">
        <v>521</v>
      </c>
      <c r="C62" s="112" t="s">
        <v>535</v>
      </c>
      <c r="D62" s="280"/>
      <c r="E62" s="280">
        <f t="shared" si="37"/>
        <v>50000</v>
      </c>
      <c r="F62" s="280">
        <f t="shared" si="38"/>
        <v>50000</v>
      </c>
      <c r="G62" s="138"/>
      <c r="H62" s="289">
        <v>50000</v>
      </c>
      <c r="I62" s="57"/>
      <c r="J62" s="306">
        <f t="shared" si="39"/>
        <v>50000</v>
      </c>
      <c r="K62" s="308"/>
      <c r="L62" s="319">
        <f t="shared" si="40"/>
        <v>50000</v>
      </c>
    </row>
    <row r="63" spans="1:12" s="105" customFormat="1" ht="42.75" customHeight="1">
      <c r="A63" s="345" t="s">
        <v>305</v>
      </c>
      <c r="B63" s="83" t="s">
        <v>511</v>
      </c>
      <c r="C63" s="112" t="s">
        <v>505</v>
      </c>
      <c r="D63" s="280"/>
      <c r="E63" s="280">
        <f t="shared" si="33"/>
        <v>250000</v>
      </c>
      <c r="F63" s="280">
        <f t="shared" si="34"/>
        <v>250000</v>
      </c>
      <c r="G63" s="138"/>
      <c r="H63" s="289">
        <v>250000</v>
      </c>
      <c r="I63" s="57"/>
      <c r="J63" s="306">
        <f t="shared" si="35"/>
        <v>250000</v>
      </c>
      <c r="K63" s="308"/>
      <c r="L63" s="319">
        <f t="shared" si="36"/>
        <v>250000</v>
      </c>
    </row>
    <row r="64" spans="1:12" s="105" customFormat="1" ht="42.75" customHeight="1">
      <c r="A64" s="345" t="s">
        <v>305</v>
      </c>
      <c r="B64" s="83">
        <v>324</v>
      </c>
      <c r="C64" s="112" t="s">
        <v>507</v>
      </c>
      <c r="D64" s="280">
        <v>85000</v>
      </c>
      <c r="E64" s="280">
        <f t="shared" ref="E64:E65" si="41">D64+F64</f>
        <v>155000</v>
      </c>
      <c r="F64" s="280">
        <f t="shared" ref="F64:F65" si="42">H64-G64</f>
        <v>70000</v>
      </c>
      <c r="G64" s="138"/>
      <c r="H64" s="289">
        <v>70000</v>
      </c>
      <c r="I64" s="57" t="s">
        <v>506</v>
      </c>
      <c r="J64" s="306">
        <f t="shared" si="35"/>
        <v>70000</v>
      </c>
      <c r="K64" s="308"/>
      <c r="L64" s="319">
        <f t="shared" si="36"/>
        <v>70000</v>
      </c>
    </row>
    <row r="65" spans="1:12" s="105" customFormat="1" ht="42.75" customHeight="1">
      <c r="A65" s="345" t="s">
        <v>305</v>
      </c>
      <c r="B65" s="83" t="s">
        <v>207</v>
      </c>
      <c r="C65" s="112" t="s">
        <v>304</v>
      </c>
      <c r="D65" s="280"/>
      <c r="E65" s="280">
        <f t="shared" si="41"/>
        <v>220000</v>
      </c>
      <c r="F65" s="280">
        <f t="shared" si="42"/>
        <v>220000</v>
      </c>
      <c r="G65" s="138"/>
      <c r="H65" s="289">
        <v>220000</v>
      </c>
      <c r="I65" s="57"/>
      <c r="J65" s="306">
        <f t="shared" si="35"/>
        <v>220000</v>
      </c>
      <c r="K65" s="308"/>
      <c r="L65" s="319">
        <f t="shared" si="36"/>
        <v>220000</v>
      </c>
    </row>
    <row r="66" spans="1:12" s="105" customFormat="1" ht="42.75" customHeight="1">
      <c r="A66" s="345" t="s">
        <v>305</v>
      </c>
      <c r="B66" s="83" t="s">
        <v>207</v>
      </c>
      <c r="C66" s="112" t="s">
        <v>544</v>
      </c>
      <c r="D66" s="280"/>
      <c r="E66" s="280">
        <f t="shared" si="33"/>
        <v>170000</v>
      </c>
      <c r="F66" s="280">
        <f t="shared" si="34"/>
        <v>170000</v>
      </c>
      <c r="G66" s="138"/>
      <c r="H66" s="289">
        <v>170000</v>
      </c>
      <c r="I66" s="57"/>
      <c r="J66" s="306">
        <f t="shared" si="1"/>
        <v>170000</v>
      </c>
      <c r="K66" s="308"/>
      <c r="L66" s="319">
        <f t="shared" si="2"/>
        <v>170000</v>
      </c>
    </row>
    <row r="67" spans="1:12" s="105" customFormat="1" ht="42.75" customHeight="1">
      <c r="A67" s="343" t="s">
        <v>520</v>
      </c>
      <c r="B67" s="83" t="s">
        <v>511</v>
      </c>
      <c r="C67" s="112" t="s">
        <v>561</v>
      </c>
      <c r="D67" s="280"/>
      <c r="E67" s="280">
        <f t="shared" ref="E67" si="43">D67+F67</f>
        <v>90000</v>
      </c>
      <c r="F67" s="280">
        <f t="shared" ref="F67" si="44">H67-G67</f>
        <v>90000</v>
      </c>
      <c r="G67" s="138"/>
      <c r="H67" s="289">
        <v>90000</v>
      </c>
      <c r="I67" s="57" t="s">
        <v>562</v>
      </c>
      <c r="J67" s="306">
        <f t="shared" si="1"/>
        <v>90000</v>
      </c>
      <c r="K67" s="308">
        <v>90000</v>
      </c>
      <c r="L67" s="319">
        <f t="shared" si="2"/>
        <v>0</v>
      </c>
    </row>
    <row r="68" spans="1:12" s="105" customFormat="1" ht="42.75" hidden="1" customHeight="1">
      <c r="A68" s="145"/>
      <c r="B68" s="83"/>
      <c r="C68" s="112"/>
      <c r="D68" s="280"/>
      <c r="E68" s="280">
        <f t="shared" si="33"/>
        <v>0</v>
      </c>
      <c r="F68" s="280">
        <f t="shared" si="34"/>
        <v>0</v>
      </c>
      <c r="G68" s="138"/>
      <c r="H68" s="289"/>
      <c r="I68" s="57"/>
      <c r="J68" s="306">
        <f t="shared" ref="J68" si="45">F68</f>
        <v>0</v>
      </c>
      <c r="K68" s="308"/>
      <c r="L68" s="319">
        <f t="shared" ref="L68" si="46">J68-K68</f>
        <v>0</v>
      </c>
    </row>
    <row r="69" spans="1:12" s="142" customFormat="1" ht="42.75" customHeight="1">
      <c r="A69" s="366" t="s">
        <v>156</v>
      </c>
      <c r="B69" s="367"/>
      <c r="C69" s="367" t="s">
        <v>156</v>
      </c>
      <c r="D69" s="368">
        <f>SUM(D70:D81)</f>
        <v>433080</v>
      </c>
      <c r="E69" s="368">
        <f>SUM(E70:E81)</f>
        <v>1194830</v>
      </c>
      <c r="F69" s="368">
        <f>SUM(F70:F81)</f>
        <v>761750</v>
      </c>
      <c r="G69" s="368">
        <f>SUM(G70:G81)</f>
        <v>106000</v>
      </c>
      <c r="H69" s="368">
        <f>SUM(H70:H81)</f>
        <v>867750</v>
      </c>
      <c r="I69" s="365"/>
      <c r="J69" s="312">
        <f t="shared" si="1"/>
        <v>761750</v>
      </c>
      <c r="K69" s="313">
        <f>SUM(K70:K81)</f>
        <v>169000</v>
      </c>
      <c r="L69" s="318">
        <f t="shared" si="2"/>
        <v>592750</v>
      </c>
    </row>
    <row r="70" spans="1:12" s="105" customFormat="1" ht="42.75" customHeight="1">
      <c r="A70" s="334" t="s">
        <v>314</v>
      </c>
      <c r="B70" s="85">
        <v>379</v>
      </c>
      <c r="C70" s="301" t="s">
        <v>306</v>
      </c>
      <c r="D70" s="186">
        <v>206000</v>
      </c>
      <c r="E70" s="280">
        <f t="shared" si="3"/>
        <v>100000</v>
      </c>
      <c r="F70" s="280">
        <f t="shared" si="4"/>
        <v>-106000</v>
      </c>
      <c r="G70" s="138">
        <v>106000</v>
      </c>
      <c r="H70" s="289"/>
      <c r="I70" s="127"/>
      <c r="J70" s="306">
        <f t="shared" si="1"/>
        <v>-106000</v>
      </c>
      <c r="K70" s="308"/>
      <c r="L70" s="319">
        <f t="shared" si="2"/>
        <v>-106000</v>
      </c>
    </row>
    <row r="71" spans="1:12" s="105" customFormat="1" ht="42.75" hidden="1" customHeight="1">
      <c r="A71" s="356" t="s">
        <v>315</v>
      </c>
      <c r="B71" s="115">
        <v>385</v>
      </c>
      <c r="C71" s="110" t="s">
        <v>307</v>
      </c>
      <c r="D71" s="111">
        <v>55830</v>
      </c>
      <c r="E71" s="280">
        <f t="shared" ref="E71:E81" si="47">D71+F71</f>
        <v>55830</v>
      </c>
      <c r="F71" s="280">
        <f t="shared" ref="F71:F81" si="48">H71-G71</f>
        <v>0</v>
      </c>
      <c r="G71" s="138"/>
      <c r="H71" s="289"/>
      <c r="I71" s="57" t="s">
        <v>508</v>
      </c>
      <c r="J71" s="306">
        <f t="shared" si="1"/>
        <v>0</v>
      </c>
      <c r="K71" s="308"/>
      <c r="L71" s="319">
        <f t="shared" si="2"/>
        <v>0</v>
      </c>
    </row>
    <row r="72" spans="1:12" s="105" customFormat="1" ht="42.75" customHeight="1">
      <c r="A72" s="355" t="s">
        <v>316</v>
      </c>
      <c r="B72" s="115" t="s">
        <v>319</v>
      </c>
      <c r="C72" s="110" t="s">
        <v>308</v>
      </c>
      <c r="D72" s="111"/>
      <c r="E72" s="280">
        <f t="shared" si="47"/>
        <v>100000</v>
      </c>
      <c r="F72" s="280">
        <f t="shared" si="48"/>
        <v>100000</v>
      </c>
      <c r="G72" s="138"/>
      <c r="H72" s="289">
        <v>100000</v>
      </c>
      <c r="I72" s="57"/>
      <c r="J72" s="306">
        <f t="shared" si="1"/>
        <v>100000</v>
      </c>
      <c r="K72" s="308"/>
      <c r="L72" s="319">
        <f t="shared" si="2"/>
        <v>100000</v>
      </c>
    </row>
    <row r="73" spans="1:12" s="105" customFormat="1" ht="42.75" customHeight="1">
      <c r="A73" s="355" t="s">
        <v>314</v>
      </c>
      <c r="B73" s="115" t="s">
        <v>158</v>
      </c>
      <c r="C73" s="110" t="s">
        <v>309</v>
      </c>
      <c r="D73" s="111"/>
      <c r="E73" s="280">
        <f t="shared" si="47"/>
        <v>200000</v>
      </c>
      <c r="F73" s="280">
        <f t="shared" si="48"/>
        <v>200000</v>
      </c>
      <c r="G73" s="138"/>
      <c r="H73" s="289">
        <v>200000</v>
      </c>
      <c r="I73" s="57"/>
      <c r="J73" s="306">
        <f t="shared" si="1"/>
        <v>200000</v>
      </c>
      <c r="K73" s="308"/>
      <c r="L73" s="319">
        <f t="shared" si="2"/>
        <v>200000</v>
      </c>
    </row>
    <row r="74" spans="1:12" s="105" customFormat="1" ht="42.75" customHeight="1">
      <c r="A74" s="355" t="s">
        <v>316</v>
      </c>
      <c r="B74" s="115" t="s">
        <v>320</v>
      </c>
      <c r="C74" s="110" t="s">
        <v>310</v>
      </c>
      <c r="D74" s="111"/>
      <c r="E74" s="280">
        <f t="shared" si="47"/>
        <v>250000</v>
      </c>
      <c r="F74" s="280">
        <f t="shared" si="48"/>
        <v>250000</v>
      </c>
      <c r="G74" s="138"/>
      <c r="H74" s="289">
        <v>250000</v>
      </c>
      <c r="I74" s="57"/>
      <c r="J74" s="306">
        <f t="shared" si="1"/>
        <v>250000</v>
      </c>
      <c r="K74" s="308"/>
      <c r="L74" s="319">
        <f t="shared" si="2"/>
        <v>250000</v>
      </c>
    </row>
    <row r="75" spans="1:12" s="105" customFormat="1" ht="42.75" customHeight="1">
      <c r="A75" s="334" t="s">
        <v>316</v>
      </c>
      <c r="B75" s="115" t="s">
        <v>158</v>
      </c>
      <c r="C75" s="110" t="s">
        <v>203</v>
      </c>
      <c r="D75" s="111"/>
      <c r="E75" s="280">
        <f t="shared" si="47"/>
        <v>9000</v>
      </c>
      <c r="F75" s="280">
        <f t="shared" si="48"/>
        <v>9000</v>
      </c>
      <c r="G75" s="138"/>
      <c r="H75" s="289">
        <v>9000</v>
      </c>
      <c r="I75" s="57" t="s">
        <v>509</v>
      </c>
      <c r="J75" s="306">
        <f t="shared" si="1"/>
        <v>9000</v>
      </c>
      <c r="K75" s="308">
        <v>9000</v>
      </c>
      <c r="L75" s="319">
        <f t="shared" si="2"/>
        <v>0</v>
      </c>
    </row>
    <row r="76" spans="1:12" s="105" customFormat="1" ht="42.75" customHeight="1">
      <c r="A76" s="334" t="s">
        <v>317</v>
      </c>
      <c r="B76" s="115" t="s">
        <v>158</v>
      </c>
      <c r="C76" s="110" t="s">
        <v>391</v>
      </c>
      <c r="D76" s="111"/>
      <c r="E76" s="280">
        <f t="shared" si="47"/>
        <v>148000</v>
      </c>
      <c r="F76" s="280">
        <f t="shared" si="48"/>
        <v>148000</v>
      </c>
      <c r="G76" s="138"/>
      <c r="H76" s="289">
        <v>148000</v>
      </c>
      <c r="I76" s="57" t="s">
        <v>390</v>
      </c>
      <c r="J76" s="306">
        <f t="shared" si="1"/>
        <v>148000</v>
      </c>
      <c r="K76" s="308">
        <v>148000</v>
      </c>
      <c r="L76" s="319">
        <f t="shared" si="2"/>
        <v>0</v>
      </c>
    </row>
    <row r="77" spans="1:12" s="105" customFormat="1" ht="42.75" customHeight="1">
      <c r="A77" s="334" t="s">
        <v>317</v>
      </c>
      <c r="B77" s="115" t="s">
        <v>318</v>
      </c>
      <c r="C77" s="110" t="s">
        <v>389</v>
      </c>
      <c r="D77" s="111">
        <v>30000</v>
      </c>
      <c r="E77" s="280">
        <f t="shared" si="47"/>
        <v>42000</v>
      </c>
      <c r="F77" s="280">
        <f t="shared" si="48"/>
        <v>12000</v>
      </c>
      <c r="G77" s="138"/>
      <c r="H77" s="289">
        <v>12000</v>
      </c>
      <c r="I77" s="57" t="s">
        <v>390</v>
      </c>
      <c r="J77" s="306">
        <f t="shared" si="1"/>
        <v>12000</v>
      </c>
      <c r="K77" s="308">
        <v>12000</v>
      </c>
      <c r="L77" s="319">
        <f t="shared" si="2"/>
        <v>0</v>
      </c>
    </row>
    <row r="78" spans="1:12" s="105" customFormat="1" ht="42.75" customHeight="1">
      <c r="A78" s="344" t="s">
        <v>517</v>
      </c>
      <c r="B78" s="115">
        <v>378</v>
      </c>
      <c r="C78" s="110" t="s">
        <v>518</v>
      </c>
      <c r="D78" s="111">
        <v>21250</v>
      </c>
      <c r="E78" s="280">
        <f t="shared" ref="E78:E79" si="49">D78+F78</f>
        <v>60000</v>
      </c>
      <c r="F78" s="280">
        <f t="shared" ref="F78:F79" si="50">H78-G78</f>
        <v>38750</v>
      </c>
      <c r="G78" s="138"/>
      <c r="H78" s="289">
        <v>38750</v>
      </c>
      <c r="I78" s="57"/>
      <c r="J78" s="306">
        <f t="shared" ref="J78:J79" si="51">F78</f>
        <v>38750</v>
      </c>
      <c r="K78" s="308"/>
      <c r="L78" s="319">
        <f t="shared" ref="L78:L79" si="52">J78-K78</f>
        <v>38750</v>
      </c>
    </row>
    <row r="79" spans="1:12" s="105" customFormat="1" ht="42.75" customHeight="1">
      <c r="A79" s="344" t="s">
        <v>517</v>
      </c>
      <c r="B79" s="115">
        <v>381</v>
      </c>
      <c r="C79" s="110" t="s">
        <v>519</v>
      </c>
      <c r="D79" s="111">
        <v>120000</v>
      </c>
      <c r="E79" s="280">
        <f t="shared" si="49"/>
        <v>200000</v>
      </c>
      <c r="F79" s="280">
        <f t="shared" si="50"/>
        <v>80000</v>
      </c>
      <c r="G79" s="138"/>
      <c r="H79" s="289">
        <v>80000</v>
      </c>
      <c r="I79" s="57"/>
      <c r="J79" s="306">
        <f t="shared" si="51"/>
        <v>80000</v>
      </c>
      <c r="K79" s="308"/>
      <c r="L79" s="319">
        <f t="shared" si="52"/>
        <v>80000</v>
      </c>
    </row>
    <row r="80" spans="1:12" s="105" customFormat="1" ht="42.75" customHeight="1">
      <c r="A80" s="344" t="s">
        <v>517</v>
      </c>
      <c r="B80" s="115" t="s">
        <v>521</v>
      </c>
      <c r="C80" s="110" t="s">
        <v>538</v>
      </c>
      <c r="D80" s="111"/>
      <c r="E80" s="280">
        <f t="shared" ref="E80" si="53">D80+F80</f>
        <v>30000</v>
      </c>
      <c r="F80" s="280">
        <f t="shared" ref="F80" si="54">H80-G80</f>
        <v>30000</v>
      </c>
      <c r="G80" s="138"/>
      <c r="H80" s="289">
        <v>30000</v>
      </c>
      <c r="I80" s="57"/>
      <c r="J80" s="306">
        <f t="shared" ref="J80" si="55">F80</f>
        <v>30000</v>
      </c>
      <c r="K80" s="308"/>
      <c r="L80" s="319">
        <f t="shared" ref="L80" si="56">J80-K80</f>
        <v>30000</v>
      </c>
    </row>
    <row r="81" spans="1:12" s="105" customFormat="1" ht="42.75" hidden="1" customHeight="1">
      <c r="A81" s="146"/>
      <c r="B81" s="115"/>
      <c r="C81" s="110"/>
      <c r="D81" s="111"/>
      <c r="E81" s="280">
        <f t="shared" si="47"/>
        <v>0</v>
      </c>
      <c r="F81" s="280">
        <f t="shared" si="48"/>
        <v>0</v>
      </c>
      <c r="G81" s="138"/>
      <c r="H81" s="289"/>
      <c r="I81" s="57"/>
      <c r="J81" s="306">
        <f t="shared" si="1"/>
        <v>0</v>
      </c>
      <c r="K81" s="308"/>
      <c r="L81" s="319">
        <f t="shared" si="2"/>
        <v>0</v>
      </c>
    </row>
    <row r="82" spans="1:12" s="142" customFormat="1" ht="42.75" customHeight="1">
      <c r="A82" s="366" t="s">
        <v>61</v>
      </c>
      <c r="B82" s="367"/>
      <c r="C82" s="367" t="s">
        <v>91</v>
      </c>
      <c r="D82" s="368">
        <f>SUM(D83:D102)</f>
        <v>2317246</v>
      </c>
      <c r="E82" s="368">
        <f>SUM(E83:E102)</f>
        <v>11106316</v>
      </c>
      <c r="F82" s="368">
        <f>SUM(F83:F102)</f>
        <v>8789070</v>
      </c>
      <c r="G82" s="368">
        <f>SUM(G83:G102)</f>
        <v>133000</v>
      </c>
      <c r="H82" s="368">
        <f>SUM(H83:H102)</f>
        <v>8922070</v>
      </c>
      <c r="I82" s="365"/>
      <c r="J82" s="312">
        <f t="shared" si="1"/>
        <v>8789070</v>
      </c>
      <c r="K82" s="313">
        <f>SUM(K83:K102)</f>
        <v>8230675</v>
      </c>
      <c r="L82" s="318">
        <f t="shared" si="2"/>
        <v>558395</v>
      </c>
    </row>
    <row r="83" spans="1:12" s="105" customFormat="1" ht="42.75" customHeight="1">
      <c r="A83" s="146" t="s">
        <v>349</v>
      </c>
      <c r="B83" s="128">
        <v>398</v>
      </c>
      <c r="C83" s="129" t="s">
        <v>321</v>
      </c>
      <c r="D83" s="125">
        <v>48496</v>
      </c>
      <c r="E83" s="280">
        <f t="shared" ref="E83" si="57">D83+F83</f>
        <v>61914</v>
      </c>
      <c r="F83" s="280">
        <f t="shared" ref="F83" si="58">H83-G83</f>
        <v>13418</v>
      </c>
      <c r="G83" s="138"/>
      <c r="H83" s="289">
        <v>13418</v>
      </c>
      <c r="I83" s="299" t="s">
        <v>338</v>
      </c>
      <c r="J83" s="306">
        <f t="shared" ref="J83" si="59">F83</f>
        <v>13418</v>
      </c>
      <c r="K83" s="308">
        <v>8000</v>
      </c>
      <c r="L83" s="317">
        <f t="shared" ref="L83" si="60">J83-K83</f>
        <v>5418</v>
      </c>
    </row>
    <row r="84" spans="1:12" s="105" customFormat="1" ht="42.75" customHeight="1">
      <c r="A84" s="146" t="s">
        <v>349</v>
      </c>
      <c r="B84" s="124">
        <v>399</v>
      </c>
      <c r="C84" s="129" t="s">
        <v>322</v>
      </c>
      <c r="D84" s="125">
        <v>2025000</v>
      </c>
      <c r="E84" s="280">
        <f t="shared" ref="E84:E102" si="61">D84+F84</f>
        <v>2425000</v>
      </c>
      <c r="F84" s="280">
        <f t="shared" ref="F84:F102" si="62">H84-G84</f>
        <v>400000</v>
      </c>
      <c r="G84" s="138"/>
      <c r="H84" s="289">
        <v>400000</v>
      </c>
      <c r="I84" s="188" t="s">
        <v>417</v>
      </c>
      <c r="J84" s="306">
        <f>F84</f>
        <v>400000</v>
      </c>
      <c r="K84" s="308">
        <v>400000</v>
      </c>
      <c r="L84" s="317">
        <f>J84-K84</f>
        <v>0</v>
      </c>
    </row>
    <row r="85" spans="1:12" s="105" customFormat="1" ht="42.75" customHeight="1">
      <c r="A85" s="146" t="s">
        <v>349</v>
      </c>
      <c r="B85" s="128" t="s">
        <v>158</v>
      </c>
      <c r="C85" s="129" t="s">
        <v>323</v>
      </c>
      <c r="D85" s="125"/>
      <c r="E85" s="280">
        <f t="shared" si="61"/>
        <v>62000</v>
      </c>
      <c r="F85" s="280">
        <f t="shared" si="62"/>
        <v>62000</v>
      </c>
      <c r="G85" s="138"/>
      <c r="H85" s="289">
        <v>62000</v>
      </c>
      <c r="I85" s="188" t="s">
        <v>339</v>
      </c>
      <c r="J85" s="306">
        <f>F85</f>
        <v>62000</v>
      </c>
      <c r="K85" s="308">
        <v>50000</v>
      </c>
      <c r="L85" s="317">
        <f>J85-K85</f>
        <v>12000</v>
      </c>
    </row>
    <row r="86" spans="1:12" s="105" customFormat="1" ht="42.75" customHeight="1">
      <c r="A86" s="146" t="s">
        <v>349</v>
      </c>
      <c r="B86" s="128" t="s">
        <v>347</v>
      </c>
      <c r="C86" s="129" t="s">
        <v>387</v>
      </c>
      <c r="D86" s="125"/>
      <c r="E86" s="280">
        <f t="shared" si="61"/>
        <v>254728</v>
      </c>
      <c r="F86" s="280">
        <f t="shared" si="62"/>
        <v>254728</v>
      </c>
      <c r="G86" s="138"/>
      <c r="H86" s="289">
        <v>254728</v>
      </c>
      <c r="I86" s="188" t="s">
        <v>340</v>
      </c>
      <c r="J86" s="306">
        <f t="shared" ref="J86" si="63">F86</f>
        <v>254728</v>
      </c>
      <c r="K86" s="308">
        <v>176295</v>
      </c>
      <c r="L86" s="317">
        <f t="shared" ref="L86" si="64">J86-K86</f>
        <v>78433</v>
      </c>
    </row>
    <row r="87" spans="1:12" s="105" customFormat="1" ht="42.75" customHeight="1">
      <c r="A87" s="146" t="s">
        <v>349</v>
      </c>
      <c r="B87" s="124" t="s">
        <v>158</v>
      </c>
      <c r="C87" s="129" t="s">
        <v>388</v>
      </c>
      <c r="D87" s="125"/>
      <c r="E87" s="280">
        <f t="shared" si="61"/>
        <v>806000</v>
      </c>
      <c r="F87" s="280">
        <f t="shared" si="62"/>
        <v>806000</v>
      </c>
      <c r="G87" s="138"/>
      <c r="H87" s="289">
        <v>806000</v>
      </c>
      <c r="I87" s="188" t="s">
        <v>341</v>
      </c>
      <c r="J87" s="306">
        <f>F87</f>
        <v>806000</v>
      </c>
      <c r="K87" s="308">
        <v>556000</v>
      </c>
      <c r="L87" s="319">
        <f>J87-K87</f>
        <v>250000</v>
      </c>
    </row>
    <row r="88" spans="1:12" s="105" customFormat="1" ht="42.75" customHeight="1">
      <c r="A88" s="146" t="s">
        <v>349</v>
      </c>
      <c r="B88" s="124" t="s">
        <v>158</v>
      </c>
      <c r="C88" s="129" t="s">
        <v>324</v>
      </c>
      <c r="D88" s="125"/>
      <c r="E88" s="280">
        <f t="shared" si="61"/>
        <v>449964</v>
      </c>
      <c r="F88" s="280">
        <f t="shared" si="62"/>
        <v>449964</v>
      </c>
      <c r="G88" s="138"/>
      <c r="H88" s="289">
        <v>449964</v>
      </c>
      <c r="I88" s="188" t="s">
        <v>342</v>
      </c>
      <c r="J88" s="306">
        <f>F88</f>
        <v>449964</v>
      </c>
      <c r="K88" s="308">
        <v>310320</v>
      </c>
      <c r="L88" s="319">
        <f>J88-K88</f>
        <v>139644</v>
      </c>
    </row>
    <row r="89" spans="1:12" s="105" customFormat="1" ht="42.75" customHeight="1">
      <c r="A89" s="146" t="s">
        <v>349</v>
      </c>
      <c r="B89" s="128" t="s">
        <v>158</v>
      </c>
      <c r="C89" s="129" t="s">
        <v>325</v>
      </c>
      <c r="D89" s="125"/>
      <c r="E89" s="280">
        <f t="shared" si="61"/>
        <v>42369</v>
      </c>
      <c r="F89" s="280">
        <f t="shared" si="62"/>
        <v>42369</v>
      </c>
      <c r="G89" s="138"/>
      <c r="H89" s="289">
        <v>42369</v>
      </c>
      <c r="I89" s="188" t="s">
        <v>417</v>
      </c>
      <c r="J89" s="306">
        <f>F89</f>
        <v>42369</v>
      </c>
      <c r="K89" s="308">
        <v>42369</v>
      </c>
      <c r="L89" s="319">
        <f>J89-K89</f>
        <v>0</v>
      </c>
    </row>
    <row r="90" spans="1:12" s="105" customFormat="1" ht="42.75" customHeight="1">
      <c r="A90" s="146" t="s">
        <v>349</v>
      </c>
      <c r="B90" s="128" t="s">
        <v>158</v>
      </c>
      <c r="C90" s="129" t="s">
        <v>326</v>
      </c>
      <c r="D90" s="125"/>
      <c r="E90" s="280">
        <f t="shared" si="61"/>
        <v>6463841</v>
      </c>
      <c r="F90" s="280">
        <f t="shared" si="62"/>
        <v>6463841</v>
      </c>
      <c r="G90" s="138"/>
      <c r="H90" s="289">
        <v>6463841</v>
      </c>
      <c r="I90" s="299" t="s">
        <v>417</v>
      </c>
      <c r="J90" s="306">
        <f>F90</f>
        <v>6463841</v>
      </c>
      <c r="K90" s="308">
        <v>6463841</v>
      </c>
      <c r="L90" s="319">
        <f>J90-K90</f>
        <v>0</v>
      </c>
    </row>
    <row r="91" spans="1:12" s="105" customFormat="1" ht="42.75" customHeight="1">
      <c r="A91" s="146" t="s">
        <v>349</v>
      </c>
      <c r="B91" s="128" t="s">
        <v>158</v>
      </c>
      <c r="C91" s="129" t="s">
        <v>327</v>
      </c>
      <c r="D91" s="125"/>
      <c r="E91" s="280">
        <f t="shared" si="61"/>
        <v>174500</v>
      </c>
      <c r="F91" s="280">
        <f t="shared" si="62"/>
        <v>174500</v>
      </c>
      <c r="G91" s="138"/>
      <c r="H91" s="289">
        <v>174500</v>
      </c>
      <c r="I91" s="299" t="s">
        <v>417</v>
      </c>
      <c r="J91" s="306">
        <f>F91</f>
        <v>174500</v>
      </c>
      <c r="K91" s="308">
        <v>174500</v>
      </c>
      <c r="L91" s="319">
        <f>J91-K91</f>
        <v>0</v>
      </c>
    </row>
    <row r="92" spans="1:12" s="105" customFormat="1" ht="42.75" customHeight="1">
      <c r="A92" s="146" t="s">
        <v>349</v>
      </c>
      <c r="B92" s="128">
        <v>412</v>
      </c>
      <c r="C92" s="129" t="s">
        <v>328</v>
      </c>
      <c r="D92" s="125">
        <v>100000</v>
      </c>
      <c r="E92" s="280">
        <f t="shared" si="61"/>
        <v>100000</v>
      </c>
      <c r="F92" s="280">
        <f t="shared" si="62"/>
        <v>0</v>
      </c>
      <c r="G92" s="138"/>
      <c r="H92" s="289"/>
      <c r="I92" s="188" t="s">
        <v>440</v>
      </c>
      <c r="J92" s="306">
        <f t="shared" ref="J92:J95" si="65">F92</f>
        <v>0</v>
      </c>
      <c r="K92" s="308"/>
      <c r="L92" s="317">
        <f t="shared" ref="L92:L95" si="66">J92-K92</f>
        <v>0</v>
      </c>
    </row>
    <row r="93" spans="1:12" s="105" customFormat="1" ht="42.75" customHeight="1">
      <c r="A93" s="146" t="s">
        <v>349</v>
      </c>
      <c r="B93" s="128">
        <v>400</v>
      </c>
      <c r="C93" s="129" t="s">
        <v>386</v>
      </c>
      <c r="D93" s="125">
        <v>100000</v>
      </c>
      <c r="E93" s="280">
        <f t="shared" si="61"/>
        <v>0</v>
      </c>
      <c r="F93" s="280">
        <f t="shared" si="62"/>
        <v>-100000</v>
      </c>
      <c r="G93" s="138">
        <v>100000</v>
      </c>
      <c r="H93" s="289"/>
      <c r="I93" s="188" t="s">
        <v>336</v>
      </c>
      <c r="J93" s="306">
        <f t="shared" si="65"/>
        <v>-100000</v>
      </c>
      <c r="K93" s="308"/>
      <c r="L93" s="319">
        <f t="shared" si="66"/>
        <v>-100000</v>
      </c>
    </row>
    <row r="94" spans="1:12" s="105" customFormat="1" ht="42.75" customHeight="1">
      <c r="A94" s="146" t="s">
        <v>349</v>
      </c>
      <c r="B94" s="128">
        <v>413</v>
      </c>
      <c r="C94" s="129" t="s">
        <v>329</v>
      </c>
      <c r="D94" s="125">
        <v>43750</v>
      </c>
      <c r="E94" s="280">
        <f t="shared" si="61"/>
        <v>10750</v>
      </c>
      <c r="F94" s="280">
        <f t="shared" si="62"/>
        <v>-33000</v>
      </c>
      <c r="G94" s="138">
        <v>33000</v>
      </c>
      <c r="H94" s="289"/>
      <c r="I94" s="299"/>
      <c r="J94" s="306">
        <f t="shared" si="65"/>
        <v>-33000</v>
      </c>
      <c r="K94" s="308"/>
      <c r="L94" s="317">
        <f t="shared" si="66"/>
        <v>-33000</v>
      </c>
    </row>
    <row r="95" spans="1:12" s="105" customFormat="1" ht="42.75" customHeight="1">
      <c r="A95" s="344" t="s">
        <v>349</v>
      </c>
      <c r="B95" s="128" t="s">
        <v>348</v>
      </c>
      <c r="C95" s="129" t="s">
        <v>330</v>
      </c>
      <c r="D95" s="125"/>
      <c r="E95" s="280">
        <f t="shared" si="61"/>
        <v>30000</v>
      </c>
      <c r="F95" s="280">
        <f t="shared" si="62"/>
        <v>30000</v>
      </c>
      <c r="G95" s="138"/>
      <c r="H95" s="289">
        <v>30000</v>
      </c>
      <c r="I95" s="299"/>
      <c r="J95" s="306">
        <f t="shared" si="65"/>
        <v>30000</v>
      </c>
      <c r="K95" s="308"/>
      <c r="L95" s="317">
        <f t="shared" si="66"/>
        <v>30000</v>
      </c>
    </row>
    <row r="96" spans="1:12" s="105" customFormat="1" ht="42.75" customHeight="1">
      <c r="A96" s="146" t="s">
        <v>349</v>
      </c>
      <c r="B96" s="128" t="s">
        <v>348</v>
      </c>
      <c r="C96" s="129" t="s">
        <v>331</v>
      </c>
      <c r="D96" s="125"/>
      <c r="E96" s="280">
        <f t="shared" si="61"/>
        <v>10000</v>
      </c>
      <c r="F96" s="280">
        <f t="shared" si="62"/>
        <v>10000</v>
      </c>
      <c r="G96" s="138"/>
      <c r="H96" s="289">
        <v>10000</v>
      </c>
      <c r="I96" s="299"/>
      <c r="J96" s="306">
        <f>F96</f>
        <v>10000</v>
      </c>
      <c r="K96" s="308"/>
      <c r="L96" s="317">
        <f>J96-K96</f>
        <v>10000</v>
      </c>
    </row>
    <row r="97" spans="1:12" s="105" customFormat="1" ht="42.75" customHeight="1">
      <c r="A97" s="146" t="s">
        <v>349</v>
      </c>
      <c r="B97" s="128" t="s">
        <v>351</v>
      </c>
      <c r="C97" s="129" t="s">
        <v>332</v>
      </c>
      <c r="D97" s="125"/>
      <c r="E97" s="280">
        <f t="shared" si="61"/>
        <v>53000</v>
      </c>
      <c r="F97" s="280">
        <f t="shared" si="62"/>
        <v>53000</v>
      </c>
      <c r="G97" s="138"/>
      <c r="H97" s="289">
        <v>53000</v>
      </c>
      <c r="I97" s="188"/>
      <c r="J97" s="306">
        <f t="shared" ref="J97:J102" si="67">F97</f>
        <v>53000</v>
      </c>
      <c r="K97" s="308"/>
      <c r="L97" s="317">
        <f t="shared" ref="L97:L102" si="68">J97-K97</f>
        <v>53000</v>
      </c>
    </row>
    <row r="98" spans="1:12" s="105" customFormat="1" ht="42.75" customHeight="1">
      <c r="A98" s="146" t="s">
        <v>349</v>
      </c>
      <c r="B98" s="128" t="s">
        <v>158</v>
      </c>
      <c r="C98" s="129" t="s">
        <v>333</v>
      </c>
      <c r="D98" s="125"/>
      <c r="E98" s="280">
        <f t="shared" si="61"/>
        <v>20000</v>
      </c>
      <c r="F98" s="280">
        <f t="shared" si="62"/>
        <v>20000</v>
      </c>
      <c r="G98" s="138"/>
      <c r="H98" s="289">
        <v>20000</v>
      </c>
      <c r="I98" s="188"/>
      <c r="J98" s="306">
        <f t="shared" si="67"/>
        <v>20000</v>
      </c>
      <c r="K98" s="308"/>
      <c r="L98" s="317">
        <f t="shared" si="68"/>
        <v>20000</v>
      </c>
    </row>
    <row r="99" spans="1:12" s="105" customFormat="1" ht="42.75" customHeight="1">
      <c r="A99" s="146" t="s">
        <v>350</v>
      </c>
      <c r="B99" s="128" t="s">
        <v>158</v>
      </c>
      <c r="C99" s="129" t="s">
        <v>334</v>
      </c>
      <c r="D99" s="125"/>
      <c r="E99" s="280">
        <f t="shared" si="61"/>
        <v>49350</v>
      </c>
      <c r="F99" s="280">
        <f t="shared" si="62"/>
        <v>49350</v>
      </c>
      <c r="G99" s="138"/>
      <c r="H99" s="289">
        <v>49350</v>
      </c>
      <c r="I99" s="299" t="s">
        <v>337</v>
      </c>
      <c r="J99" s="306">
        <f t="shared" si="67"/>
        <v>49350</v>
      </c>
      <c r="K99" s="308">
        <v>49350</v>
      </c>
      <c r="L99" s="317">
        <f t="shared" si="68"/>
        <v>0</v>
      </c>
    </row>
    <row r="100" spans="1:12" s="105" customFormat="1" ht="42.75" customHeight="1">
      <c r="A100" s="146" t="s">
        <v>350</v>
      </c>
      <c r="B100" s="128" t="s">
        <v>158</v>
      </c>
      <c r="C100" s="129" t="s">
        <v>335</v>
      </c>
      <c r="D100" s="125"/>
      <c r="E100" s="280">
        <f t="shared" si="61"/>
        <v>72900</v>
      </c>
      <c r="F100" s="280">
        <f t="shared" si="62"/>
        <v>72900</v>
      </c>
      <c r="G100" s="138"/>
      <c r="H100" s="289">
        <v>72900</v>
      </c>
      <c r="I100" s="299"/>
      <c r="J100" s="306">
        <f t="shared" si="67"/>
        <v>72900</v>
      </c>
      <c r="K100" s="308"/>
      <c r="L100" s="317">
        <f t="shared" si="68"/>
        <v>72900</v>
      </c>
    </row>
    <row r="101" spans="1:12" s="105" customFormat="1" ht="42.75" customHeight="1">
      <c r="A101" s="344" t="s">
        <v>510</v>
      </c>
      <c r="B101" s="128" t="s">
        <v>511</v>
      </c>
      <c r="C101" s="129" t="s">
        <v>512</v>
      </c>
      <c r="D101" s="125"/>
      <c r="E101" s="280">
        <f t="shared" ref="E101" si="69">D101+F101</f>
        <v>20000</v>
      </c>
      <c r="F101" s="280">
        <f t="shared" ref="F101" si="70">H101-G101</f>
        <v>20000</v>
      </c>
      <c r="G101" s="138"/>
      <c r="H101" s="289">
        <v>20000</v>
      </c>
      <c r="I101" s="188"/>
      <c r="J101" s="306">
        <f t="shared" ref="J101" si="71">F101</f>
        <v>20000</v>
      </c>
      <c r="K101" s="308"/>
      <c r="L101" s="317">
        <f t="shared" ref="L101" si="72">J101-K101</f>
        <v>20000</v>
      </c>
    </row>
    <row r="102" spans="1:12" s="105" customFormat="1" ht="42.75" hidden="1" customHeight="1">
      <c r="A102" s="146"/>
      <c r="B102" s="128"/>
      <c r="C102" s="129"/>
      <c r="D102" s="125"/>
      <c r="E102" s="280">
        <f t="shared" si="61"/>
        <v>0</v>
      </c>
      <c r="F102" s="280">
        <f t="shared" si="62"/>
        <v>0</v>
      </c>
      <c r="G102" s="138"/>
      <c r="H102" s="289"/>
      <c r="I102" s="188"/>
      <c r="J102" s="306">
        <f t="shared" si="67"/>
        <v>0</v>
      </c>
      <c r="K102" s="308"/>
      <c r="L102" s="317">
        <f t="shared" si="68"/>
        <v>0</v>
      </c>
    </row>
    <row r="103" spans="1:12" s="142" customFormat="1" ht="42.75" customHeight="1">
      <c r="A103" s="182" t="s">
        <v>157</v>
      </c>
      <c r="B103" s="367"/>
      <c r="C103" s="367" t="s">
        <v>157</v>
      </c>
      <c r="D103" s="368">
        <f>SUM(D104:D124)</f>
        <v>3981588</v>
      </c>
      <c r="E103" s="368">
        <f>SUM(E104:E124)</f>
        <v>4199422</v>
      </c>
      <c r="F103" s="368">
        <f>SUM(F104:F124)</f>
        <v>217834</v>
      </c>
      <c r="G103" s="368">
        <f>SUM(G104:G124)</f>
        <v>1757500</v>
      </c>
      <c r="H103" s="368">
        <f>SUM(H104:H124)</f>
        <v>1975334</v>
      </c>
      <c r="I103" s="365"/>
      <c r="J103" s="312">
        <f t="shared" si="1"/>
        <v>217834</v>
      </c>
      <c r="K103" s="313">
        <f>SUM(K104:K124)</f>
        <v>4025</v>
      </c>
      <c r="L103" s="318">
        <f t="shared" si="2"/>
        <v>213809</v>
      </c>
    </row>
    <row r="104" spans="1:12" s="105" customFormat="1" ht="42.75" customHeight="1">
      <c r="A104" s="357" t="s">
        <v>362</v>
      </c>
      <c r="B104" s="85">
        <v>485</v>
      </c>
      <c r="C104" s="86" t="s">
        <v>385</v>
      </c>
      <c r="D104" s="186">
        <v>450000</v>
      </c>
      <c r="E104" s="280">
        <f>D104+F104</f>
        <v>300000</v>
      </c>
      <c r="F104" s="280">
        <f>H104-G104</f>
        <v>-150000</v>
      </c>
      <c r="G104" s="138">
        <v>150000</v>
      </c>
      <c r="H104" s="289"/>
      <c r="I104" s="189"/>
      <c r="J104" s="306">
        <f t="shared" ref="J104:J119" si="73">F104</f>
        <v>-150000</v>
      </c>
      <c r="K104" s="308"/>
      <c r="L104" s="319">
        <f t="shared" ref="L104:L124" si="74">J104-K104</f>
        <v>-150000</v>
      </c>
    </row>
    <row r="105" spans="1:12" s="105" customFormat="1" ht="42.75" customHeight="1">
      <c r="A105" s="342" t="s">
        <v>363</v>
      </c>
      <c r="B105" s="122" t="s">
        <v>355</v>
      </c>
      <c r="C105" s="86" t="s">
        <v>384</v>
      </c>
      <c r="D105" s="186">
        <v>400000</v>
      </c>
      <c r="E105" s="280">
        <f t="shared" ref="E105:E110" si="75">D105+F105</f>
        <v>0</v>
      </c>
      <c r="F105" s="280">
        <f t="shared" ref="F105:F110" si="76">H105-G105</f>
        <v>-400000</v>
      </c>
      <c r="G105" s="138">
        <v>400000</v>
      </c>
      <c r="H105" s="289"/>
      <c r="I105" s="189"/>
      <c r="J105" s="306">
        <f t="shared" ref="J105:J110" si="77">F105</f>
        <v>-400000</v>
      </c>
      <c r="K105" s="308"/>
      <c r="L105" s="319">
        <f t="shared" si="74"/>
        <v>-400000</v>
      </c>
    </row>
    <row r="106" spans="1:12" s="105" customFormat="1" ht="42.75" customHeight="1">
      <c r="A106" s="342" t="s">
        <v>364</v>
      </c>
      <c r="B106" s="85">
        <v>496</v>
      </c>
      <c r="C106" s="86" t="s">
        <v>383</v>
      </c>
      <c r="D106" s="186">
        <v>116000</v>
      </c>
      <c r="E106" s="280">
        <f t="shared" ref="E106:E109" si="78">D106+F106</f>
        <v>0</v>
      </c>
      <c r="F106" s="280">
        <f t="shared" ref="F106:F109" si="79">H106-G106</f>
        <v>-116000</v>
      </c>
      <c r="G106" s="138">
        <v>116000</v>
      </c>
      <c r="H106" s="289"/>
      <c r="I106" s="189" t="s">
        <v>366</v>
      </c>
      <c r="J106" s="306">
        <f t="shared" ref="J106:J109" si="80">F106</f>
        <v>-116000</v>
      </c>
      <c r="K106" s="308"/>
      <c r="L106" s="319">
        <f t="shared" si="74"/>
        <v>-116000</v>
      </c>
    </row>
    <row r="107" spans="1:12" s="105" customFormat="1" ht="42.75" customHeight="1">
      <c r="A107" s="358" t="s">
        <v>361</v>
      </c>
      <c r="B107" s="85">
        <v>498</v>
      </c>
      <c r="C107" s="86" t="s">
        <v>382</v>
      </c>
      <c r="D107" s="186">
        <v>127440</v>
      </c>
      <c r="E107" s="280">
        <f t="shared" si="78"/>
        <v>529249</v>
      </c>
      <c r="F107" s="280">
        <f t="shared" si="79"/>
        <v>401809</v>
      </c>
      <c r="G107" s="138"/>
      <c r="H107" s="289">
        <v>401809</v>
      </c>
      <c r="I107" s="189"/>
      <c r="J107" s="306">
        <f t="shared" si="80"/>
        <v>401809</v>
      </c>
      <c r="K107" s="308"/>
      <c r="L107" s="319">
        <f t="shared" si="74"/>
        <v>401809</v>
      </c>
    </row>
    <row r="108" spans="1:12" s="105" customFormat="1" ht="42.75" customHeight="1">
      <c r="A108" s="147" t="s">
        <v>361</v>
      </c>
      <c r="B108" s="85">
        <v>502</v>
      </c>
      <c r="C108" s="86" t="s">
        <v>381</v>
      </c>
      <c r="D108" s="186">
        <v>650000</v>
      </c>
      <c r="E108" s="280">
        <f t="shared" si="78"/>
        <v>650000</v>
      </c>
      <c r="F108" s="280">
        <f t="shared" si="79"/>
        <v>0</v>
      </c>
      <c r="G108" s="138"/>
      <c r="H108" s="289"/>
      <c r="I108" s="189" t="s">
        <v>360</v>
      </c>
      <c r="J108" s="306">
        <f t="shared" si="80"/>
        <v>0</v>
      </c>
      <c r="K108" s="308"/>
      <c r="L108" s="319">
        <f t="shared" ref="L108:L109" si="81">J108-K108</f>
        <v>0</v>
      </c>
    </row>
    <row r="109" spans="1:12" s="105" customFormat="1" ht="42.75" customHeight="1">
      <c r="A109" s="342" t="s">
        <v>365</v>
      </c>
      <c r="B109" s="122" t="s">
        <v>356</v>
      </c>
      <c r="C109" s="86" t="s">
        <v>380</v>
      </c>
      <c r="D109" s="186">
        <v>281000</v>
      </c>
      <c r="E109" s="280">
        <f t="shared" si="78"/>
        <v>0</v>
      </c>
      <c r="F109" s="280">
        <f t="shared" si="79"/>
        <v>-281000</v>
      </c>
      <c r="G109" s="138">
        <v>281000</v>
      </c>
      <c r="H109" s="289"/>
      <c r="I109" s="189"/>
      <c r="J109" s="306">
        <f t="shared" si="80"/>
        <v>-281000</v>
      </c>
      <c r="K109" s="308"/>
      <c r="L109" s="319">
        <f t="shared" si="81"/>
        <v>-281000</v>
      </c>
    </row>
    <row r="110" spans="1:12" s="105" customFormat="1" ht="42.75" customHeight="1">
      <c r="A110" s="357" t="s">
        <v>365</v>
      </c>
      <c r="B110" s="122" t="s">
        <v>511</v>
      </c>
      <c r="C110" s="86" t="s">
        <v>513</v>
      </c>
      <c r="D110" s="186"/>
      <c r="E110" s="280">
        <f t="shared" si="75"/>
        <v>25000</v>
      </c>
      <c r="F110" s="280">
        <f t="shared" si="76"/>
        <v>25000</v>
      </c>
      <c r="G110" s="138"/>
      <c r="H110" s="289">
        <v>25000</v>
      </c>
      <c r="I110" s="189"/>
      <c r="J110" s="306">
        <f t="shared" si="77"/>
        <v>25000</v>
      </c>
      <c r="K110" s="308"/>
      <c r="L110" s="319">
        <f t="shared" ref="L110" si="82">J110-K110</f>
        <v>25000</v>
      </c>
    </row>
    <row r="111" spans="1:12" s="105" customFormat="1" ht="42.75" customHeight="1">
      <c r="A111" s="147" t="s">
        <v>361</v>
      </c>
      <c r="B111" s="85" t="s">
        <v>357</v>
      </c>
      <c r="C111" s="86" t="s">
        <v>379</v>
      </c>
      <c r="D111" s="186">
        <v>0</v>
      </c>
      <c r="E111" s="280">
        <f t="shared" ref="E111" si="83">D111+F111</f>
        <v>175500</v>
      </c>
      <c r="F111" s="280">
        <f t="shared" ref="F111" si="84">H111-G111</f>
        <v>175500</v>
      </c>
      <c r="G111" s="138"/>
      <c r="H111" s="289">
        <v>175500</v>
      </c>
      <c r="I111" s="189" t="s">
        <v>367</v>
      </c>
      <c r="J111" s="306">
        <f t="shared" si="73"/>
        <v>175500</v>
      </c>
      <c r="K111" s="308"/>
      <c r="L111" s="319">
        <f t="shared" ref="L111" si="85">J111-K111</f>
        <v>175500</v>
      </c>
    </row>
    <row r="112" spans="1:12" s="105" customFormat="1" ht="42.75" customHeight="1">
      <c r="A112" s="147" t="s">
        <v>361</v>
      </c>
      <c r="B112" s="122" t="s">
        <v>358</v>
      </c>
      <c r="C112" s="86" t="s">
        <v>378</v>
      </c>
      <c r="D112" s="186">
        <v>4225</v>
      </c>
      <c r="E112" s="280">
        <f t="shared" ref="E112:E124" si="86">D112+F112</f>
        <v>6050</v>
      </c>
      <c r="F112" s="280">
        <f t="shared" ref="F112:F124" si="87">H112-G112</f>
        <v>1825</v>
      </c>
      <c r="G112" s="138"/>
      <c r="H112" s="289">
        <v>1825</v>
      </c>
      <c r="I112" s="189" t="s">
        <v>337</v>
      </c>
      <c r="J112" s="306">
        <f t="shared" ref="J112" si="88">F112</f>
        <v>1825</v>
      </c>
      <c r="K112" s="308">
        <v>1825</v>
      </c>
      <c r="L112" s="319">
        <f t="shared" si="74"/>
        <v>0</v>
      </c>
    </row>
    <row r="113" spans="1:12" s="105" customFormat="1" ht="42.75" customHeight="1">
      <c r="A113" s="147" t="s">
        <v>361</v>
      </c>
      <c r="B113" s="122" t="s">
        <v>358</v>
      </c>
      <c r="C113" s="86" t="s">
        <v>377</v>
      </c>
      <c r="D113" s="186">
        <v>8200</v>
      </c>
      <c r="E113" s="280">
        <f t="shared" si="86"/>
        <v>10400</v>
      </c>
      <c r="F113" s="280">
        <f t="shared" si="87"/>
        <v>2200</v>
      </c>
      <c r="G113" s="138"/>
      <c r="H113" s="289">
        <v>2200</v>
      </c>
      <c r="I113" s="189" t="s">
        <v>416</v>
      </c>
      <c r="J113" s="306">
        <f t="shared" si="73"/>
        <v>2200</v>
      </c>
      <c r="K113" s="308">
        <v>2200</v>
      </c>
      <c r="L113" s="319">
        <f t="shared" si="74"/>
        <v>0</v>
      </c>
    </row>
    <row r="114" spans="1:12" s="105" customFormat="1" ht="42.75" customHeight="1">
      <c r="A114" s="342" t="s">
        <v>368</v>
      </c>
      <c r="B114" s="85">
        <v>537</v>
      </c>
      <c r="C114" s="86" t="s">
        <v>376</v>
      </c>
      <c r="D114" s="186">
        <v>60000</v>
      </c>
      <c r="E114" s="280">
        <f t="shared" si="86"/>
        <v>0</v>
      </c>
      <c r="F114" s="280">
        <f t="shared" si="87"/>
        <v>-60000</v>
      </c>
      <c r="G114" s="138">
        <v>60000</v>
      </c>
      <c r="H114" s="289"/>
      <c r="I114" s="189"/>
      <c r="J114" s="306">
        <f t="shared" si="73"/>
        <v>-60000</v>
      </c>
      <c r="K114" s="308"/>
      <c r="L114" s="319">
        <f t="shared" si="74"/>
        <v>-60000</v>
      </c>
    </row>
    <row r="115" spans="1:12" s="105" customFormat="1" ht="42.75" customHeight="1">
      <c r="A115" s="358" t="s">
        <v>168</v>
      </c>
      <c r="B115" s="85">
        <v>540</v>
      </c>
      <c r="C115" s="86" t="s">
        <v>548</v>
      </c>
      <c r="D115" s="186">
        <v>420000</v>
      </c>
      <c r="E115" s="280">
        <f t="shared" si="86"/>
        <v>79500</v>
      </c>
      <c r="F115" s="280">
        <f t="shared" si="87"/>
        <v>-340500</v>
      </c>
      <c r="G115" s="138">
        <v>340500</v>
      </c>
      <c r="H115" s="289"/>
      <c r="I115" s="189"/>
      <c r="J115" s="306">
        <f t="shared" si="73"/>
        <v>-340500</v>
      </c>
      <c r="K115" s="308"/>
      <c r="L115" s="319">
        <f t="shared" si="74"/>
        <v>-340500</v>
      </c>
    </row>
    <row r="116" spans="1:12" s="105" customFormat="1" ht="48" customHeight="1">
      <c r="A116" s="358" t="s">
        <v>528</v>
      </c>
      <c r="B116" s="122" t="s">
        <v>511</v>
      </c>
      <c r="C116" s="86" t="s">
        <v>529</v>
      </c>
      <c r="D116" s="186"/>
      <c r="E116" s="280">
        <f>D116+F116</f>
        <v>15000</v>
      </c>
      <c r="F116" s="280">
        <f>H116-G116</f>
        <v>15000</v>
      </c>
      <c r="G116" s="138"/>
      <c r="H116" s="289">
        <v>15000</v>
      </c>
      <c r="I116" s="189"/>
      <c r="J116" s="306">
        <f>F116</f>
        <v>15000</v>
      </c>
      <c r="K116" s="308"/>
      <c r="L116" s="319">
        <f>J116-K116</f>
        <v>15000</v>
      </c>
    </row>
    <row r="117" spans="1:12" s="105" customFormat="1" ht="42.75" customHeight="1">
      <c r="A117" s="358" t="s">
        <v>168</v>
      </c>
      <c r="B117" s="85">
        <v>542</v>
      </c>
      <c r="C117" s="86" t="s">
        <v>375</v>
      </c>
      <c r="D117" s="186">
        <v>42480</v>
      </c>
      <c r="E117" s="280">
        <f t="shared" si="86"/>
        <v>170480</v>
      </c>
      <c r="F117" s="280">
        <f t="shared" si="87"/>
        <v>128000</v>
      </c>
      <c r="G117" s="138"/>
      <c r="H117" s="289">
        <v>128000</v>
      </c>
      <c r="I117" s="189"/>
      <c r="J117" s="306">
        <f t="shared" si="73"/>
        <v>128000</v>
      </c>
      <c r="K117" s="308"/>
      <c r="L117" s="319">
        <f t="shared" si="74"/>
        <v>128000</v>
      </c>
    </row>
    <row r="118" spans="1:12" s="105" customFormat="1" ht="42.75" customHeight="1">
      <c r="A118" s="342" t="s">
        <v>368</v>
      </c>
      <c r="B118" s="122">
        <v>542</v>
      </c>
      <c r="C118" s="86" t="s">
        <v>353</v>
      </c>
      <c r="D118" s="186">
        <v>400000</v>
      </c>
      <c r="E118" s="280">
        <f t="shared" si="86"/>
        <v>0</v>
      </c>
      <c r="F118" s="280">
        <f t="shared" si="87"/>
        <v>-400000</v>
      </c>
      <c r="G118" s="138">
        <v>400000</v>
      </c>
      <c r="H118" s="289"/>
      <c r="I118" s="189"/>
      <c r="J118" s="306">
        <f t="shared" si="73"/>
        <v>-400000</v>
      </c>
      <c r="K118" s="308"/>
      <c r="L118" s="319">
        <f t="shared" si="74"/>
        <v>-400000</v>
      </c>
    </row>
    <row r="119" spans="1:12" s="105" customFormat="1" ht="42.75" customHeight="1">
      <c r="A119" s="147" t="s">
        <v>168</v>
      </c>
      <c r="B119" s="85" t="s">
        <v>359</v>
      </c>
      <c r="C119" s="86" t="s">
        <v>374</v>
      </c>
      <c r="D119" s="186">
        <v>0</v>
      </c>
      <c r="E119" s="280">
        <f t="shared" si="86"/>
        <v>116000</v>
      </c>
      <c r="F119" s="280">
        <f t="shared" si="87"/>
        <v>116000</v>
      </c>
      <c r="G119" s="138">
        <v>0</v>
      </c>
      <c r="H119" s="289">
        <v>116000</v>
      </c>
      <c r="I119" s="189" t="s">
        <v>369</v>
      </c>
      <c r="J119" s="306">
        <f t="shared" si="73"/>
        <v>116000</v>
      </c>
      <c r="K119" s="308"/>
      <c r="L119" s="319">
        <f t="shared" si="74"/>
        <v>116000</v>
      </c>
    </row>
    <row r="120" spans="1:12" s="105" customFormat="1" ht="42.75" customHeight="1">
      <c r="A120" s="342" t="s">
        <v>371</v>
      </c>
      <c r="B120" s="122">
        <v>526</v>
      </c>
      <c r="C120" s="86" t="s">
        <v>373</v>
      </c>
      <c r="D120" s="186">
        <v>22243</v>
      </c>
      <c r="E120" s="280">
        <f t="shared" si="86"/>
        <v>12243</v>
      </c>
      <c r="F120" s="280">
        <f t="shared" si="87"/>
        <v>-10000</v>
      </c>
      <c r="G120" s="138">
        <v>10000</v>
      </c>
      <c r="H120" s="289"/>
      <c r="I120" s="430" t="s">
        <v>370</v>
      </c>
      <c r="J120" s="306">
        <f t="shared" ref="J120" si="89">F120</f>
        <v>-10000</v>
      </c>
      <c r="K120" s="308"/>
      <c r="L120" s="319">
        <f t="shared" si="74"/>
        <v>-10000</v>
      </c>
    </row>
    <row r="121" spans="1:12" s="105" customFormat="1" ht="42.75" customHeight="1">
      <c r="A121" s="342" t="s">
        <v>372</v>
      </c>
      <c r="B121" s="85" t="s">
        <v>357</v>
      </c>
      <c r="C121" s="86" t="s">
        <v>354</v>
      </c>
      <c r="D121" s="186">
        <v>0</v>
      </c>
      <c r="E121" s="280">
        <f t="shared" si="86"/>
        <v>10000</v>
      </c>
      <c r="F121" s="280">
        <f t="shared" si="87"/>
        <v>10000</v>
      </c>
      <c r="G121" s="138"/>
      <c r="H121" s="289">
        <v>10000</v>
      </c>
      <c r="I121" s="431"/>
      <c r="J121" s="306">
        <f>F121</f>
        <v>10000</v>
      </c>
      <c r="K121" s="308"/>
      <c r="L121" s="319">
        <f t="shared" si="74"/>
        <v>10000</v>
      </c>
    </row>
    <row r="122" spans="1:12" s="105" customFormat="1" ht="48" customHeight="1">
      <c r="A122" s="358" t="s">
        <v>539</v>
      </c>
      <c r="B122" s="122" t="s">
        <v>521</v>
      </c>
      <c r="C122" s="86" t="s">
        <v>540</v>
      </c>
      <c r="D122" s="186"/>
      <c r="E122" s="280">
        <f t="shared" ref="E122:E123" si="90">D122+F122</f>
        <v>100000</v>
      </c>
      <c r="F122" s="280">
        <f t="shared" ref="F122:F123" si="91">H122-G122</f>
        <v>100000</v>
      </c>
      <c r="G122" s="138"/>
      <c r="H122" s="289">
        <v>100000</v>
      </c>
      <c r="I122" s="189"/>
      <c r="J122" s="306">
        <f>F122</f>
        <v>100000</v>
      </c>
      <c r="K122" s="308"/>
      <c r="L122" s="319">
        <f t="shared" ref="L122:L123" si="92">J122-K122</f>
        <v>100000</v>
      </c>
    </row>
    <row r="123" spans="1:12" s="105" customFormat="1" ht="48" customHeight="1">
      <c r="A123" s="358" t="s">
        <v>539</v>
      </c>
      <c r="B123" s="122">
        <v>503</v>
      </c>
      <c r="C123" s="86" t="s">
        <v>549</v>
      </c>
      <c r="D123" s="186">
        <v>1000000</v>
      </c>
      <c r="E123" s="280">
        <f t="shared" si="90"/>
        <v>2000000</v>
      </c>
      <c r="F123" s="280">
        <f t="shared" si="91"/>
        <v>1000000</v>
      </c>
      <c r="G123" s="138"/>
      <c r="H123" s="289">
        <v>1000000</v>
      </c>
      <c r="I123" s="189"/>
      <c r="J123" s="306">
        <f>F123</f>
        <v>1000000</v>
      </c>
      <c r="K123" s="308"/>
      <c r="L123" s="319">
        <f t="shared" si="92"/>
        <v>1000000</v>
      </c>
    </row>
    <row r="124" spans="1:12" s="105" customFormat="1" ht="48" hidden="1" customHeight="1">
      <c r="A124" s="147"/>
      <c r="B124" s="122"/>
      <c r="C124" s="86"/>
      <c r="D124" s="186"/>
      <c r="E124" s="280">
        <f t="shared" si="86"/>
        <v>0</v>
      </c>
      <c r="F124" s="280">
        <f t="shared" si="87"/>
        <v>0</v>
      </c>
      <c r="G124" s="138"/>
      <c r="H124" s="289"/>
      <c r="I124" s="189"/>
      <c r="J124" s="306">
        <f>F124</f>
        <v>0</v>
      </c>
      <c r="K124" s="308"/>
      <c r="L124" s="319">
        <f t="shared" si="74"/>
        <v>0</v>
      </c>
    </row>
    <row r="125" spans="1:12" s="142" customFormat="1" ht="42.75" customHeight="1">
      <c r="A125" s="182" t="s">
        <v>62</v>
      </c>
      <c r="B125" s="367"/>
      <c r="C125" s="367" t="s">
        <v>92</v>
      </c>
      <c r="D125" s="368">
        <f>SUM(D126:D136)</f>
        <v>7149000</v>
      </c>
      <c r="E125" s="368">
        <f>SUM(E126:E136)</f>
        <v>26440000</v>
      </c>
      <c r="F125" s="368">
        <f>SUM(F126:F136)</f>
        <v>19291000</v>
      </c>
      <c r="G125" s="368">
        <f>SUM(G126:G136)</f>
        <v>1000000</v>
      </c>
      <c r="H125" s="368">
        <f>SUM(H126:H136)</f>
        <v>20291000</v>
      </c>
      <c r="I125" s="365"/>
      <c r="J125" s="312">
        <f t="shared" si="1"/>
        <v>19291000</v>
      </c>
      <c r="K125" s="313">
        <f>SUM(K126:K136)</f>
        <v>13449000</v>
      </c>
      <c r="L125" s="318">
        <f t="shared" si="2"/>
        <v>5842000</v>
      </c>
    </row>
    <row r="126" spans="1:12" s="105" customFormat="1" ht="42.75" customHeight="1">
      <c r="A126" s="345" t="s">
        <v>428</v>
      </c>
      <c r="B126" s="115">
        <v>567</v>
      </c>
      <c r="C126" s="86" t="s">
        <v>419</v>
      </c>
      <c r="D126" s="111">
        <v>149000</v>
      </c>
      <c r="E126" s="280">
        <f t="shared" si="3"/>
        <v>491000</v>
      </c>
      <c r="F126" s="280">
        <f t="shared" si="4"/>
        <v>342000</v>
      </c>
      <c r="G126" s="138"/>
      <c r="H126" s="289">
        <v>342000</v>
      </c>
      <c r="I126" s="57" t="s">
        <v>560</v>
      </c>
      <c r="J126" s="306">
        <f t="shared" si="1"/>
        <v>342000</v>
      </c>
      <c r="K126" s="308"/>
      <c r="L126" s="319">
        <f t="shared" si="2"/>
        <v>342000</v>
      </c>
    </row>
    <row r="127" spans="1:12" s="105" customFormat="1" ht="42.75" customHeight="1">
      <c r="A127" s="145" t="s">
        <v>428</v>
      </c>
      <c r="B127" s="115">
        <v>572</v>
      </c>
      <c r="C127" s="86" t="s">
        <v>420</v>
      </c>
      <c r="D127" s="111">
        <v>8600000</v>
      </c>
      <c r="E127" s="280">
        <f t="shared" ref="E127:E136" si="93">D127+F127</f>
        <v>7600000</v>
      </c>
      <c r="F127" s="280">
        <f t="shared" ref="F127:F136" si="94">H127-G127</f>
        <v>-1000000</v>
      </c>
      <c r="G127" s="138">
        <v>1000000</v>
      </c>
      <c r="H127" s="289"/>
      <c r="I127" s="428" t="s">
        <v>430</v>
      </c>
      <c r="J127" s="306">
        <f>F127</f>
        <v>-1000000</v>
      </c>
      <c r="K127" s="308">
        <v>-1000000</v>
      </c>
      <c r="L127" s="319">
        <f>J127-K127</f>
        <v>0</v>
      </c>
    </row>
    <row r="128" spans="1:12" s="105" customFormat="1" ht="42.75" customHeight="1">
      <c r="A128" s="145" t="s">
        <v>428</v>
      </c>
      <c r="B128" s="85">
        <v>573</v>
      </c>
      <c r="C128" s="86" t="s">
        <v>421</v>
      </c>
      <c r="D128" s="186">
        <v>-1650000</v>
      </c>
      <c r="E128" s="280">
        <f t="shared" si="93"/>
        <v>-650000</v>
      </c>
      <c r="F128" s="280">
        <f t="shared" si="94"/>
        <v>1000000</v>
      </c>
      <c r="G128" s="138"/>
      <c r="H128" s="289">
        <v>1000000</v>
      </c>
      <c r="I128" s="429"/>
      <c r="J128" s="306">
        <f t="shared" ref="J128:J134" si="95">F128</f>
        <v>1000000</v>
      </c>
      <c r="K128" s="308">
        <v>1000000</v>
      </c>
      <c r="L128" s="319">
        <f t="shared" ref="L128:L134" si="96">J128-K128</f>
        <v>0</v>
      </c>
    </row>
    <row r="129" spans="1:12" s="105" customFormat="1" ht="42.75" customHeight="1">
      <c r="A129" s="145" t="s">
        <v>428</v>
      </c>
      <c r="B129" s="85" t="s">
        <v>357</v>
      </c>
      <c r="C129" s="86" t="s">
        <v>422</v>
      </c>
      <c r="D129" s="186">
        <v>0</v>
      </c>
      <c r="E129" s="280">
        <f t="shared" si="93"/>
        <v>1500000</v>
      </c>
      <c r="F129" s="280">
        <f t="shared" si="94"/>
        <v>1500000</v>
      </c>
      <c r="G129" s="138"/>
      <c r="H129" s="289">
        <v>1500000</v>
      </c>
      <c r="I129" s="127"/>
      <c r="J129" s="306">
        <f t="shared" si="95"/>
        <v>1500000</v>
      </c>
      <c r="K129" s="308"/>
      <c r="L129" s="319">
        <f t="shared" si="96"/>
        <v>1500000</v>
      </c>
    </row>
    <row r="130" spans="1:12" s="105" customFormat="1" ht="42.75" customHeight="1">
      <c r="A130" s="145" t="s">
        <v>428</v>
      </c>
      <c r="B130" s="85" t="s">
        <v>357</v>
      </c>
      <c r="C130" s="86" t="s">
        <v>423</v>
      </c>
      <c r="D130" s="186">
        <v>0</v>
      </c>
      <c r="E130" s="280">
        <f t="shared" si="93"/>
        <v>700000</v>
      </c>
      <c r="F130" s="280">
        <f t="shared" si="94"/>
        <v>700000</v>
      </c>
      <c r="G130" s="138"/>
      <c r="H130" s="289">
        <v>700000</v>
      </c>
      <c r="I130" s="127"/>
      <c r="J130" s="306">
        <f t="shared" si="95"/>
        <v>700000</v>
      </c>
      <c r="K130" s="308"/>
      <c r="L130" s="319">
        <f t="shared" si="96"/>
        <v>700000</v>
      </c>
    </row>
    <row r="131" spans="1:12" s="105" customFormat="1" ht="42.75" customHeight="1">
      <c r="A131" s="145" t="s">
        <v>428</v>
      </c>
      <c r="B131" s="85" t="s">
        <v>357</v>
      </c>
      <c r="C131" s="86" t="s">
        <v>424</v>
      </c>
      <c r="D131" s="186">
        <v>0</v>
      </c>
      <c r="E131" s="280">
        <f t="shared" si="93"/>
        <v>1800000</v>
      </c>
      <c r="F131" s="280">
        <f t="shared" si="94"/>
        <v>1800000</v>
      </c>
      <c r="G131" s="138"/>
      <c r="H131" s="289">
        <v>1800000</v>
      </c>
      <c r="I131" s="127"/>
      <c r="J131" s="306">
        <f t="shared" si="95"/>
        <v>1800000</v>
      </c>
      <c r="K131" s="308"/>
      <c r="L131" s="319">
        <f t="shared" si="96"/>
        <v>1800000</v>
      </c>
    </row>
    <row r="132" spans="1:12" s="105" customFormat="1" ht="42.75" customHeight="1">
      <c r="A132" s="145" t="s">
        <v>428</v>
      </c>
      <c r="B132" s="85" t="s">
        <v>357</v>
      </c>
      <c r="C132" s="86" t="s">
        <v>425</v>
      </c>
      <c r="D132" s="186">
        <v>0</v>
      </c>
      <c r="E132" s="280">
        <f t="shared" si="93"/>
        <v>1000000</v>
      </c>
      <c r="F132" s="280">
        <f t="shared" si="94"/>
        <v>1000000</v>
      </c>
      <c r="G132" s="138"/>
      <c r="H132" s="289">
        <v>1000000</v>
      </c>
      <c r="I132" s="127"/>
      <c r="J132" s="306">
        <f t="shared" si="95"/>
        <v>1000000</v>
      </c>
      <c r="K132" s="308"/>
      <c r="L132" s="319">
        <f t="shared" si="96"/>
        <v>1000000</v>
      </c>
    </row>
    <row r="133" spans="1:12" s="105" customFormat="1" ht="42.75" customHeight="1">
      <c r="A133" s="145" t="s">
        <v>429</v>
      </c>
      <c r="B133" s="85" t="s">
        <v>357</v>
      </c>
      <c r="C133" s="86" t="s">
        <v>426</v>
      </c>
      <c r="D133" s="186">
        <v>0</v>
      </c>
      <c r="E133" s="280">
        <f t="shared" si="93"/>
        <v>2535000</v>
      </c>
      <c r="F133" s="280">
        <f t="shared" si="94"/>
        <v>2535000</v>
      </c>
      <c r="G133" s="138"/>
      <c r="H133" s="289">
        <v>2535000</v>
      </c>
      <c r="I133" s="127" t="s">
        <v>337</v>
      </c>
      <c r="J133" s="306">
        <f t="shared" si="95"/>
        <v>2535000</v>
      </c>
      <c r="K133" s="308">
        <v>2535000</v>
      </c>
      <c r="L133" s="319">
        <f t="shared" si="96"/>
        <v>0</v>
      </c>
    </row>
    <row r="134" spans="1:12" s="105" customFormat="1" ht="42.75" customHeight="1">
      <c r="A134" s="145" t="s">
        <v>429</v>
      </c>
      <c r="B134" s="85" t="s">
        <v>357</v>
      </c>
      <c r="C134" s="86" t="s">
        <v>427</v>
      </c>
      <c r="D134" s="186">
        <v>0</v>
      </c>
      <c r="E134" s="280">
        <f t="shared" si="93"/>
        <v>10914000</v>
      </c>
      <c r="F134" s="280">
        <f t="shared" si="94"/>
        <v>10914000</v>
      </c>
      <c r="G134" s="138"/>
      <c r="H134" s="289">
        <v>10914000</v>
      </c>
      <c r="I134" s="127" t="s">
        <v>337</v>
      </c>
      <c r="J134" s="306">
        <f t="shared" si="95"/>
        <v>10914000</v>
      </c>
      <c r="K134" s="308">
        <v>10914000</v>
      </c>
      <c r="L134" s="319">
        <f t="shared" si="96"/>
        <v>0</v>
      </c>
    </row>
    <row r="135" spans="1:12" s="105" customFormat="1" ht="42.75" customHeight="1">
      <c r="A135" s="343" t="s">
        <v>547</v>
      </c>
      <c r="B135" s="115">
        <v>574</v>
      </c>
      <c r="C135" s="86" t="s">
        <v>546</v>
      </c>
      <c r="D135" s="111">
        <v>50000</v>
      </c>
      <c r="E135" s="280">
        <f t="shared" ref="E135" si="97">D135+F135</f>
        <v>550000</v>
      </c>
      <c r="F135" s="280">
        <f t="shared" ref="F135" si="98">H135-G135</f>
        <v>500000</v>
      </c>
      <c r="G135" s="138"/>
      <c r="H135" s="289">
        <v>500000</v>
      </c>
      <c r="I135" s="57"/>
      <c r="J135" s="306">
        <f>F135</f>
        <v>500000</v>
      </c>
      <c r="K135" s="308"/>
      <c r="L135" s="319">
        <f>J135-K135</f>
        <v>500000</v>
      </c>
    </row>
    <row r="136" spans="1:12" s="105" customFormat="1" ht="42.75" hidden="1" customHeight="1">
      <c r="A136" s="145"/>
      <c r="B136" s="115"/>
      <c r="C136" s="86"/>
      <c r="D136" s="111"/>
      <c r="E136" s="280">
        <f t="shared" si="93"/>
        <v>0</v>
      </c>
      <c r="F136" s="280">
        <f t="shared" si="94"/>
        <v>0</v>
      </c>
      <c r="G136" s="138"/>
      <c r="H136" s="289"/>
      <c r="I136" s="57"/>
      <c r="J136" s="306">
        <f>F136</f>
        <v>0</v>
      </c>
      <c r="K136" s="308"/>
      <c r="L136" s="319">
        <f>J136-K136</f>
        <v>0</v>
      </c>
    </row>
    <row r="137" spans="1:12" s="142" customFormat="1" ht="42.75" customHeight="1">
      <c r="A137" s="182" t="s">
        <v>45</v>
      </c>
      <c r="B137" s="367"/>
      <c r="C137" s="367" t="s">
        <v>93</v>
      </c>
      <c r="D137" s="368">
        <f>SUM(D138:D148)</f>
        <v>14577149</v>
      </c>
      <c r="E137" s="368">
        <f>SUM(E138:E148)</f>
        <v>8397725</v>
      </c>
      <c r="F137" s="368">
        <f>SUM(F138:F148)</f>
        <v>-6179424</v>
      </c>
      <c r="G137" s="368">
        <f>SUM(G138:G148)</f>
        <v>8219424</v>
      </c>
      <c r="H137" s="368">
        <f>SUM(H138:H148)</f>
        <v>2040000</v>
      </c>
      <c r="I137" s="365"/>
      <c r="J137" s="312">
        <f t="shared" si="1"/>
        <v>-6179424</v>
      </c>
      <c r="K137" s="313">
        <f>SUM(K138:K148)</f>
        <v>-2188000</v>
      </c>
      <c r="L137" s="318">
        <f t="shared" si="2"/>
        <v>-3991424</v>
      </c>
    </row>
    <row r="138" spans="1:12" s="105" customFormat="1" ht="42.75" customHeight="1">
      <c r="A138" s="145" t="s">
        <v>444</v>
      </c>
      <c r="B138" s="115">
        <v>616</v>
      </c>
      <c r="C138" s="86" t="s">
        <v>431</v>
      </c>
      <c r="D138" s="111">
        <v>4505000</v>
      </c>
      <c r="E138" s="280">
        <f t="shared" si="3"/>
        <v>4505000</v>
      </c>
      <c r="F138" s="280">
        <f t="shared" si="4"/>
        <v>0</v>
      </c>
      <c r="G138" s="138"/>
      <c r="H138" s="289"/>
      <c r="I138" s="57" t="s">
        <v>438</v>
      </c>
      <c r="J138" s="306">
        <f t="shared" si="1"/>
        <v>0</v>
      </c>
      <c r="K138" s="308"/>
      <c r="L138" s="319">
        <f t="shared" si="2"/>
        <v>0</v>
      </c>
    </row>
    <row r="139" spans="1:12" s="105" customFormat="1" ht="42.75" customHeight="1">
      <c r="A139" s="145" t="s">
        <v>444</v>
      </c>
      <c r="B139" s="115">
        <v>619</v>
      </c>
      <c r="C139" s="86" t="s">
        <v>432</v>
      </c>
      <c r="D139" s="111">
        <v>4000000</v>
      </c>
      <c r="E139" s="280">
        <f t="shared" ref="E139:E148" si="99">D139+F139</f>
        <v>0</v>
      </c>
      <c r="F139" s="280">
        <f t="shared" ref="F139:F148" si="100">H139-G139</f>
        <v>-4000000</v>
      </c>
      <c r="G139" s="138">
        <v>4000000</v>
      </c>
      <c r="H139" s="289"/>
      <c r="I139" s="57"/>
      <c r="J139" s="306">
        <f t="shared" ref="J139" si="101">F139</f>
        <v>-4000000</v>
      </c>
      <c r="K139" s="308"/>
      <c r="L139" s="319">
        <f t="shared" ref="L139" si="102">J139-K139</f>
        <v>-4000000</v>
      </c>
    </row>
    <row r="140" spans="1:12" s="105" customFormat="1" ht="42.75" customHeight="1">
      <c r="A140" s="145" t="s">
        <v>444</v>
      </c>
      <c r="B140" s="115">
        <v>619</v>
      </c>
      <c r="C140" s="86" t="s">
        <v>433</v>
      </c>
      <c r="D140" s="111">
        <v>2000000</v>
      </c>
      <c r="E140" s="280">
        <f t="shared" si="99"/>
        <v>0</v>
      </c>
      <c r="F140" s="280">
        <f t="shared" si="100"/>
        <v>-2000000</v>
      </c>
      <c r="G140" s="138">
        <v>2000000</v>
      </c>
      <c r="H140" s="289"/>
      <c r="I140" s="109"/>
      <c r="J140" s="306">
        <f>F140</f>
        <v>-2000000</v>
      </c>
      <c r="K140" s="308"/>
      <c r="L140" s="319">
        <f>J140-K140</f>
        <v>-2000000</v>
      </c>
    </row>
    <row r="141" spans="1:12" s="105" customFormat="1" ht="42.75" customHeight="1">
      <c r="A141" s="145" t="s">
        <v>444</v>
      </c>
      <c r="B141" s="115">
        <v>619</v>
      </c>
      <c r="C141" s="86" t="s">
        <v>434</v>
      </c>
      <c r="D141" s="111">
        <v>5000</v>
      </c>
      <c r="E141" s="280">
        <f t="shared" si="99"/>
        <v>0</v>
      </c>
      <c r="F141" s="280">
        <f t="shared" si="100"/>
        <v>-5000</v>
      </c>
      <c r="G141" s="138">
        <v>5000</v>
      </c>
      <c r="H141" s="289"/>
      <c r="I141" s="57"/>
      <c r="J141" s="306">
        <f t="shared" ref="J141:J142" si="103">F141</f>
        <v>-5000</v>
      </c>
      <c r="K141" s="308"/>
      <c r="L141" s="319">
        <f t="shared" ref="L141:L142" si="104">J141-K141</f>
        <v>-5000</v>
      </c>
    </row>
    <row r="142" spans="1:12" s="105" customFormat="1" ht="42.75" hidden="1" customHeight="1">
      <c r="A142" s="145" t="s">
        <v>445</v>
      </c>
      <c r="B142" s="115">
        <v>632</v>
      </c>
      <c r="C142" s="86" t="s">
        <v>435</v>
      </c>
      <c r="D142" s="111"/>
      <c r="E142" s="280">
        <f t="shared" si="99"/>
        <v>0</v>
      </c>
      <c r="F142" s="280">
        <f t="shared" si="100"/>
        <v>0</v>
      </c>
      <c r="G142" s="138"/>
      <c r="H142" s="289"/>
      <c r="I142" s="109"/>
      <c r="J142" s="306">
        <f t="shared" si="103"/>
        <v>0</v>
      </c>
      <c r="K142" s="308"/>
      <c r="L142" s="319">
        <f t="shared" si="104"/>
        <v>0</v>
      </c>
    </row>
    <row r="143" spans="1:12" s="105" customFormat="1" ht="42.75" customHeight="1">
      <c r="A143" s="241" t="s">
        <v>448</v>
      </c>
      <c r="B143" s="115" t="s">
        <v>357</v>
      </c>
      <c r="C143" s="86" t="s">
        <v>436</v>
      </c>
      <c r="D143" s="111"/>
      <c r="E143" s="280">
        <f t="shared" si="99"/>
        <v>30000</v>
      </c>
      <c r="F143" s="280">
        <f t="shared" si="100"/>
        <v>30000</v>
      </c>
      <c r="G143" s="138"/>
      <c r="H143" s="289">
        <v>30000</v>
      </c>
      <c r="I143" s="57" t="s">
        <v>441</v>
      </c>
      <c r="J143" s="306">
        <f t="shared" ref="J143:J144" si="105">F143</f>
        <v>30000</v>
      </c>
      <c r="K143" s="308"/>
      <c r="L143" s="319">
        <f t="shared" ref="L143:L144" si="106">J143-K143</f>
        <v>30000</v>
      </c>
    </row>
    <row r="144" spans="1:12" s="105" customFormat="1" ht="42.75" customHeight="1">
      <c r="A144" s="343" t="s">
        <v>447</v>
      </c>
      <c r="B144" s="115" t="s">
        <v>442</v>
      </c>
      <c r="C144" s="86" t="s">
        <v>437</v>
      </c>
      <c r="D144" s="111"/>
      <c r="E144" s="280">
        <f t="shared" si="99"/>
        <v>2000000</v>
      </c>
      <c r="F144" s="280">
        <f t="shared" si="100"/>
        <v>2000000</v>
      </c>
      <c r="G144" s="138"/>
      <c r="H144" s="289">
        <v>2000000</v>
      </c>
      <c r="I144" s="57"/>
      <c r="J144" s="306">
        <f t="shared" si="105"/>
        <v>2000000</v>
      </c>
      <c r="K144" s="308"/>
      <c r="L144" s="319">
        <f t="shared" si="106"/>
        <v>2000000</v>
      </c>
    </row>
    <row r="145" spans="1:12" s="105" customFormat="1" ht="42.75" customHeight="1">
      <c r="A145" s="145" t="s">
        <v>446</v>
      </c>
      <c r="B145" s="115">
        <v>637</v>
      </c>
      <c r="C145" s="86" t="s">
        <v>244</v>
      </c>
      <c r="D145" s="111">
        <v>3987149</v>
      </c>
      <c r="E145" s="280">
        <f t="shared" si="99"/>
        <v>1782725</v>
      </c>
      <c r="F145" s="280">
        <f t="shared" si="100"/>
        <v>-2204424</v>
      </c>
      <c r="G145" s="138">
        <v>2204424</v>
      </c>
      <c r="H145" s="289"/>
      <c r="I145" s="109" t="s">
        <v>443</v>
      </c>
      <c r="J145" s="306">
        <f>F145</f>
        <v>-2204424</v>
      </c>
      <c r="K145" s="308">
        <v>-2188000</v>
      </c>
      <c r="L145" s="319">
        <f>J145-K145</f>
        <v>-16424</v>
      </c>
    </row>
    <row r="146" spans="1:12" s="105" customFormat="1" ht="42.75" customHeight="1">
      <c r="A146" s="345" t="s">
        <v>532</v>
      </c>
      <c r="B146" s="122">
        <v>629</v>
      </c>
      <c r="C146" s="86" t="s">
        <v>533</v>
      </c>
      <c r="D146" s="186">
        <v>80000</v>
      </c>
      <c r="E146" s="280">
        <f t="shared" si="99"/>
        <v>70000</v>
      </c>
      <c r="F146" s="280">
        <f t="shared" si="100"/>
        <v>-10000</v>
      </c>
      <c r="G146" s="138">
        <v>10000</v>
      </c>
      <c r="H146" s="289"/>
      <c r="I146" s="428" t="s">
        <v>554</v>
      </c>
      <c r="J146" s="306">
        <f t="shared" ref="J146" si="107">F146</f>
        <v>-10000</v>
      </c>
      <c r="K146" s="308">
        <v>-5000</v>
      </c>
      <c r="L146" s="319">
        <f t="shared" ref="L146" si="108">J146-K146</f>
        <v>-5000</v>
      </c>
    </row>
    <row r="147" spans="1:12" s="105" customFormat="1" ht="42.75" customHeight="1">
      <c r="A147" s="345" t="s">
        <v>532</v>
      </c>
      <c r="B147" s="122" t="s">
        <v>521</v>
      </c>
      <c r="C147" s="86" t="s">
        <v>534</v>
      </c>
      <c r="D147" s="186"/>
      <c r="E147" s="280">
        <f t="shared" ref="E147" si="109">D147+F147</f>
        <v>10000</v>
      </c>
      <c r="F147" s="280">
        <f t="shared" ref="F147" si="110">H147-G147</f>
        <v>10000</v>
      </c>
      <c r="G147" s="138"/>
      <c r="H147" s="289">
        <v>10000</v>
      </c>
      <c r="I147" s="429"/>
      <c r="J147" s="306">
        <f t="shared" ref="J147" si="111">F147</f>
        <v>10000</v>
      </c>
      <c r="K147" s="308">
        <v>5000</v>
      </c>
      <c r="L147" s="319">
        <f t="shared" ref="L147" si="112">J147-K147</f>
        <v>5000</v>
      </c>
    </row>
    <row r="148" spans="1:12" s="105" customFormat="1" ht="42.75" hidden="1" customHeight="1">
      <c r="A148" s="145"/>
      <c r="B148" s="122"/>
      <c r="C148" s="86"/>
      <c r="D148" s="186"/>
      <c r="E148" s="280">
        <f t="shared" si="99"/>
        <v>0</v>
      </c>
      <c r="F148" s="280">
        <f t="shared" si="100"/>
        <v>0</v>
      </c>
      <c r="G148" s="138"/>
      <c r="H148" s="289"/>
      <c r="I148" s="109"/>
      <c r="J148" s="306">
        <f t="shared" ref="J148" si="113">F148</f>
        <v>0</v>
      </c>
      <c r="K148" s="308"/>
      <c r="L148" s="319">
        <f t="shared" ref="L148" si="114">J148-K148</f>
        <v>0</v>
      </c>
    </row>
    <row r="149" spans="1:12" s="142" customFormat="1" ht="42.75" customHeight="1">
      <c r="A149" s="182" t="s">
        <v>141</v>
      </c>
      <c r="B149" s="367"/>
      <c r="C149" s="367" t="s">
        <v>141</v>
      </c>
      <c r="D149" s="368">
        <f>SUM(D150:D181)</f>
        <v>1385465</v>
      </c>
      <c r="E149" s="368">
        <f>SUM(E150:E181)</f>
        <v>5279000</v>
      </c>
      <c r="F149" s="368">
        <f>SUM(F150:F181)</f>
        <v>3893535</v>
      </c>
      <c r="G149" s="368">
        <f>SUM(G150:G181)</f>
        <v>114830</v>
      </c>
      <c r="H149" s="368">
        <f>SUM(H150:H181)</f>
        <v>4008365</v>
      </c>
      <c r="I149" s="365"/>
      <c r="J149" s="312">
        <f t="shared" si="1"/>
        <v>3893535</v>
      </c>
      <c r="K149" s="313">
        <f>SUM(K150:K181)</f>
        <v>1431580</v>
      </c>
      <c r="L149" s="318">
        <f t="shared" si="2"/>
        <v>2461955</v>
      </c>
    </row>
    <row r="150" spans="1:12" s="105" customFormat="1" ht="42.75" customHeight="1">
      <c r="A150" s="342" t="s">
        <v>456</v>
      </c>
      <c r="B150" s="122">
        <v>667</v>
      </c>
      <c r="C150" s="118" t="s">
        <v>459</v>
      </c>
      <c r="D150" s="186">
        <v>30000</v>
      </c>
      <c r="E150" s="280">
        <f t="shared" si="3"/>
        <v>35000</v>
      </c>
      <c r="F150" s="280">
        <f t="shared" si="4"/>
        <v>5000</v>
      </c>
      <c r="G150" s="140"/>
      <c r="H150" s="290">
        <v>5000</v>
      </c>
      <c r="I150" s="127"/>
      <c r="J150" s="306">
        <f t="shared" si="1"/>
        <v>5000</v>
      </c>
      <c r="K150" s="308"/>
      <c r="L150" s="319">
        <f t="shared" si="2"/>
        <v>5000</v>
      </c>
    </row>
    <row r="151" spans="1:12" s="105" customFormat="1" ht="42.75" customHeight="1">
      <c r="A151" s="342" t="s">
        <v>456</v>
      </c>
      <c r="B151" s="122" t="s">
        <v>357</v>
      </c>
      <c r="C151" s="118" t="s">
        <v>460</v>
      </c>
      <c r="D151" s="186"/>
      <c r="E151" s="280">
        <f t="shared" ref="E151:E179" si="115">D151+F151</f>
        <v>40000</v>
      </c>
      <c r="F151" s="280">
        <f t="shared" ref="F151:F179" si="116">H151-G151</f>
        <v>40000</v>
      </c>
      <c r="G151" s="140"/>
      <c r="H151" s="290">
        <v>40000</v>
      </c>
      <c r="I151" s="127"/>
      <c r="J151" s="306">
        <f t="shared" si="1"/>
        <v>40000</v>
      </c>
      <c r="K151" s="308"/>
      <c r="L151" s="319">
        <f t="shared" si="2"/>
        <v>40000</v>
      </c>
    </row>
    <row r="152" spans="1:12" s="105" customFormat="1" ht="42.75" customHeight="1">
      <c r="A152" s="342" t="s">
        <v>456</v>
      </c>
      <c r="B152" s="122" t="s">
        <v>359</v>
      </c>
      <c r="C152" s="118" t="s">
        <v>461</v>
      </c>
      <c r="D152" s="186"/>
      <c r="E152" s="280">
        <f t="shared" si="115"/>
        <v>43000</v>
      </c>
      <c r="F152" s="280">
        <f t="shared" si="116"/>
        <v>43000</v>
      </c>
      <c r="G152" s="140"/>
      <c r="H152" s="290">
        <v>43000</v>
      </c>
      <c r="I152" s="127"/>
      <c r="J152" s="306">
        <f t="shared" ref="J152:J163" si="117">F152</f>
        <v>43000</v>
      </c>
      <c r="K152" s="308"/>
      <c r="L152" s="319">
        <f t="shared" si="2"/>
        <v>43000</v>
      </c>
    </row>
    <row r="153" spans="1:12" s="105" customFormat="1" ht="42.75" customHeight="1">
      <c r="A153" s="342" t="s">
        <v>457</v>
      </c>
      <c r="B153" s="122">
        <v>671</v>
      </c>
      <c r="C153" s="118" t="s">
        <v>462</v>
      </c>
      <c r="D153" s="186">
        <v>29235</v>
      </c>
      <c r="E153" s="280">
        <f t="shared" si="115"/>
        <v>45000</v>
      </c>
      <c r="F153" s="280">
        <f t="shared" si="116"/>
        <v>15765</v>
      </c>
      <c r="G153" s="140"/>
      <c r="H153" s="290">
        <v>15765</v>
      </c>
      <c r="I153" s="127"/>
      <c r="J153" s="306">
        <f t="shared" si="117"/>
        <v>15765</v>
      </c>
      <c r="K153" s="308"/>
      <c r="L153" s="319">
        <f t="shared" si="2"/>
        <v>15765</v>
      </c>
    </row>
    <row r="154" spans="1:12" s="105" customFormat="1" ht="42.75" customHeight="1">
      <c r="A154" s="357" t="s">
        <v>457</v>
      </c>
      <c r="B154" s="122" t="s">
        <v>359</v>
      </c>
      <c r="C154" s="118" t="s">
        <v>514</v>
      </c>
      <c r="D154" s="186"/>
      <c r="E154" s="280">
        <f t="shared" si="115"/>
        <v>191520</v>
      </c>
      <c r="F154" s="280">
        <f t="shared" si="116"/>
        <v>191520</v>
      </c>
      <c r="G154" s="140"/>
      <c r="H154" s="290">
        <v>191520</v>
      </c>
      <c r="I154" s="418" t="s">
        <v>558</v>
      </c>
      <c r="J154" s="306">
        <f t="shared" si="117"/>
        <v>191520</v>
      </c>
      <c r="K154" s="308"/>
      <c r="L154" s="319">
        <f t="shared" si="2"/>
        <v>191520</v>
      </c>
    </row>
    <row r="155" spans="1:12" s="105" customFormat="1" ht="42.75" customHeight="1">
      <c r="A155" s="357" t="s">
        <v>470</v>
      </c>
      <c r="B155" s="122" t="s">
        <v>511</v>
      </c>
      <c r="C155" s="118" t="s">
        <v>515</v>
      </c>
      <c r="D155" s="186"/>
      <c r="E155" s="280">
        <f>D155+F155</f>
        <v>76320</v>
      </c>
      <c r="F155" s="280">
        <f>H155-G155</f>
        <v>76320</v>
      </c>
      <c r="G155" s="140"/>
      <c r="H155" s="290">
        <v>76320</v>
      </c>
      <c r="I155" s="419"/>
      <c r="J155" s="306">
        <f>F155</f>
        <v>76320</v>
      </c>
      <c r="K155" s="308"/>
      <c r="L155" s="319">
        <f>J155-K155</f>
        <v>76320</v>
      </c>
    </row>
    <row r="156" spans="1:12" s="105" customFormat="1" ht="42.75" customHeight="1">
      <c r="A156" s="342" t="s">
        <v>457</v>
      </c>
      <c r="B156" s="122" t="s">
        <v>359</v>
      </c>
      <c r="C156" s="118" t="s">
        <v>463</v>
      </c>
      <c r="D156" s="186"/>
      <c r="E156" s="280">
        <f t="shared" si="115"/>
        <v>1000000</v>
      </c>
      <c r="F156" s="280">
        <f t="shared" si="116"/>
        <v>1000000</v>
      </c>
      <c r="G156" s="140"/>
      <c r="H156" s="290">
        <v>1000000</v>
      </c>
      <c r="I156" s="127" t="s">
        <v>452</v>
      </c>
      <c r="J156" s="306">
        <f t="shared" si="117"/>
        <v>1000000</v>
      </c>
      <c r="K156" s="308">
        <v>1000000</v>
      </c>
      <c r="L156" s="319">
        <f t="shared" si="2"/>
        <v>0</v>
      </c>
    </row>
    <row r="157" spans="1:12" s="105" customFormat="1" ht="42.75" customHeight="1">
      <c r="A157" s="342" t="s">
        <v>458</v>
      </c>
      <c r="B157" s="122" t="s">
        <v>449</v>
      </c>
      <c r="C157" s="118" t="s">
        <v>464</v>
      </c>
      <c r="D157" s="186"/>
      <c r="E157" s="280">
        <f t="shared" si="115"/>
        <v>283800</v>
      </c>
      <c r="F157" s="280">
        <f t="shared" si="116"/>
        <v>283800</v>
      </c>
      <c r="G157" s="140"/>
      <c r="H157" s="290">
        <v>283800</v>
      </c>
      <c r="I157" s="127" t="s">
        <v>453</v>
      </c>
      <c r="J157" s="306">
        <f t="shared" si="117"/>
        <v>283800</v>
      </c>
      <c r="K157" s="308">
        <v>141900</v>
      </c>
      <c r="L157" s="319">
        <f t="shared" si="2"/>
        <v>141900</v>
      </c>
    </row>
    <row r="158" spans="1:12" s="105" customFormat="1" ht="42.75" customHeight="1">
      <c r="A158" s="342" t="s">
        <v>458</v>
      </c>
      <c r="B158" s="122" t="s">
        <v>450</v>
      </c>
      <c r="C158" s="118" t="s">
        <v>465</v>
      </c>
      <c r="D158" s="186"/>
      <c r="E158" s="280">
        <f t="shared" si="115"/>
        <v>18678</v>
      </c>
      <c r="F158" s="280">
        <f t="shared" si="116"/>
        <v>18678</v>
      </c>
      <c r="G158" s="140"/>
      <c r="H158" s="290">
        <v>18678</v>
      </c>
      <c r="I158" s="127"/>
      <c r="J158" s="306">
        <f t="shared" si="117"/>
        <v>18678</v>
      </c>
      <c r="K158" s="308"/>
      <c r="L158" s="319">
        <f t="shared" si="2"/>
        <v>18678</v>
      </c>
    </row>
    <row r="159" spans="1:12" s="105" customFormat="1" ht="42.75" customHeight="1">
      <c r="A159" s="342" t="s">
        <v>458</v>
      </c>
      <c r="B159" s="122" t="s">
        <v>474</v>
      </c>
      <c r="C159" s="118" t="s">
        <v>466</v>
      </c>
      <c r="D159" s="186"/>
      <c r="E159" s="280">
        <f t="shared" si="115"/>
        <v>10500</v>
      </c>
      <c r="F159" s="280">
        <f t="shared" si="116"/>
        <v>10500</v>
      </c>
      <c r="G159" s="140"/>
      <c r="H159" s="290">
        <v>10500</v>
      </c>
      <c r="I159" s="127"/>
      <c r="J159" s="306">
        <f t="shared" si="117"/>
        <v>10500</v>
      </c>
      <c r="K159" s="308"/>
      <c r="L159" s="319">
        <f t="shared" si="2"/>
        <v>10500</v>
      </c>
    </row>
    <row r="160" spans="1:12" s="105" customFormat="1" ht="42.75" customHeight="1">
      <c r="A160" s="357" t="s">
        <v>458</v>
      </c>
      <c r="B160" s="122" t="s">
        <v>475</v>
      </c>
      <c r="C160" s="118" t="s">
        <v>467</v>
      </c>
      <c r="D160" s="186"/>
      <c r="E160" s="280">
        <f t="shared" si="115"/>
        <v>185250</v>
      </c>
      <c r="F160" s="280">
        <f t="shared" si="116"/>
        <v>185250</v>
      </c>
      <c r="G160" s="140"/>
      <c r="H160" s="290">
        <v>185250</v>
      </c>
      <c r="I160" s="127"/>
      <c r="J160" s="306">
        <f t="shared" si="117"/>
        <v>185250</v>
      </c>
      <c r="K160" s="308"/>
      <c r="L160" s="319">
        <f t="shared" si="2"/>
        <v>185250</v>
      </c>
    </row>
    <row r="161" spans="1:13" s="105" customFormat="1" ht="42.75" customHeight="1">
      <c r="A161" s="342" t="s">
        <v>468</v>
      </c>
      <c r="B161" s="122" t="s">
        <v>475</v>
      </c>
      <c r="C161" s="118" t="s">
        <v>476</v>
      </c>
      <c r="D161" s="186"/>
      <c r="E161" s="280">
        <f t="shared" si="115"/>
        <v>112000</v>
      </c>
      <c r="F161" s="280">
        <f t="shared" si="116"/>
        <v>112000</v>
      </c>
      <c r="G161" s="140"/>
      <c r="H161" s="290">
        <v>112000</v>
      </c>
      <c r="I161" s="127" t="s">
        <v>454</v>
      </c>
      <c r="J161" s="306">
        <f t="shared" si="117"/>
        <v>112000</v>
      </c>
      <c r="K161" s="308">
        <v>100000</v>
      </c>
      <c r="L161" s="319">
        <f t="shared" si="2"/>
        <v>12000</v>
      </c>
    </row>
    <row r="162" spans="1:13" s="105" customFormat="1" ht="42.75" customHeight="1">
      <c r="A162" s="342" t="s">
        <v>468</v>
      </c>
      <c r="B162" s="122" t="s">
        <v>475</v>
      </c>
      <c r="C162" s="118" t="s">
        <v>477</v>
      </c>
      <c r="D162" s="186"/>
      <c r="E162" s="280">
        <f t="shared" si="115"/>
        <v>100000</v>
      </c>
      <c r="F162" s="280">
        <f t="shared" si="116"/>
        <v>100000</v>
      </c>
      <c r="G162" s="140"/>
      <c r="H162" s="290">
        <v>100000</v>
      </c>
      <c r="I162" s="127"/>
      <c r="J162" s="306">
        <f t="shared" si="117"/>
        <v>100000</v>
      </c>
      <c r="K162" s="308"/>
      <c r="L162" s="319">
        <f t="shared" si="2"/>
        <v>100000</v>
      </c>
    </row>
    <row r="163" spans="1:13" s="105" customFormat="1" ht="42.75" customHeight="1">
      <c r="A163" s="342" t="s">
        <v>469</v>
      </c>
      <c r="B163" s="122">
        <v>699</v>
      </c>
      <c r="C163" s="118" t="s">
        <v>478</v>
      </c>
      <c r="D163" s="186">
        <v>300000</v>
      </c>
      <c r="E163" s="280">
        <f t="shared" si="115"/>
        <v>500000</v>
      </c>
      <c r="F163" s="280">
        <f t="shared" si="116"/>
        <v>200000</v>
      </c>
      <c r="G163" s="140"/>
      <c r="H163" s="290">
        <v>200000</v>
      </c>
      <c r="I163" s="127"/>
      <c r="J163" s="306">
        <f t="shared" si="117"/>
        <v>200000</v>
      </c>
      <c r="K163" s="308"/>
      <c r="L163" s="319">
        <f t="shared" si="2"/>
        <v>200000</v>
      </c>
    </row>
    <row r="164" spans="1:13" s="105" customFormat="1" ht="42.75" customHeight="1">
      <c r="A164" s="342" t="s">
        <v>470</v>
      </c>
      <c r="B164" s="122">
        <v>702</v>
      </c>
      <c r="C164" s="118" t="s">
        <v>479</v>
      </c>
      <c r="D164" s="186">
        <v>26230</v>
      </c>
      <c r="E164" s="280">
        <f t="shared" si="115"/>
        <v>77892</v>
      </c>
      <c r="F164" s="280">
        <f t="shared" si="116"/>
        <v>51662</v>
      </c>
      <c r="G164" s="140"/>
      <c r="H164" s="290">
        <v>51662</v>
      </c>
      <c r="I164" s="127" t="s">
        <v>337</v>
      </c>
      <c r="J164" s="306">
        <f>F164</f>
        <v>51662</v>
      </c>
      <c r="K164" s="308">
        <v>39740</v>
      </c>
      <c r="L164" s="319">
        <f t="shared" si="2"/>
        <v>11922</v>
      </c>
    </row>
    <row r="165" spans="1:13" s="105" customFormat="1" ht="42.75" customHeight="1">
      <c r="A165" s="342" t="s">
        <v>470</v>
      </c>
      <c r="B165" s="122" t="s">
        <v>451</v>
      </c>
      <c r="C165" s="118" t="s">
        <v>480</v>
      </c>
      <c r="D165" s="186"/>
      <c r="E165" s="280">
        <f t="shared" si="115"/>
        <v>10000</v>
      </c>
      <c r="F165" s="280">
        <f t="shared" si="116"/>
        <v>10000</v>
      </c>
      <c r="G165" s="140"/>
      <c r="H165" s="290">
        <v>10000</v>
      </c>
      <c r="I165" s="127"/>
      <c r="J165" s="306">
        <f t="shared" ref="J165:J179" si="118">F165</f>
        <v>10000</v>
      </c>
      <c r="K165" s="308"/>
      <c r="L165" s="319">
        <f t="shared" si="2"/>
        <v>10000</v>
      </c>
    </row>
    <row r="166" spans="1:13" s="105" customFormat="1" ht="42.75" customHeight="1">
      <c r="A166" s="357" t="s">
        <v>470</v>
      </c>
      <c r="B166" s="122" t="s">
        <v>352</v>
      </c>
      <c r="C166" s="118" t="s">
        <v>481</v>
      </c>
      <c r="D166" s="186"/>
      <c r="E166" s="280">
        <f t="shared" si="115"/>
        <v>63900</v>
      </c>
      <c r="F166" s="280">
        <f t="shared" si="116"/>
        <v>63900</v>
      </c>
      <c r="G166" s="140"/>
      <c r="H166" s="290">
        <v>63900</v>
      </c>
      <c r="I166" s="127"/>
      <c r="J166" s="306">
        <f t="shared" si="118"/>
        <v>63900</v>
      </c>
      <c r="K166" s="308"/>
      <c r="L166" s="319">
        <f t="shared" si="2"/>
        <v>63900</v>
      </c>
    </row>
    <row r="167" spans="1:13" s="105" customFormat="1" ht="42.75" customHeight="1">
      <c r="A167" s="342" t="s">
        <v>470</v>
      </c>
      <c r="B167" s="122" t="s">
        <v>352</v>
      </c>
      <c r="C167" s="118" t="s">
        <v>482</v>
      </c>
      <c r="D167" s="186"/>
      <c r="E167" s="280">
        <f t="shared" si="115"/>
        <v>6600</v>
      </c>
      <c r="F167" s="280">
        <f t="shared" si="116"/>
        <v>6600</v>
      </c>
      <c r="G167" s="140"/>
      <c r="H167" s="290">
        <v>6600</v>
      </c>
      <c r="I167" s="127"/>
      <c r="J167" s="306">
        <f t="shared" si="118"/>
        <v>6600</v>
      </c>
      <c r="K167" s="308"/>
      <c r="L167" s="319">
        <f t="shared" si="2"/>
        <v>6600</v>
      </c>
    </row>
    <row r="168" spans="1:13" s="105" customFormat="1" ht="42.75" customHeight="1">
      <c r="A168" s="342" t="s">
        <v>471</v>
      </c>
      <c r="B168" s="122" t="s">
        <v>352</v>
      </c>
      <c r="C168" s="118" t="s">
        <v>483</v>
      </c>
      <c r="D168" s="186"/>
      <c r="E168" s="280">
        <f t="shared" si="115"/>
        <v>145990</v>
      </c>
      <c r="F168" s="280">
        <f t="shared" si="116"/>
        <v>145990</v>
      </c>
      <c r="G168" s="140"/>
      <c r="H168" s="290">
        <v>145990</v>
      </c>
      <c r="I168" s="127" t="s">
        <v>455</v>
      </c>
      <c r="J168" s="306">
        <f t="shared" si="118"/>
        <v>145990</v>
      </c>
      <c r="K168" s="308">
        <v>50400</v>
      </c>
      <c r="L168" s="319">
        <f t="shared" si="2"/>
        <v>95590</v>
      </c>
    </row>
    <row r="169" spans="1:13" s="105" customFormat="1" ht="42.75" customHeight="1">
      <c r="A169" s="342" t="s">
        <v>471</v>
      </c>
      <c r="B169" s="122" t="s">
        <v>352</v>
      </c>
      <c r="C169" s="118" t="s">
        <v>484</v>
      </c>
      <c r="D169" s="186"/>
      <c r="E169" s="280">
        <f t="shared" si="115"/>
        <v>56700</v>
      </c>
      <c r="F169" s="280">
        <f t="shared" si="116"/>
        <v>56700</v>
      </c>
      <c r="G169" s="140"/>
      <c r="H169" s="290">
        <v>56700</v>
      </c>
      <c r="I169" s="127" t="s">
        <v>337</v>
      </c>
      <c r="J169" s="306">
        <f t="shared" si="118"/>
        <v>56700</v>
      </c>
      <c r="K169" s="308">
        <v>37800</v>
      </c>
      <c r="L169" s="319">
        <f t="shared" si="2"/>
        <v>18900</v>
      </c>
    </row>
    <row r="170" spans="1:13" s="105" customFormat="1" ht="42.75" customHeight="1">
      <c r="A170" s="342" t="s">
        <v>471</v>
      </c>
      <c r="B170" s="122" t="s">
        <v>352</v>
      </c>
      <c r="C170" s="118" t="s">
        <v>485</v>
      </c>
      <c r="D170" s="186"/>
      <c r="E170" s="280">
        <f t="shared" si="115"/>
        <v>43480</v>
      </c>
      <c r="F170" s="280">
        <f t="shared" si="116"/>
        <v>43480</v>
      </c>
      <c r="G170" s="140"/>
      <c r="H170" s="290">
        <v>43480</v>
      </c>
      <c r="I170" s="127" t="s">
        <v>337</v>
      </c>
      <c r="J170" s="306">
        <f t="shared" si="118"/>
        <v>43480</v>
      </c>
      <c r="K170" s="308">
        <v>21740</v>
      </c>
      <c r="L170" s="319">
        <f t="shared" si="2"/>
        <v>21740</v>
      </c>
    </row>
    <row r="171" spans="1:13" s="105" customFormat="1" ht="42.75" customHeight="1">
      <c r="A171" s="342" t="s">
        <v>472</v>
      </c>
      <c r="B171" s="122">
        <v>717</v>
      </c>
      <c r="C171" s="118" t="s">
        <v>486</v>
      </c>
      <c r="D171" s="186">
        <v>300000</v>
      </c>
      <c r="E171" s="280">
        <f t="shared" si="115"/>
        <v>700000</v>
      </c>
      <c r="F171" s="280">
        <f t="shared" si="116"/>
        <v>400000</v>
      </c>
      <c r="G171" s="140"/>
      <c r="H171" s="290">
        <v>400000</v>
      </c>
      <c r="I171" s="127"/>
      <c r="J171" s="306">
        <f t="shared" si="118"/>
        <v>400000</v>
      </c>
      <c r="K171" s="308"/>
      <c r="L171" s="319">
        <f t="shared" si="2"/>
        <v>400000</v>
      </c>
    </row>
    <row r="172" spans="1:13" s="105" customFormat="1" ht="42.75" customHeight="1">
      <c r="A172" s="342" t="s">
        <v>472</v>
      </c>
      <c r="B172" s="122" t="s">
        <v>352</v>
      </c>
      <c r="C172" s="118" t="s">
        <v>487</v>
      </c>
      <c r="D172" s="186"/>
      <c r="E172" s="280">
        <f t="shared" si="115"/>
        <v>100000</v>
      </c>
      <c r="F172" s="280">
        <f t="shared" si="116"/>
        <v>100000</v>
      </c>
      <c r="G172" s="140"/>
      <c r="H172" s="290">
        <v>100000</v>
      </c>
      <c r="I172" s="127"/>
      <c r="J172" s="306">
        <f t="shared" si="118"/>
        <v>100000</v>
      </c>
      <c r="K172" s="308"/>
      <c r="L172" s="319">
        <f t="shared" si="2"/>
        <v>100000</v>
      </c>
    </row>
    <row r="173" spans="1:13" s="105" customFormat="1" ht="42.75" customHeight="1">
      <c r="A173" s="357" t="s">
        <v>473</v>
      </c>
      <c r="B173" s="122">
        <v>719</v>
      </c>
      <c r="C173" s="118" t="s">
        <v>488</v>
      </c>
      <c r="D173" s="186">
        <v>700000</v>
      </c>
      <c r="E173" s="280">
        <f t="shared" si="115"/>
        <v>585170</v>
      </c>
      <c r="F173" s="280">
        <f t="shared" si="116"/>
        <v>-114830</v>
      </c>
      <c r="G173" s="140">
        <v>114830</v>
      </c>
      <c r="H173" s="290"/>
      <c r="I173" s="127" t="s">
        <v>559</v>
      </c>
      <c r="J173" s="306">
        <f t="shared" si="118"/>
        <v>-114830</v>
      </c>
      <c r="K173" s="308"/>
      <c r="L173" s="319">
        <f t="shared" si="2"/>
        <v>-114830</v>
      </c>
    </row>
    <row r="174" spans="1:13" s="38" customFormat="1" ht="42.75" customHeight="1">
      <c r="A174" s="358" t="s">
        <v>542</v>
      </c>
      <c r="B174" s="122" t="s">
        <v>521</v>
      </c>
      <c r="C174" s="86" t="s">
        <v>543</v>
      </c>
      <c r="D174" s="376"/>
      <c r="E174" s="280">
        <f t="shared" ref="E174" si="119">D174+F174</f>
        <v>500000</v>
      </c>
      <c r="F174" s="280">
        <f t="shared" ref="F174" si="120">H174-G174</f>
        <v>500000</v>
      </c>
      <c r="G174" s="140"/>
      <c r="H174" s="141">
        <v>500000</v>
      </c>
      <c r="I174" s="127" t="s">
        <v>550</v>
      </c>
      <c r="J174" s="320">
        <f t="shared" ref="J174" si="121">F174</f>
        <v>500000</v>
      </c>
      <c r="K174" s="321"/>
      <c r="L174" s="319">
        <f t="shared" ref="L174" si="122">J174-K174</f>
        <v>500000</v>
      </c>
      <c r="M174" s="327"/>
    </row>
    <row r="175" spans="1:13" s="38" customFormat="1" ht="42.75" customHeight="1">
      <c r="A175" s="358" t="s">
        <v>528</v>
      </c>
      <c r="B175" s="122" t="s">
        <v>521</v>
      </c>
      <c r="C175" s="86" t="s">
        <v>536</v>
      </c>
      <c r="D175" s="376"/>
      <c r="E175" s="280">
        <f t="shared" si="115"/>
        <v>147000</v>
      </c>
      <c r="F175" s="280">
        <f t="shared" si="116"/>
        <v>147000</v>
      </c>
      <c r="G175" s="140"/>
      <c r="H175" s="141">
        <v>147000</v>
      </c>
      <c r="I175" s="127" t="s">
        <v>537</v>
      </c>
      <c r="J175" s="320">
        <f t="shared" si="118"/>
        <v>147000</v>
      </c>
      <c r="K175" s="321"/>
      <c r="L175" s="319">
        <f t="shared" ref="L175" si="123">J175-K175</f>
        <v>147000</v>
      </c>
      <c r="M175" s="327"/>
    </row>
    <row r="176" spans="1:13" s="38" customFormat="1" ht="42.75" customHeight="1">
      <c r="A176" s="358" t="s">
        <v>522</v>
      </c>
      <c r="B176" s="122" t="s">
        <v>521</v>
      </c>
      <c r="C176" s="86" t="s">
        <v>523</v>
      </c>
      <c r="D176" s="376"/>
      <c r="E176" s="280">
        <f t="shared" si="115"/>
        <v>26000</v>
      </c>
      <c r="F176" s="280">
        <f t="shared" si="116"/>
        <v>26000</v>
      </c>
      <c r="G176" s="140"/>
      <c r="H176" s="141">
        <v>26000</v>
      </c>
      <c r="I176" s="127" t="s">
        <v>526</v>
      </c>
      <c r="J176" s="320">
        <f t="shared" si="118"/>
        <v>26000</v>
      </c>
      <c r="K176" s="360">
        <v>26000</v>
      </c>
      <c r="L176" s="319">
        <f t="shared" ref="L176:L177" si="124">J176-K176</f>
        <v>0</v>
      </c>
      <c r="M176" s="327"/>
    </row>
    <row r="177" spans="1:13" s="38" customFormat="1" ht="42.75" customHeight="1">
      <c r="A177" s="358" t="s">
        <v>522</v>
      </c>
      <c r="B177" s="122" t="s">
        <v>521</v>
      </c>
      <c r="C177" s="86" t="s">
        <v>524</v>
      </c>
      <c r="D177" s="376"/>
      <c r="E177" s="280">
        <f t="shared" ref="E177" si="125">D177+F177</f>
        <v>10900</v>
      </c>
      <c r="F177" s="280">
        <f t="shared" ref="F177" si="126">H177-G177</f>
        <v>10900</v>
      </c>
      <c r="G177" s="140"/>
      <c r="H177" s="141">
        <v>10900</v>
      </c>
      <c r="I177" s="127" t="s">
        <v>526</v>
      </c>
      <c r="J177" s="320">
        <f t="shared" ref="J177" si="127">F177</f>
        <v>10900</v>
      </c>
      <c r="K177" s="360">
        <v>10900</v>
      </c>
      <c r="L177" s="319">
        <f t="shared" si="124"/>
        <v>0</v>
      </c>
      <c r="M177" s="327"/>
    </row>
    <row r="178" spans="1:13" s="38" customFormat="1" ht="42.75" customHeight="1">
      <c r="A178" s="358" t="s">
        <v>522</v>
      </c>
      <c r="B178" s="122" t="s">
        <v>521</v>
      </c>
      <c r="C178" s="86" t="s">
        <v>525</v>
      </c>
      <c r="D178" s="376"/>
      <c r="E178" s="280">
        <f t="shared" ref="E178" si="128">D178+F178</f>
        <v>3100</v>
      </c>
      <c r="F178" s="280">
        <f t="shared" ref="F178" si="129">H178-G178</f>
        <v>3100</v>
      </c>
      <c r="G178" s="140"/>
      <c r="H178" s="141">
        <v>3100</v>
      </c>
      <c r="I178" s="127" t="s">
        <v>526</v>
      </c>
      <c r="J178" s="320">
        <f t="shared" ref="J178" si="130">F178</f>
        <v>3100</v>
      </c>
      <c r="K178" s="360">
        <v>3100</v>
      </c>
      <c r="L178" s="319">
        <f t="shared" ref="L178" si="131">J178-K178</f>
        <v>0</v>
      </c>
      <c r="M178" s="327"/>
    </row>
    <row r="179" spans="1:13" s="38" customFormat="1" ht="42.75" customHeight="1">
      <c r="A179" s="358" t="s">
        <v>522</v>
      </c>
      <c r="B179" s="122" t="s">
        <v>521</v>
      </c>
      <c r="C179" s="86" t="s">
        <v>530</v>
      </c>
      <c r="D179" s="376"/>
      <c r="E179" s="280">
        <f t="shared" si="115"/>
        <v>21000</v>
      </c>
      <c r="F179" s="280">
        <f t="shared" si="116"/>
        <v>21000</v>
      </c>
      <c r="G179" s="140"/>
      <c r="H179" s="141">
        <v>21000</v>
      </c>
      <c r="I179" s="127"/>
      <c r="J179" s="320">
        <f t="shared" si="118"/>
        <v>21000</v>
      </c>
      <c r="K179" s="321"/>
      <c r="L179" s="319">
        <f t="shared" ref="L179" si="132">J179-K179</f>
        <v>21000</v>
      </c>
      <c r="M179" s="327"/>
    </row>
    <row r="180" spans="1:13" s="38" customFormat="1" ht="42.75" customHeight="1">
      <c r="A180" s="358" t="s">
        <v>522</v>
      </c>
      <c r="B180" s="122" t="s">
        <v>521</v>
      </c>
      <c r="C180" s="86" t="s">
        <v>531</v>
      </c>
      <c r="D180" s="376"/>
      <c r="E180" s="280">
        <f t="shared" ref="E180" si="133">D180+F180</f>
        <v>140200</v>
      </c>
      <c r="F180" s="280">
        <f t="shared" ref="F180" si="134">H180-G180</f>
        <v>140200</v>
      </c>
      <c r="G180" s="140"/>
      <c r="H180" s="141">
        <v>140200</v>
      </c>
      <c r="I180" s="127"/>
      <c r="J180" s="320">
        <f t="shared" ref="J180" si="135">F180</f>
        <v>140200</v>
      </c>
      <c r="K180" s="321"/>
      <c r="L180" s="319">
        <f t="shared" ref="L180" si="136">J180-K180</f>
        <v>140200</v>
      </c>
      <c r="M180" s="327"/>
    </row>
    <row r="181" spans="1:13" s="38" customFormat="1" ht="42.75" hidden="1" customHeight="1">
      <c r="A181" s="328"/>
      <c r="B181" s="329"/>
      <c r="C181" s="330"/>
      <c r="D181" s="331"/>
      <c r="E181" s="325">
        <f t="shared" ref="E181" si="137">D181+F181</f>
        <v>0</v>
      </c>
      <c r="F181" s="325">
        <f t="shared" ref="F181" si="138">H181-G181</f>
        <v>0</v>
      </c>
      <c r="G181" s="332"/>
      <c r="H181" s="333"/>
      <c r="I181" s="285"/>
      <c r="J181" s="310">
        <f t="shared" ref="J181" si="139">F181</f>
        <v>0</v>
      </c>
      <c r="K181" s="311"/>
      <c r="L181" s="326">
        <f t="shared" ref="L181" si="140">J181-K181</f>
        <v>0</v>
      </c>
      <c r="M181" s="327"/>
    </row>
    <row r="182" spans="1:13">
      <c r="A182" s="117"/>
      <c r="B182" s="117"/>
      <c r="C182" s="117"/>
      <c r="D182" s="116"/>
      <c r="E182" s="116"/>
      <c r="F182" s="116"/>
      <c r="G182" s="116"/>
      <c r="H182" s="116"/>
      <c r="I182" s="190"/>
    </row>
    <row r="183" spans="1:13">
      <c r="B183" s="3"/>
      <c r="C183" s="3"/>
      <c r="D183" s="2"/>
      <c r="E183" s="2"/>
      <c r="F183" s="2"/>
      <c r="G183" s="2"/>
      <c r="H183" s="2"/>
      <c r="I183" s="190"/>
    </row>
    <row r="184" spans="1:13">
      <c r="B184" s="3"/>
      <c r="C184" s="3"/>
      <c r="D184" s="2"/>
      <c r="E184" s="2"/>
      <c r="F184" s="2"/>
      <c r="G184" s="2"/>
      <c r="H184" s="2"/>
      <c r="I184" s="190"/>
    </row>
    <row r="185" spans="1:13">
      <c r="B185" s="3"/>
      <c r="C185" s="3"/>
      <c r="D185" s="2"/>
      <c r="E185" s="2"/>
      <c r="F185" s="2"/>
      <c r="G185" s="2"/>
      <c r="H185" s="2"/>
      <c r="I185" s="190"/>
    </row>
    <row r="186" spans="1:13">
      <c r="B186" s="3"/>
      <c r="C186" s="3"/>
      <c r="D186" s="2"/>
      <c r="E186" s="2"/>
      <c r="F186" s="2"/>
      <c r="G186" s="2"/>
      <c r="H186" s="2"/>
      <c r="I186" s="190"/>
    </row>
    <row r="187" spans="1:13">
      <c r="B187" s="3"/>
      <c r="C187" s="3"/>
      <c r="D187" s="2"/>
      <c r="E187" s="2"/>
      <c r="F187" s="2"/>
      <c r="G187" s="2"/>
      <c r="H187" s="2"/>
      <c r="I187" s="190"/>
    </row>
    <row r="188" spans="1:13">
      <c r="B188" s="3"/>
      <c r="C188" s="3"/>
      <c r="D188" s="2"/>
      <c r="E188" s="2"/>
      <c r="F188" s="2"/>
      <c r="G188" s="2"/>
      <c r="H188" s="2"/>
      <c r="I188" s="190"/>
    </row>
    <row r="189" spans="1:13">
      <c r="B189" s="3"/>
      <c r="C189" s="3"/>
      <c r="D189" s="2"/>
      <c r="E189" s="2"/>
      <c r="F189" s="2"/>
      <c r="G189" s="2"/>
      <c r="H189" s="2"/>
      <c r="I189" s="190"/>
    </row>
    <row r="190" spans="1:13">
      <c r="B190" s="3"/>
      <c r="C190" s="3"/>
      <c r="D190" s="2"/>
      <c r="E190" s="2"/>
      <c r="F190" s="2"/>
      <c r="G190" s="2"/>
      <c r="H190" s="2"/>
      <c r="I190" s="190"/>
    </row>
    <row r="191" spans="1:13">
      <c r="B191" s="3"/>
      <c r="C191" s="3"/>
      <c r="D191" s="2"/>
      <c r="E191" s="2"/>
      <c r="F191" s="2"/>
      <c r="G191" s="2"/>
      <c r="H191" s="2"/>
      <c r="I191" s="190"/>
    </row>
    <row r="192" spans="1:13">
      <c r="B192" s="3"/>
      <c r="C192" s="3"/>
      <c r="D192" s="2"/>
      <c r="E192" s="2"/>
      <c r="F192" s="2"/>
      <c r="G192" s="2"/>
      <c r="H192" s="2"/>
      <c r="I192" s="190"/>
    </row>
    <row r="193" spans="2:9">
      <c r="B193" s="3"/>
      <c r="C193" s="3"/>
      <c r="D193" s="2"/>
      <c r="E193" s="2"/>
      <c r="F193" s="2"/>
      <c r="G193" s="2"/>
      <c r="H193" s="2"/>
      <c r="I193" s="190"/>
    </row>
    <row r="194" spans="2:9">
      <c r="B194" s="3"/>
      <c r="C194" s="3"/>
      <c r="D194" s="2"/>
      <c r="E194" s="2"/>
      <c r="F194" s="2"/>
      <c r="G194" s="2"/>
      <c r="H194" s="2"/>
      <c r="I194" s="190"/>
    </row>
    <row r="195" spans="2:9">
      <c r="B195" s="3"/>
      <c r="C195" s="3"/>
      <c r="D195" s="2"/>
      <c r="E195" s="2"/>
      <c r="F195" s="2"/>
      <c r="G195" s="2"/>
      <c r="H195" s="2"/>
      <c r="I195" s="190"/>
    </row>
    <row r="196" spans="2:9">
      <c r="B196" s="3"/>
      <c r="C196" s="3"/>
      <c r="D196" s="2"/>
      <c r="E196" s="2"/>
      <c r="F196" s="2"/>
      <c r="G196" s="2"/>
      <c r="H196" s="2"/>
      <c r="I196" s="190"/>
    </row>
    <row r="197" spans="2:9">
      <c r="B197" s="3"/>
      <c r="C197" s="3"/>
      <c r="D197" s="2"/>
      <c r="E197" s="2"/>
      <c r="F197" s="2"/>
      <c r="G197" s="2"/>
      <c r="H197" s="2"/>
      <c r="I197" s="190"/>
    </row>
    <row r="198" spans="2:9">
      <c r="B198" s="3"/>
      <c r="C198" s="3"/>
      <c r="D198" s="2"/>
      <c r="E198" s="2"/>
      <c r="F198" s="2"/>
      <c r="G198" s="2"/>
      <c r="H198" s="2"/>
      <c r="I198" s="190"/>
    </row>
    <row r="199" spans="2:9">
      <c r="B199" s="3"/>
      <c r="C199" s="3"/>
      <c r="D199" s="2"/>
      <c r="E199" s="2"/>
      <c r="F199" s="2"/>
      <c r="G199" s="2"/>
      <c r="H199" s="2"/>
      <c r="I199" s="190"/>
    </row>
    <row r="200" spans="2:9">
      <c r="B200" s="3"/>
      <c r="C200" s="3"/>
      <c r="D200" s="2"/>
      <c r="E200" s="2"/>
      <c r="F200" s="2"/>
      <c r="G200" s="2"/>
      <c r="H200" s="2"/>
      <c r="I200" s="190"/>
    </row>
    <row r="201" spans="2:9">
      <c r="B201" s="3"/>
      <c r="C201" s="3"/>
      <c r="D201" s="2"/>
      <c r="E201" s="2"/>
      <c r="F201" s="2"/>
      <c r="G201" s="2"/>
      <c r="H201" s="2"/>
      <c r="I201" s="190"/>
    </row>
    <row r="202" spans="2:9">
      <c r="B202" s="3"/>
      <c r="C202" s="3"/>
      <c r="D202" s="2"/>
      <c r="E202" s="2"/>
      <c r="F202" s="2"/>
      <c r="G202" s="2"/>
      <c r="H202" s="2"/>
      <c r="I202" s="190"/>
    </row>
    <row r="203" spans="2:9">
      <c r="B203" s="3"/>
      <c r="C203" s="3"/>
      <c r="D203" s="2"/>
      <c r="E203" s="2"/>
      <c r="F203" s="2"/>
      <c r="G203" s="2"/>
      <c r="H203" s="2"/>
      <c r="I203" s="190"/>
    </row>
    <row r="204" spans="2:9">
      <c r="B204" s="3"/>
      <c r="C204" s="3"/>
      <c r="D204" s="2"/>
      <c r="E204" s="2"/>
      <c r="F204" s="2"/>
      <c r="G204" s="2"/>
      <c r="H204" s="2"/>
      <c r="I204" s="190"/>
    </row>
    <row r="205" spans="2:9">
      <c r="B205" s="2"/>
      <c r="C205" s="2"/>
      <c r="D205" s="2"/>
      <c r="E205" s="2"/>
      <c r="F205" s="2"/>
      <c r="G205" s="2"/>
      <c r="H205" s="2"/>
      <c r="I205" s="190"/>
    </row>
    <row r="206" spans="2:9">
      <c r="B206" s="2"/>
      <c r="C206" s="2"/>
      <c r="D206" s="2"/>
      <c r="E206" s="2"/>
      <c r="F206" s="2"/>
      <c r="G206" s="2"/>
      <c r="H206" s="2"/>
      <c r="I206" s="190"/>
    </row>
    <row r="207" spans="2:9">
      <c r="B207" s="2"/>
      <c r="C207" s="2"/>
      <c r="D207" s="2"/>
      <c r="E207" s="2"/>
      <c r="F207" s="2"/>
      <c r="G207" s="2"/>
      <c r="H207" s="2"/>
      <c r="I207" s="190"/>
    </row>
    <row r="208" spans="2:9">
      <c r="B208" s="2"/>
      <c r="C208" s="2"/>
      <c r="D208" s="2"/>
      <c r="E208" s="2"/>
      <c r="F208" s="2"/>
      <c r="G208" s="2"/>
      <c r="H208" s="2"/>
      <c r="I208" s="190"/>
    </row>
    <row r="209" spans="2:9">
      <c r="B209" s="2"/>
      <c r="C209" s="2"/>
      <c r="D209" s="2"/>
      <c r="E209" s="2"/>
      <c r="F209" s="2"/>
      <c r="G209" s="2"/>
      <c r="H209" s="2"/>
      <c r="I209" s="190"/>
    </row>
    <row r="210" spans="2:9">
      <c r="B210" s="2"/>
      <c r="C210" s="2"/>
      <c r="D210" s="2"/>
      <c r="E210" s="2"/>
      <c r="F210" s="2"/>
      <c r="G210" s="2"/>
      <c r="H210" s="2"/>
      <c r="I210" s="190"/>
    </row>
    <row r="211" spans="2:9">
      <c r="B211" s="2"/>
      <c r="C211" s="2"/>
      <c r="D211" s="2"/>
      <c r="E211" s="2"/>
      <c r="F211" s="2"/>
      <c r="G211" s="2"/>
      <c r="H211" s="2"/>
      <c r="I211" s="190"/>
    </row>
    <row r="212" spans="2:9">
      <c r="B212" s="2"/>
      <c r="C212" s="2"/>
      <c r="D212" s="2"/>
      <c r="E212" s="2"/>
      <c r="F212" s="2"/>
      <c r="G212" s="2"/>
      <c r="H212" s="2"/>
      <c r="I212" s="190"/>
    </row>
    <row r="213" spans="2:9">
      <c r="B213" s="2"/>
      <c r="C213" s="2"/>
      <c r="D213" s="2"/>
      <c r="E213" s="2"/>
      <c r="F213" s="2"/>
      <c r="G213" s="2"/>
      <c r="H213" s="2"/>
      <c r="I213" s="190"/>
    </row>
    <row r="214" spans="2:9">
      <c r="B214" s="2"/>
      <c r="C214" s="2"/>
      <c r="D214" s="2"/>
      <c r="E214" s="2"/>
      <c r="F214" s="2"/>
      <c r="G214" s="2"/>
      <c r="H214" s="2"/>
      <c r="I214" s="190"/>
    </row>
    <row r="215" spans="2:9">
      <c r="B215" s="2"/>
      <c r="C215" s="2"/>
      <c r="D215" s="2"/>
      <c r="E215" s="2"/>
      <c r="F215" s="2"/>
      <c r="G215" s="2"/>
      <c r="H215" s="2"/>
      <c r="I215" s="190"/>
    </row>
    <row r="216" spans="2:9">
      <c r="B216" s="2"/>
      <c r="C216" s="2"/>
      <c r="D216" s="2"/>
      <c r="E216" s="2"/>
      <c r="F216" s="2"/>
      <c r="G216" s="2"/>
      <c r="H216" s="2"/>
      <c r="I216" s="190"/>
    </row>
    <row r="217" spans="2:9">
      <c r="B217" s="2"/>
      <c r="C217" s="2"/>
      <c r="D217" s="2"/>
      <c r="E217" s="2"/>
      <c r="F217" s="2"/>
      <c r="G217" s="2"/>
      <c r="H217" s="2"/>
      <c r="I217" s="190"/>
    </row>
    <row r="218" spans="2:9">
      <c r="B218" s="2"/>
      <c r="C218" s="2"/>
      <c r="D218" s="2"/>
      <c r="E218" s="2"/>
      <c r="F218" s="2"/>
      <c r="G218" s="2"/>
      <c r="H218" s="2"/>
      <c r="I218" s="190"/>
    </row>
    <row r="219" spans="2:9">
      <c r="B219" s="2"/>
      <c r="C219" s="2"/>
      <c r="D219" s="2"/>
      <c r="E219" s="2"/>
      <c r="F219" s="2"/>
      <c r="G219" s="2"/>
      <c r="H219" s="2"/>
      <c r="I219" s="190"/>
    </row>
    <row r="220" spans="2:9">
      <c r="B220" s="2"/>
      <c r="C220" s="2"/>
      <c r="D220" s="2"/>
      <c r="E220" s="2"/>
      <c r="F220" s="2"/>
      <c r="G220" s="2"/>
      <c r="H220" s="2"/>
      <c r="I220" s="190"/>
    </row>
    <row r="221" spans="2:9">
      <c r="B221" s="2"/>
      <c r="C221" s="2"/>
      <c r="D221" s="2"/>
      <c r="E221" s="2"/>
      <c r="F221" s="2"/>
      <c r="G221" s="2"/>
      <c r="H221" s="2"/>
      <c r="I221" s="190"/>
    </row>
    <row r="222" spans="2:9">
      <c r="B222" s="2"/>
      <c r="C222" s="2"/>
      <c r="D222" s="2"/>
      <c r="E222" s="2"/>
      <c r="F222" s="2"/>
      <c r="G222" s="2"/>
      <c r="H222" s="2"/>
      <c r="I222" s="190"/>
    </row>
    <row r="223" spans="2:9">
      <c r="B223" s="2"/>
      <c r="C223" s="2"/>
      <c r="D223" s="2"/>
      <c r="E223" s="2"/>
      <c r="F223" s="2"/>
      <c r="G223" s="2"/>
      <c r="H223" s="2"/>
      <c r="I223" s="190"/>
    </row>
    <row r="224" spans="2:9">
      <c r="B224" s="2"/>
      <c r="C224" s="2"/>
      <c r="D224" s="2"/>
      <c r="E224" s="2"/>
      <c r="F224" s="2"/>
      <c r="G224" s="2"/>
      <c r="H224" s="2"/>
      <c r="I224" s="190"/>
    </row>
    <row r="225" spans="2:9">
      <c r="B225" s="2"/>
      <c r="C225" s="2"/>
      <c r="D225" s="2"/>
      <c r="E225" s="2"/>
      <c r="F225" s="2"/>
      <c r="G225" s="2"/>
      <c r="H225" s="2"/>
      <c r="I225" s="190"/>
    </row>
    <row r="226" spans="2:9">
      <c r="B226" s="2"/>
      <c r="C226" s="2"/>
      <c r="D226" s="2"/>
      <c r="E226" s="2"/>
      <c r="F226" s="2"/>
      <c r="G226" s="2"/>
      <c r="H226" s="2"/>
      <c r="I226" s="190"/>
    </row>
    <row r="227" spans="2:9">
      <c r="B227" s="2"/>
      <c r="C227" s="2"/>
      <c r="D227" s="2"/>
      <c r="E227" s="2"/>
      <c r="F227" s="2"/>
      <c r="G227" s="2"/>
      <c r="H227" s="2"/>
      <c r="I227" s="190"/>
    </row>
    <row r="228" spans="2:9">
      <c r="B228" s="2"/>
      <c r="C228" s="2"/>
      <c r="D228" s="2"/>
      <c r="E228" s="2"/>
      <c r="F228" s="2"/>
      <c r="G228" s="2"/>
      <c r="H228" s="2"/>
      <c r="I228" s="190"/>
    </row>
    <row r="229" spans="2:9">
      <c r="B229" s="2"/>
      <c r="C229" s="2"/>
      <c r="D229" s="2"/>
      <c r="E229" s="2"/>
      <c r="F229" s="2"/>
      <c r="G229" s="2"/>
      <c r="H229" s="2"/>
      <c r="I229" s="190"/>
    </row>
    <row r="230" spans="2:9">
      <c r="B230" s="2"/>
      <c r="C230" s="2"/>
      <c r="D230" s="2"/>
      <c r="E230" s="2"/>
      <c r="F230" s="2"/>
      <c r="G230" s="2"/>
      <c r="H230" s="2"/>
      <c r="I230" s="190"/>
    </row>
    <row r="231" spans="2:9">
      <c r="B231" s="2"/>
      <c r="C231" s="2"/>
      <c r="D231" s="2"/>
      <c r="E231" s="2"/>
      <c r="F231" s="2"/>
      <c r="G231" s="2"/>
      <c r="H231" s="2"/>
      <c r="I231" s="190"/>
    </row>
    <row r="232" spans="2:9">
      <c r="B232" s="2"/>
      <c r="C232" s="2"/>
      <c r="D232" s="2"/>
      <c r="E232" s="2"/>
      <c r="F232" s="2"/>
      <c r="G232" s="2"/>
      <c r="H232" s="2"/>
      <c r="I232" s="190"/>
    </row>
    <row r="233" spans="2:9">
      <c r="B233" s="2"/>
      <c r="C233" s="2"/>
      <c r="D233" s="2"/>
      <c r="E233" s="2"/>
      <c r="F233" s="2"/>
      <c r="G233" s="2"/>
      <c r="H233" s="2"/>
      <c r="I233" s="190"/>
    </row>
    <row r="234" spans="2:9">
      <c r="B234" s="2"/>
      <c r="C234" s="2"/>
      <c r="D234" s="2"/>
      <c r="E234" s="2"/>
      <c r="F234" s="2"/>
      <c r="G234" s="2"/>
      <c r="H234" s="2"/>
      <c r="I234" s="190"/>
    </row>
    <row r="235" spans="2:9">
      <c r="B235" s="2"/>
      <c r="C235" s="2"/>
      <c r="D235" s="2"/>
      <c r="E235" s="2"/>
      <c r="F235" s="2"/>
      <c r="G235" s="2"/>
      <c r="H235" s="2"/>
      <c r="I235" s="190"/>
    </row>
    <row r="236" spans="2:9">
      <c r="B236" s="2"/>
      <c r="C236" s="2"/>
      <c r="D236" s="2"/>
      <c r="E236" s="2"/>
      <c r="F236" s="2"/>
      <c r="G236" s="2"/>
      <c r="H236" s="2"/>
      <c r="I236" s="190"/>
    </row>
    <row r="237" spans="2:9">
      <c r="B237" s="2"/>
      <c r="C237" s="2"/>
      <c r="D237" s="2"/>
      <c r="E237" s="2"/>
      <c r="F237" s="2"/>
      <c r="G237" s="2"/>
      <c r="H237" s="2"/>
      <c r="I237" s="190"/>
    </row>
    <row r="238" spans="2:9">
      <c r="B238" s="2"/>
      <c r="C238" s="2"/>
      <c r="D238" s="2"/>
      <c r="E238" s="2"/>
      <c r="F238" s="2"/>
      <c r="G238" s="2"/>
      <c r="H238" s="2"/>
      <c r="I238" s="190"/>
    </row>
    <row r="239" spans="2:9">
      <c r="B239" s="2"/>
      <c r="C239" s="2"/>
      <c r="D239" s="2"/>
      <c r="E239" s="2"/>
      <c r="F239" s="2"/>
      <c r="G239" s="2"/>
      <c r="H239" s="2"/>
      <c r="I239" s="190"/>
    </row>
    <row r="240" spans="2:9">
      <c r="B240" s="2"/>
      <c r="C240" s="2"/>
      <c r="D240" s="2"/>
      <c r="E240" s="2"/>
      <c r="F240" s="2"/>
      <c r="G240" s="2"/>
      <c r="H240" s="2"/>
      <c r="I240" s="190"/>
    </row>
    <row r="241" spans="2:9">
      <c r="B241" s="2"/>
      <c r="C241" s="2"/>
      <c r="D241" s="2"/>
      <c r="E241" s="2"/>
      <c r="F241" s="2"/>
      <c r="G241" s="2"/>
      <c r="H241" s="2"/>
      <c r="I241" s="190"/>
    </row>
    <row r="242" spans="2:9">
      <c r="B242" s="2"/>
      <c r="C242" s="2"/>
      <c r="D242" s="2"/>
      <c r="E242" s="2"/>
      <c r="F242" s="2"/>
      <c r="G242" s="2"/>
      <c r="H242" s="2"/>
      <c r="I242" s="190"/>
    </row>
    <row r="243" spans="2:9">
      <c r="B243" s="2"/>
      <c r="C243" s="2"/>
      <c r="D243" s="2"/>
      <c r="E243" s="2"/>
      <c r="F243" s="2"/>
      <c r="G243" s="2"/>
      <c r="H243" s="2"/>
      <c r="I243" s="190"/>
    </row>
    <row r="244" spans="2:9">
      <c r="B244" s="2"/>
      <c r="C244" s="2"/>
      <c r="D244" s="2"/>
      <c r="E244" s="2"/>
      <c r="F244" s="2"/>
      <c r="G244" s="2"/>
      <c r="H244" s="2"/>
      <c r="I244" s="190"/>
    </row>
    <row r="245" spans="2:9">
      <c r="B245" s="2"/>
      <c r="C245" s="2"/>
      <c r="D245" s="2"/>
      <c r="E245" s="2"/>
      <c r="F245" s="2"/>
      <c r="G245" s="2"/>
      <c r="H245" s="2"/>
      <c r="I245" s="190"/>
    </row>
    <row r="246" spans="2:9">
      <c r="B246" s="2"/>
      <c r="C246" s="2"/>
      <c r="D246" s="2"/>
      <c r="E246" s="2"/>
      <c r="F246" s="2"/>
      <c r="G246" s="2"/>
      <c r="H246" s="2"/>
      <c r="I246" s="190"/>
    </row>
    <row r="247" spans="2:9">
      <c r="B247" s="2"/>
      <c r="C247" s="2"/>
      <c r="D247" s="2"/>
      <c r="E247" s="2"/>
      <c r="F247" s="2"/>
      <c r="G247" s="2"/>
      <c r="H247" s="2"/>
      <c r="I247" s="190"/>
    </row>
    <row r="248" spans="2:9">
      <c r="B248" s="2"/>
      <c r="C248" s="2"/>
      <c r="D248" s="2"/>
      <c r="E248" s="2"/>
      <c r="F248" s="2"/>
      <c r="G248" s="2"/>
      <c r="H248" s="2"/>
      <c r="I248" s="190"/>
    </row>
    <row r="249" spans="2:9">
      <c r="B249" s="2"/>
      <c r="C249" s="2"/>
      <c r="D249" s="2"/>
      <c r="E249" s="2"/>
      <c r="F249" s="2"/>
      <c r="G249" s="2"/>
      <c r="H249" s="2"/>
      <c r="I249" s="190"/>
    </row>
    <row r="250" spans="2:9">
      <c r="B250" s="2"/>
      <c r="C250" s="2"/>
      <c r="D250" s="2"/>
      <c r="E250" s="2"/>
      <c r="F250" s="2"/>
      <c r="G250" s="2"/>
      <c r="H250" s="2"/>
      <c r="I250" s="190"/>
    </row>
  </sheetData>
  <mergeCells count="12">
    <mergeCell ref="B1:I1"/>
    <mergeCell ref="B4:B5"/>
    <mergeCell ref="I154:I155"/>
    <mergeCell ref="A4:A5"/>
    <mergeCell ref="C4:C5"/>
    <mergeCell ref="D4:D5"/>
    <mergeCell ref="F4:H4"/>
    <mergeCell ref="I4:I5"/>
    <mergeCell ref="E4:E5"/>
    <mergeCell ref="I146:I147"/>
    <mergeCell ref="I120:I121"/>
    <mergeCell ref="I127:I128"/>
  </mergeCells>
  <phoneticPr fontId="2" type="noConversion"/>
  <printOptions horizontalCentered="1"/>
  <pageMargins left="0.19685039370078741" right="0.19685039370078741" top="0.55118110236220474" bottom="0.47244094488188981" header="0.31496062992125984" footer="0.23622047244094491"/>
  <pageSetup paperSize="9" scale="72" firstPageNumber="4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O40"/>
  <sheetViews>
    <sheetView showGridLines="0" showZeros="0" view="pageBreakPreview" zoomScale="85" workbookViewId="0">
      <pane ySplit="5" topLeftCell="A6" activePane="bottomLeft" state="frozen"/>
      <selection activeCell="B3" sqref="B3"/>
      <selection pane="bottomLeft" activeCell="C44" sqref="C44"/>
    </sheetView>
  </sheetViews>
  <sheetFormatPr defaultRowHeight="13.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11.109375" style="1" customWidth="1"/>
    <col min="6" max="7" width="10.88671875" style="1" customWidth="1"/>
    <col min="8" max="12" width="9" style="1" customWidth="1"/>
    <col min="13" max="13" width="23.21875" style="1" customWidth="1"/>
    <col min="14" max="14" width="1.33203125" style="1" customWidth="1"/>
    <col min="15" max="15" width="11.5546875" style="42" customWidth="1"/>
    <col min="16" max="16" width="8.88671875" style="1" customWidth="1"/>
    <col min="17" max="16384" width="8.88671875" style="1"/>
  </cols>
  <sheetData>
    <row r="1" spans="1:15" ht="44.25" customHeight="1">
      <c r="A1" s="384" t="s">
        <v>164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164"/>
      <c r="O1" s="164"/>
    </row>
    <row r="2" spans="1:15" ht="20.25" customHeight="1">
      <c r="A2" s="52"/>
      <c r="B2" s="52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5">
      <c r="M3" s="34" t="s">
        <v>26</v>
      </c>
    </row>
    <row r="4" spans="1:15" s="2" customFormat="1" ht="20.25" customHeight="1">
      <c r="A4" s="432" t="s">
        <v>50</v>
      </c>
      <c r="B4" s="434" t="s">
        <v>1</v>
      </c>
      <c r="C4" s="436" t="s">
        <v>85</v>
      </c>
      <c r="D4" s="438" t="s">
        <v>41</v>
      </c>
      <c r="E4" s="442" t="s">
        <v>2</v>
      </c>
      <c r="F4" s="443"/>
      <c r="G4" s="444"/>
      <c r="H4" s="410" t="s">
        <v>58</v>
      </c>
      <c r="I4" s="410"/>
      <c r="J4" s="410"/>
      <c r="K4" s="410"/>
      <c r="L4" s="410"/>
      <c r="M4" s="440" t="s">
        <v>40</v>
      </c>
      <c r="O4" s="43"/>
    </row>
    <row r="5" spans="1:15" s="2" customFormat="1" ht="21" customHeight="1">
      <c r="A5" s="433"/>
      <c r="B5" s="435"/>
      <c r="C5" s="437"/>
      <c r="D5" s="439"/>
      <c r="E5" s="197" t="s">
        <v>98</v>
      </c>
      <c r="F5" s="197" t="s">
        <v>99</v>
      </c>
      <c r="G5" s="197" t="s">
        <v>100</v>
      </c>
      <c r="H5" s="81" t="s">
        <v>98</v>
      </c>
      <c r="I5" s="81" t="s">
        <v>101</v>
      </c>
      <c r="J5" s="81" t="s">
        <v>102</v>
      </c>
      <c r="K5" s="81" t="s">
        <v>103</v>
      </c>
      <c r="L5" s="81" t="s">
        <v>104</v>
      </c>
      <c r="M5" s="441"/>
      <c r="O5" s="43"/>
    </row>
    <row r="6" spans="1:15" s="61" customFormat="1" ht="36" customHeight="1">
      <c r="A6" s="158"/>
      <c r="B6" s="198"/>
      <c r="C6" s="199" t="s">
        <v>98</v>
      </c>
      <c r="D6" s="200">
        <f>SUM(D7:D36)/2</f>
        <v>0</v>
      </c>
      <c r="E6" s="200">
        <f>SUM(E7:E36)/2</f>
        <v>0</v>
      </c>
      <c r="F6" s="200">
        <f>SUM(F7:F36)/2</f>
        <v>0</v>
      </c>
      <c r="G6" s="200">
        <f>SUM(G7:G36)/2</f>
        <v>0</v>
      </c>
      <c r="H6" s="200">
        <f>SUM(H7:H36)</f>
        <v>0</v>
      </c>
      <c r="I6" s="200">
        <f>SUM(I7:I36)</f>
        <v>0</v>
      </c>
      <c r="J6" s="200">
        <f>SUM(J7:J36)</f>
        <v>0</v>
      </c>
      <c r="K6" s="200">
        <f>SUM(K7:K36)</f>
        <v>0</v>
      </c>
      <c r="L6" s="200">
        <f>SUM(L7:L36)</f>
        <v>0</v>
      </c>
      <c r="M6" s="201"/>
      <c r="O6" s="62"/>
    </row>
    <row r="7" spans="1:15" s="2" customFormat="1" ht="36" hidden="1" customHeight="1">
      <c r="A7" s="159" t="s">
        <v>64</v>
      </c>
      <c r="B7" s="202"/>
      <c r="C7" s="203" t="s">
        <v>105</v>
      </c>
      <c r="D7" s="204">
        <f t="shared" ref="D7:L7" si="0">SUM(D8:D9)</f>
        <v>0</v>
      </c>
      <c r="E7" s="204">
        <f t="shared" si="0"/>
        <v>0</v>
      </c>
      <c r="F7" s="204">
        <f t="shared" si="0"/>
        <v>0</v>
      </c>
      <c r="G7" s="204">
        <f t="shared" si="0"/>
        <v>0</v>
      </c>
      <c r="H7" s="204">
        <f t="shared" si="0"/>
        <v>0</v>
      </c>
      <c r="I7" s="204">
        <f t="shared" si="0"/>
        <v>0</v>
      </c>
      <c r="J7" s="204">
        <f t="shared" si="0"/>
        <v>0</v>
      </c>
      <c r="K7" s="204">
        <f t="shared" si="0"/>
        <v>0</v>
      </c>
      <c r="L7" s="204">
        <f t="shared" si="0"/>
        <v>0</v>
      </c>
      <c r="M7" s="205"/>
      <c r="O7" s="43"/>
    </row>
    <row r="8" spans="1:15" s="2" customFormat="1" ht="36" hidden="1" customHeight="1">
      <c r="A8" s="160"/>
      <c r="B8" s="206"/>
      <c r="C8" s="207"/>
      <c r="D8" s="208"/>
      <c r="E8" s="82">
        <f>SUM(G8-F8)</f>
        <v>0</v>
      </c>
      <c r="F8" s="89"/>
      <c r="G8" s="90">
        <f>IF(H8&gt;0,H8,0)</f>
        <v>0</v>
      </c>
      <c r="H8" s="82">
        <f>SUM(I8:L8)</f>
        <v>0</v>
      </c>
      <c r="I8" s="208"/>
      <c r="J8" s="208"/>
      <c r="K8" s="208"/>
      <c r="L8" s="208"/>
      <c r="M8" s="209"/>
      <c r="O8" s="43"/>
    </row>
    <row r="9" spans="1:15" s="2" customFormat="1" ht="36" hidden="1" customHeight="1">
      <c r="A9" s="161"/>
      <c r="B9" s="210"/>
      <c r="C9" s="211"/>
      <c r="D9" s="212">
        <v>0</v>
      </c>
      <c r="E9" s="82">
        <f>SUM(G9-F9)</f>
        <v>0</v>
      </c>
      <c r="F9" s="89">
        <f>IF(H9&gt;0,0,-H9)</f>
        <v>0</v>
      </c>
      <c r="G9" s="90">
        <f>IF(H9&gt;0,H9,0)</f>
        <v>0</v>
      </c>
      <c r="H9" s="82">
        <f>SUM(I9:L9)</f>
        <v>0</v>
      </c>
      <c r="I9" s="213"/>
      <c r="J9" s="213"/>
      <c r="K9" s="213"/>
      <c r="L9" s="213"/>
      <c r="M9" s="214"/>
      <c r="O9" s="43"/>
    </row>
    <row r="10" spans="1:15" s="2" customFormat="1" ht="36" hidden="1" customHeight="1">
      <c r="A10" s="159" t="s">
        <v>65</v>
      </c>
      <c r="B10" s="202"/>
      <c r="C10" s="203" t="s">
        <v>106</v>
      </c>
      <c r="D10" s="204">
        <f t="shared" ref="D10:L10" si="1">SUM(D11:D12)</f>
        <v>0</v>
      </c>
      <c r="E10" s="204">
        <f t="shared" si="1"/>
        <v>0</v>
      </c>
      <c r="F10" s="204">
        <f t="shared" si="1"/>
        <v>0</v>
      </c>
      <c r="G10" s="204">
        <f t="shared" si="1"/>
        <v>0</v>
      </c>
      <c r="H10" s="204">
        <f t="shared" si="1"/>
        <v>0</v>
      </c>
      <c r="I10" s="204">
        <f t="shared" si="1"/>
        <v>0</v>
      </c>
      <c r="J10" s="204">
        <f t="shared" si="1"/>
        <v>0</v>
      </c>
      <c r="K10" s="204">
        <f t="shared" si="1"/>
        <v>0</v>
      </c>
      <c r="L10" s="204">
        <f t="shared" si="1"/>
        <v>0</v>
      </c>
      <c r="M10" s="205"/>
      <c r="O10" s="43"/>
    </row>
    <row r="11" spans="1:15" s="2" customFormat="1" ht="36" hidden="1" customHeight="1">
      <c r="A11" s="161"/>
      <c r="B11" s="210"/>
      <c r="C11" s="211"/>
      <c r="D11" s="212">
        <v>0</v>
      </c>
      <c r="E11" s="82">
        <f>SUM(G11-F11)</f>
        <v>0</v>
      </c>
      <c r="F11" s="89">
        <f>IF(H11&gt;0,0,-H11)</f>
        <v>0</v>
      </c>
      <c r="G11" s="90">
        <f>IF(H11&gt;0,H11,0)</f>
        <v>0</v>
      </c>
      <c r="H11" s="82">
        <f>SUM(I11:L11)</f>
        <v>0</v>
      </c>
      <c r="I11" s="213"/>
      <c r="J11" s="213"/>
      <c r="K11" s="213"/>
      <c r="L11" s="213"/>
      <c r="M11" s="214"/>
      <c r="O11" s="43"/>
    </row>
    <row r="12" spans="1:15" s="2" customFormat="1" ht="36" hidden="1" customHeight="1">
      <c r="A12" s="161"/>
      <c r="B12" s="210"/>
      <c r="C12" s="211"/>
      <c r="D12" s="212">
        <v>0</v>
      </c>
      <c r="E12" s="82">
        <f>SUM(G12-F12)</f>
        <v>0</v>
      </c>
      <c r="F12" s="89">
        <f>IF(H12&gt;0,0,-H12)</f>
        <v>0</v>
      </c>
      <c r="G12" s="90">
        <f>IF(H12&gt;0,H12,0)</f>
        <v>0</v>
      </c>
      <c r="H12" s="82">
        <f>SUM(I12:L12)</f>
        <v>0</v>
      </c>
      <c r="I12" s="213"/>
      <c r="J12" s="213"/>
      <c r="K12" s="213"/>
      <c r="L12" s="213"/>
      <c r="M12" s="214"/>
      <c r="O12" s="43"/>
    </row>
    <row r="13" spans="1:15" s="2" customFormat="1" ht="36" hidden="1" customHeight="1">
      <c r="A13" s="159" t="s">
        <v>63</v>
      </c>
      <c r="B13" s="202"/>
      <c r="C13" s="203" t="s">
        <v>107</v>
      </c>
      <c r="D13" s="204">
        <f t="shared" ref="D13:L13" si="2">SUM(D14:D15)</f>
        <v>0</v>
      </c>
      <c r="E13" s="204">
        <f t="shared" si="2"/>
        <v>0</v>
      </c>
      <c r="F13" s="204">
        <f t="shared" si="2"/>
        <v>0</v>
      </c>
      <c r="G13" s="204">
        <f t="shared" si="2"/>
        <v>0</v>
      </c>
      <c r="H13" s="204">
        <f t="shared" si="2"/>
        <v>0</v>
      </c>
      <c r="I13" s="204">
        <f t="shared" si="2"/>
        <v>0</v>
      </c>
      <c r="J13" s="204">
        <f t="shared" si="2"/>
        <v>0</v>
      </c>
      <c r="K13" s="204">
        <f t="shared" si="2"/>
        <v>0</v>
      </c>
      <c r="L13" s="204">
        <f t="shared" si="2"/>
        <v>0</v>
      </c>
      <c r="M13" s="205"/>
      <c r="O13" s="43"/>
    </row>
    <row r="14" spans="1:15" s="2" customFormat="1" ht="36" hidden="1" customHeight="1">
      <c r="A14" s="161"/>
      <c r="B14" s="210"/>
      <c r="C14" s="211"/>
      <c r="D14" s="212">
        <v>0</v>
      </c>
      <c r="E14" s="82">
        <f>SUM(G14-F14)</f>
        <v>0</v>
      </c>
      <c r="F14" s="89">
        <f>IF(H14&gt;0,0,-H14)</f>
        <v>0</v>
      </c>
      <c r="G14" s="90">
        <f>IF(H14&gt;0,H14,0)</f>
        <v>0</v>
      </c>
      <c r="H14" s="82">
        <f>SUM(I14:L14)</f>
        <v>0</v>
      </c>
      <c r="I14" s="213"/>
      <c r="J14" s="213"/>
      <c r="K14" s="213"/>
      <c r="L14" s="213"/>
      <c r="M14" s="214"/>
      <c r="O14" s="43"/>
    </row>
    <row r="15" spans="1:15" s="2" customFormat="1" ht="36" hidden="1" customHeight="1">
      <c r="A15" s="161"/>
      <c r="B15" s="210"/>
      <c r="C15" s="211"/>
      <c r="D15" s="212">
        <v>0</v>
      </c>
      <c r="E15" s="82">
        <f>SUM(G15-F15)</f>
        <v>0</v>
      </c>
      <c r="F15" s="89">
        <f>IF(H15&gt;0,0,-H15)</f>
        <v>0</v>
      </c>
      <c r="G15" s="90">
        <f>IF(H15&gt;0,H15,0)</f>
        <v>0</v>
      </c>
      <c r="H15" s="82">
        <f>SUM(I15:L15)</f>
        <v>0</v>
      </c>
      <c r="I15" s="213"/>
      <c r="J15" s="213"/>
      <c r="K15" s="213"/>
      <c r="L15" s="213"/>
      <c r="M15" s="214"/>
      <c r="O15" s="43"/>
    </row>
    <row r="16" spans="1:15" s="2" customFormat="1" ht="36" customHeight="1">
      <c r="A16" s="159" t="s">
        <v>66</v>
      </c>
      <c r="B16" s="202"/>
      <c r="C16" s="203" t="s">
        <v>108</v>
      </c>
      <c r="D16" s="204">
        <f t="shared" ref="D16:L16" si="3">SUM(D17:D18)</f>
        <v>0</v>
      </c>
      <c r="E16" s="204">
        <f t="shared" si="3"/>
        <v>0</v>
      </c>
      <c r="F16" s="204">
        <f t="shared" si="3"/>
        <v>0</v>
      </c>
      <c r="G16" s="204">
        <f t="shared" si="3"/>
        <v>0</v>
      </c>
      <c r="H16" s="204">
        <f t="shared" si="3"/>
        <v>0</v>
      </c>
      <c r="I16" s="204">
        <f t="shared" si="3"/>
        <v>0</v>
      </c>
      <c r="J16" s="204">
        <f t="shared" si="3"/>
        <v>0</v>
      </c>
      <c r="K16" s="204">
        <f t="shared" si="3"/>
        <v>0</v>
      </c>
      <c r="L16" s="204">
        <f t="shared" si="3"/>
        <v>0</v>
      </c>
      <c r="M16" s="205"/>
      <c r="O16" s="43"/>
    </row>
    <row r="17" spans="1:15" s="2" customFormat="1" ht="36" customHeight="1">
      <c r="A17" s="161" t="s">
        <v>170</v>
      </c>
      <c r="B17" s="210">
        <v>1238</v>
      </c>
      <c r="C17" s="211" t="s">
        <v>169</v>
      </c>
      <c r="D17" s="212"/>
      <c r="E17" s="82">
        <f t="shared" ref="E17:E18" si="4">SUM(G17-F17)</f>
        <v>0</v>
      </c>
      <c r="F17" s="89"/>
      <c r="G17" s="90"/>
      <c r="H17" s="82"/>
      <c r="I17" s="213"/>
      <c r="J17" s="213"/>
      <c r="K17" s="213"/>
      <c r="L17" s="213"/>
      <c r="M17" s="214"/>
      <c r="O17" s="43"/>
    </row>
    <row r="18" spans="1:15" s="2" customFormat="1" ht="36" hidden="1" customHeight="1">
      <c r="A18" s="161"/>
      <c r="B18" s="210"/>
      <c r="C18" s="211"/>
      <c r="D18" s="212"/>
      <c r="E18" s="82">
        <f t="shared" si="4"/>
        <v>0</v>
      </c>
      <c r="F18" s="89"/>
      <c r="G18" s="90"/>
      <c r="H18" s="82"/>
      <c r="I18" s="213"/>
      <c r="J18" s="213"/>
      <c r="K18" s="213"/>
      <c r="L18" s="213"/>
      <c r="M18" s="214"/>
      <c r="O18" s="43"/>
    </row>
    <row r="19" spans="1:15" s="2" customFormat="1" ht="36" hidden="1" customHeight="1">
      <c r="A19" s="159" t="s">
        <v>67</v>
      </c>
      <c r="B19" s="202"/>
      <c r="C19" s="203" t="s">
        <v>109</v>
      </c>
      <c r="D19" s="204">
        <f t="shared" ref="D19:L19" si="5">SUM(D20:D21)</f>
        <v>0</v>
      </c>
      <c r="E19" s="204">
        <f t="shared" si="5"/>
        <v>0</v>
      </c>
      <c r="F19" s="204">
        <f t="shared" si="5"/>
        <v>0</v>
      </c>
      <c r="G19" s="204">
        <f t="shared" si="5"/>
        <v>0</v>
      </c>
      <c r="H19" s="204">
        <f t="shared" si="5"/>
        <v>0</v>
      </c>
      <c r="I19" s="204">
        <f t="shared" si="5"/>
        <v>0</v>
      </c>
      <c r="J19" s="204">
        <f t="shared" si="5"/>
        <v>0</v>
      </c>
      <c r="K19" s="204">
        <f t="shared" si="5"/>
        <v>0</v>
      </c>
      <c r="L19" s="204">
        <f t="shared" si="5"/>
        <v>0</v>
      </c>
      <c r="M19" s="205"/>
      <c r="O19" s="43"/>
    </row>
    <row r="20" spans="1:15" s="2" customFormat="1" ht="36" hidden="1" customHeight="1">
      <c r="A20" s="161"/>
      <c r="B20" s="210"/>
      <c r="C20" s="211"/>
      <c r="D20" s="212">
        <v>0</v>
      </c>
      <c r="E20" s="82">
        <f>SUM(G20-F20)</f>
        <v>0</v>
      </c>
      <c r="F20" s="89">
        <f>IF(H20&gt;0,0,-H20)</f>
        <v>0</v>
      </c>
      <c r="G20" s="90">
        <f>IF(H20&gt;0,H20,0)</f>
        <v>0</v>
      </c>
      <c r="H20" s="82">
        <f>SUM(I20:L20)</f>
        <v>0</v>
      </c>
      <c r="I20" s="213"/>
      <c r="J20" s="213"/>
      <c r="K20" s="213"/>
      <c r="L20" s="213"/>
      <c r="M20" s="214"/>
      <c r="O20" s="43"/>
    </row>
    <row r="21" spans="1:15" s="2" customFormat="1" ht="36" hidden="1" customHeight="1">
      <c r="A21" s="161"/>
      <c r="B21" s="210"/>
      <c r="C21" s="211"/>
      <c r="D21" s="212">
        <v>0</v>
      </c>
      <c r="E21" s="82">
        <f>SUM(G21-F21)</f>
        <v>0</v>
      </c>
      <c r="F21" s="89">
        <f>IF(H21&gt;0,0,-H21)</f>
        <v>0</v>
      </c>
      <c r="G21" s="90">
        <f>IF(H21&gt;0,H21,0)</f>
        <v>0</v>
      </c>
      <c r="H21" s="82">
        <f>SUM(I21:L21)</f>
        <v>0</v>
      </c>
      <c r="I21" s="213"/>
      <c r="J21" s="213"/>
      <c r="K21" s="213"/>
      <c r="L21" s="213"/>
      <c r="M21" s="214"/>
      <c r="O21" s="43"/>
    </row>
    <row r="22" spans="1:15" s="2" customFormat="1" ht="36" hidden="1" customHeight="1">
      <c r="A22" s="162" t="s">
        <v>69</v>
      </c>
      <c r="B22" s="202"/>
      <c r="C22" s="215" t="s">
        <v>110</v>
      </c>
      <c r="D22" s="204">
        <f t="shared" ref="D22:L22" si="6">SUM(D23:D24)</f>
        <v>0</v>
      </c>
      <c r="E22" s="204">
        <f t="shared" si="6"/>
        <v>0</v>
      </c>
      <c r="F22" s="204">
        <f t="shared" si="6"/>
        <v>0</v>
      </c>
      <c r="G22" s="204">
        <f t="shared" si="6"/>
        <v>0</v>
      </c>
      <c r="H22" s="204">
        <f t="shared" si="6"/>
        <v>0</v>
      </c>
      <c r="I22" s="204">
        <f t="shared" si="6"/>
        <v>0</v>
      </c>
      <c r="J22" s="204">
        <f t="shared" si="6"/>
        <v>0</v>
      </c>
      <c r="K22" s="204">
        <f t="shared" si="6"/>
        <v>0</v>
      </c>
      <c r="L22" s="204">
        <f t="shared" si="6"/>
        <v>0</v>
      </c>
      <c r="M22" s="205"/>
      <c r="O22" s="43"/>
    </row>
    <row r="23" spans="1:15" s="2" customFormat="1" ht="36" hidden="1" customHeight="1">
      <c r="A23" s="161"/>
      <c r="B23" s="210"/>
      <c r="C23" s="211"/>
      <c r="D23" s="212">
        <v>0</v>
      </c>
      <c r="E23" s="82">
        <f>SUM(G23-F23)</f>
        <v>0</v>
      </c>
      <c r="F23" s="89">
        <f>IF(H23&gt;0,0,-H23)</f>
        <v>0</v>
      </c>
      <c r="G23" s="90">
        <f>IF(H23&gt;0,H23,0)</f>
        <v>0</v>
      </c>
      <c r="H23" s="82">
        <f>SUM(I23:L23)</f>
        <v>0</v>
      </c>
      <c r="I23" s="213"/>
      <c r="J23" s="213"/>
      <c r="K23" s="213"/>
      <c r="L23" s="213"/>
      <c r="M23" s="214"/>
      <c r="O23" s="43"/>
    </row>
    <row r="24" spans="1:15" s="2" customFormat="1" ht="36" hidden="1" customHeight="1">
      <c r="A24" s="161"/>
      <c r="B24" s="210"/>
      <c r="C24" s="211"/>
      <c r="D24" s="212">
        <v>0</v>
      </c>
      <c r="E24" s="82">
        <f>SUM(G24-F24)</f>
        <v>0</v>
      </c>
      <c r="F24" s="89">
        <f>IF(H24&gt;0,0,-H24)</f>
        <v>0</v>
      </c>
      <c r="G24" s="90">
        <f>IF(H24&gt;0,H24,0)</f>
        <v>0</v>
      </c>
      <c r="H24" s="82">
        <f>SUM(I24:L24)</f>
        <v>0</v>
      </c>
      <c r="I24" s="213"/>
      <c r="J24" s="213"/>
      <c r="K24" s="213"/>
      <c r="L24" s="213"/>
      <c r="M24" s="214"/>
      <c r="O24" s="43"/>
    </row>
    <row r="25" spans="1:15" s="2" customFormat="1" ht="36" hidden="1" customHeight="1">
      <c r="A25" s="159" t="s">
        <v>68</v>
      </c>
      <c r="B25" s="202"/>
      <c r="C25" s="203" t="s">
        <v>111</v>
      </c>
      <c r="D25" s="204">
        <f t="shared" ref="D25:L25" si="7">SUM(D26:D27)</f>
        <v>0</v>
      </c>
      <c r="E25" s="204">
        <f t="shared" si="7"/>
        <v>0</v>
      </c>
      <c r="F25" s="204">
        <f t="shared" si="7"/>
        <v>0</v>
      </c>
      <c r="G25" s="204">
        <f t="shared" si="7"/>
        <v>0</v>
      </c>
      <c r="H25" s="204">
        <f t="shared" si="7"/>
        <v>0</v>
      </c>
      <c r="I25" s="204">
        <f t="shared" si="7"/>
        <v>0</v>
      </c>
      <c r="J25" s="204">
        <f t="shared" si="7"/>
        <v>0</v>
      </c>
      <c r="K25" s="204">
        <f t="shared" si="7"/>
        <v>0</v>
      </c>
      <c r="L25" s="204">
        <f t="shared" si="7"/>
        <v>0</v>
      </c>
      <c r="M25" s="205"/>
      <c r="O25" s="43"/>
    </row>
    <row r="26" spans="1:15" s="2" customFormat="1" ht="36" hidden="1" customHeight="1">
      <c r="A26" s="161"/>
      <c r="B26" s="210"/>
      <c r="C26" s="211"/>
      <c r="D26" s="212">
        <v>0</v>
      </c>
      <c r="E26" s="82">
        <f t="shared" ref="E26:E27" si="8">SUM(G26-F26)</f>
        <v>0</v>
      </c>
      <c r="F26" s="89">
        <f t="shared" ref="F26:F27" si="9">IF(H26&gt;0,0,-H26)</f>
        <v>0</v>
      </c>
      <c r="G26" s="90">
        <f t="shared" ref="G26:G27" si="10">IF(H26&gt;0,H26,0)</f>
        <v>0</v>
      </c>
      <c r="H26" s="82">
        <f t="shared" ref="H26:H27" si="11">SUM(I26:L26)</f>
        <v>0</v>
      </c>
      <c r="I26" s="213"/>
      <c r="J26" s="213"/>
      <c r="K26" s="213"/>
      <c r="L26" s="213"/>
      <c r="M26" s="214"/>
      <c r="O26" s="43"/>
    </row>
    <row r="27" spans="1:15" s="2" customFormat="1" ht="36" hidden="1" customHeight="1">
      <c r="A27" s="161"/>
      <c r="B27" s="210"/>
      <c r="C27" s="211"/>
      <c r="D27" s="212">
        <v>0</v>
      </c>
      <c r="E27" s="82">
        <f t="shared" si="8"/>
        <v>0</v>
      </c>
      <c r="F27" s="89">
        <f t="shared" si="9"/>
        <v>0</v>
      </c>
      <c r="G27" s="90">
        <f t="shared" si="10"/>
        <v>0</v>
      </c>
      <c r="H27" s="82">
        <f t="shared" si="11"/>
        <v>0</v>
      </c>
      <c r="I27" s="213"/>
      <c r="J27" s="213"/>
      <c r="K27" s="213"/>
      <c r="L27" s="213"/>
      <c r="M27" s="214"/>
      <c r="O27" s="43"/>
    </row>
    <row r="28" spans="1:15" s="2" customFormat="1" ht="36" hidden="1" customHeight="1">
      <c r="A28" s="159" t="s">
        <v>70</v>
      </c>
      <c r="B28" s="202"/>
      <c r="C28" s="203" t="s">
        <v>112</v>
      </c>
      <c r="D28" s="204">
        <f t="shared" ref="D28:L28" si="12">SUM(D29:D30)</f>
        <v>0</v>
      </c>
      <c r="E28" s="204">
        <f t="shared" si="12"/>
        <v>0</v>
      </c>
      <c r="F28" s="204">
        <f t="shared" si="12"/>
        <v>0</v>
      </c>
      <c r="G28" s="204">
        <f t="shared" si="12"/>
        <v>0</v>
      </c>
      <c r="H28" s="204">
        <f t="shared" si="12"/>
        <v>0</v>
      </c>
      <c r="I28" s="204">
        <f t="shared" si="12"/>
        <v>0</v>
      </c>
      <c r="J28" s="204">
        <f t="shared" si="12"/>
        <v>0</v>
      </c>
      <c r="K28" s="204">
        <f t="shared" si="12"/>
        <v>0</v>
      </c>
      <c r="L28" s="204">
        <f t="shared" si="12"/>
        <v>0</v>
      </c>
      <c r="M28" s="205"/>
      <c r="O28" s="43"/>
    </row>
    <row r="29" spans="1:15" s="2" customFormat="1" ht="36" hidden="1" customHeight="1">
      <c r="A29" s="161"/>
      <c r="B29" s="210"/>
      <c r="C29" s="211"/>
      <c r="D29" s="212">
        <v>0</v>
      </c>
      <c r="E29" s="82">
        <f>SUM(G29-F29)</f>
        <v>0</v>
      </c>
      <c r="F29" s="89">
        <f>IF(H29&gt;0,0,-H29)</f>
        <v>0</v>
      </c>
      <c r="G29" s="90">
        <f>IF(H29&gt;0,H29,0)</f>
        <v>0</v>
      </c>
      <c r="H29" s="82">
        <f>SUM(I29:L29)</f>
        <v>0</v>
      </c>
      <c r="I29" s="213"/>
      <c r="J29" s="213"/>
      <c r="K29" s="213"/>
      <c r="L29" s="213"/>
      <c r="M29" s="214"/>
      <c r="O29" s="43"/>
    </row>
    <row r="30" spans="1:15" s="2" customFormat="1" ht="36" hidden="1" customHeight="1">
      <c r="A30" s="161"/>
      <c r="B30" s="210"/>
      <c r="C30" s="211"/>
      <c r="D30" s="212">
        <v>0</v>
      </c>
      <c r="E30" s="82">
        <f>SUM(G30-F30)</f>
        <v>0</v>
      </c>
      <c r="F30" s="89">
        <f>IF(H30&gt;0,0,-H30)</f>
        <v>0</v>
      </c>
      <c r="G30" s="90">
        <f>IF(H30&gt;0,H30,0)</f>
        <v>0</v>
      </c>
      <c r="H30" s="82">
        <f>SUM(I30:L30)</f>
        <v>0</v>
      </c>
      <c r="I30" s="213"/>
      <c r="J30" s="213"/>
      <c r="K30" s="213"/>
      <c r="L30" s="213"/>
      <c r="M30" s="214"/>
      <c r="O30" s="43"/>
    </row>
    <row r="31" spans="1:15" s="2" customFormat="1" ht="36" hidden="1" customHeight="1">
      <c r="A31" s="162" t="s">
        <v>71</v>
      </c>
      <c r="B31" s="202"/>
      <c r="C31" s="215" t="s">
        <v>113</v>
      </c>
      <c r="D31" s="204">
        <f t="shared" ref="D31:L31" si="13">SUM(D32:D33)</f>
        <v>0</v>
      </c>
      <c r="E31" s="204">
        <f t="shared" si="13"/>
        <v>0</v>
      </c>
      <c r="F31" s="204">
        <f t="shared" si="13"/>
        <v>0</v>
      </c>
      <c r="G31" s="204">
        <f t="shared" si="13"/>
        <v>0</v>
      </c>
      <c r="H31" s="204">
        <f t="shared" si="13"/>
        <v>0</v>
      </c>
      <c r="I31" s="204">
        <f t="shared" si="13"/>
        <v>0</v>
      </c>
      <c r="J31" s="204">
        <f t="shared" si="13"/>
        <v>0</v>
      </c>
      <c r="K31" s="204">
        <f t="shared" si="13"/>
        <v>0</v>
      </c>
      <c r="L31" s="204">
        <f t="shared" si="13"/>
        <v>0</v>
      </c>
      <c r="M31" s="205"/>
      <c r="O31" s="43"/>
    </row>
    <row r="32" spans="1:15" s="2" customFormat="1" ht="36" hidden="1" customHeight="1">
      <c r="A32" s="161"/>
      <c r="B32" s="210"/>
      <c r="C32" s="211"/>
      <c r="D32" s="212"/>
      <c r="E32" s="82"/>
      <c r="F32" s="89"/>
      <c r="G32" s="216"/>
      <c r="H32" s="82">
        <f>SUM(I32:L32)</f>
        <v>0</v>
      </c>
      <c r="I32" s="213"/>
      <c r="J32" s="213"/>
      <c r="K32" s="213"/>
      <c r="L32" s="213"/>
      <c r="M32" s="214"/>
      <c r="O32" s="43"/>
    </row>
    <row r="33" spans="1:15" s="2" customFormat="1" ht="36" hidden="1" customHeight="1">
      <c r="A33" s="161"/>
      <c r="B33" s="236"/>
      <c r="C33" s="237"/>
      <c r="D33" s="238">
        <v>0</v>
      </c>
      <c r="E33" s="82">
        <f>SUM(G33-F33)</f>
        <v>0</v>
      </c>
      <c r="F33" s="140">
        <f>IF(H33&gt;0,0,-H33)</f>
        <v>0</v>
      </c>
      <c r="G33" s="141">
        <f>IF(H33&gt;0,H33,0)</f>
        <v>0</v>
      </c>
      <c r="H33" s="82">
        <f>SUM(I33:L33)</f>
        <v>0</v>
      </c>
      <c r="I33" s="239"/>
      <c r="J33" s="239"/>
      <c r="K33" s="239"/>
      <c r="L33" s="239"/>
      <c r="M33" s="240"/>
      <c r="O33" s="43"/>
    </row>
    <row r="34" spans="1:15" s="2" customFormat="1" ht="36" hidden="1" customHeight="1">
      <c r="A34" s="159" t="s">
        <v>72</v>
      </c>
      <c r="B34" s="195"/>
      <c r="C34" s="203" t="s">
        <v>137</v>
      </c>
      <c r="D34" s="193">
        <f t="shared" ref="D34:L34" si="14">SUM(D35:D36)</f>
        <v>0</v>
      </c>
      <c r="E34" s="193">
        <f t="shared" si="14"/>
        <v>0</v>
      </c>
      <c r="F34" s="193">
        <f t="shared" si="14"/>
        <v>0</v>
      </c>
      <c r="G34" s="193">
        <f t="shared" si="14"/>
        <v>0</v>
      </c>
      <c r="H34" s="193">
        <f t="shared" si="14"/>
        <v>0</v>
      </c>
      <c r="I34" s="193">
        <f t="shared" si="14"/>
        <v>0</v>
      </c>
      <c r="J34" s="193">
        <f t="shared" si="14"/>
        <v>0</v>
      </c>
      <c r="K34" s="193">
        <f t="shared" si="14"/>
        <v>0</v>
      </c>
      <c r="L34" s="193">
        <f t="shared" si="14"/>
        <v>0</v>
      </c>
      <c r="M34" s="196"/>
      <c r="O34" s="43"/>
    </row>
    <row r="35" spans="1:15" s="2" customFormat="1" ht="36" hidden="1" customHeight="1">
      <c r="A35" s="161"/>
      <c r="B35" s="44"/>
      <c r="C35" s="53"/>
      <c r="D35" s="35">
        <v>0</v>
      </c>
      <c r="E35" s="82">
        <f>SUM(G35-F35)</f>
        <v>0</v>
      </c>
      <c r="F35" s="89">
        <f>IF(H35&gt;0,0,-H35)</f>
        <v>0</v>
      </c>
      <c r="G35" s="90">
        <f>IF(H35&gt;0,H35,0)</f>
        <v>0</v>
      </c>
      <c r="H35" s="82">
        <f>SUM(I35:L35)</f>
        <v>0</v>
      </c>
      <c r="I35" s="79"/>
      <c r="J35" s="79"/>
      <c r="K35" s="79"/>
      <c r="L35" s="79"/>
      <c r="M35" s="54"/>
      <c r="O35" s="43"/>
    </row>
    <row r="36" spans="1:15" s="2" customFormat="1" ht="36" hidden="1" customHeight="1">
      <c r="A36" s="163"/>
      <c r="B36" s="46"/>
      <c r="C36" s="51"/>
      <c r="D36" s="39">
        <v>0</v>
      </c>
      <c r="E36" s="155">
        <f>SUM(G36-F36)</f>
        <v>0</v>
      </c>
      <c r="F36" s="156">
        <f>IF(H36&gt;0,0,-H36)</f>
        <v>0</v>
      </c>
      <c r="G36" s="157">
        <f>IF(H36&gt;0,H36,0)</f>
        <v>0</v>
      </c>
      <c r="H36" s="155">
        <f>SUM(I36:L36)</f>
        <v>0</v>
      </c>
      <c r="I36" s="80"/>
      <c r="J36" s="80"/>
      <c r="K36" s="80"/>
      <c r="L36" s="80"/>
      <c r="M36" s="47"/>
      <c r="O36" s="43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5" ht="22.5">
      <c r="A39" s="52"/>
      <c r="B39" s="52"/>
      <c r="C39" s="33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5">
      <c r="M40" s="34"/>
    </row>
  </sheetData>
  <mergeCells count="8">
    <mergeCell ref="A1:M1"/>
    <mergeCell ref="A4:A5"/>
    <mergeCell ref="B4:B5"/>
    <mergeCell ref="C4:C5"/>
    <mergeCell ref="D4:D5"/>
    <mergeCell ref="M4:M5"/>
    <mergeCell ref="H4:L4"/>
    <mergeCell ref="E4:G4"/>
  </mergeCells>
  <phoneticPr fontId="2" type="noConversion"/>
  <pageMargins left="0.62992125984251968" right="0.39370078740157483" top="0.74803149606299213" bottom="0.78740157480314965" header="0.51181102362204722" footer="0.43307086614173229"/>
  <pageSetup paperSize="9" scale="85" orientation="portrait" r:id="rId1"/>
  <headerFooter alignWithMargins="0">
    <oddFooter>&amp;C&amp;P</oddFooter>
  </headerFooter>
  <colBreaks count="1" manualBreakCount="1">
    <brk id="13" max="29" man="1"/>
  </colBreaks>
  <ignoredErrors>
    <ignoredError sqref="E10:H10 E13:H13 F16:H16 E19:H19 E22:H22 E25:H25 E28:H28 E31:H31 E34:H3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106"/>
  <sheetViews>
    <sheetView showGridLines="0" showZeros="0" view="pageBreakPreview" zoomScale="85" zoomScaleSheetLayoutView="100" workbookViewId="0">
      <pane ySplit="5" topLeftCell="A6" activePane="bottomLeft" state="frozen"/>
      <selection activeCell="C41" sqref="C41"/>
      <selection pane="bottomLeft" activeCell="F43" sqref="F43"/>
    </sheetView>
  </sheetViews>
  <sheetFormatPr defaultRowHeight="13.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9.6640625" style="1" customWidth="1"/>
    <col min="6" max="7" width="10.88671875" style="1" customWidth="1"/>
    <col min="8" max="12" width="9" style="1" customWidth="1"/>
    <col min="13" max="13" width="23.33203125" style="1" customWidth="1"/>
    <col min="14" max="14" width="9.77734375" style="1" customWidth="1"/>
    <col min="15" max="15" width="1.33203125" style="1" customWidth="1"/>
    <col min="16" max="16" width="8.88671875" style="1" customWidth="1"/>
    <col min="17" max="16384" width="8.88671875" style="1"/>
  </cols>
  <sheetData>
    <row r="1" spans="1:14" ht="44.25" customHeight="1">
      <c r="A1" s="450" t="s">
        <v>165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</row>
    <row r="2" spans="1:14" ht="20.25" customHeight="1">
      <c r="A2" s="52"/>
      <c r="B2" s="52" t="s">
        <v>43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>
      <c r="M3" s="34" t="s">
        <v>26</v>
      </c>
    </row>
    <row r="4" spans="1:14" s="2" customFormat="1" ht="20.25" customHeight="1">
      <c r="A4" s="448" t="s">
        <v>50</v>
      </c>
      <c r="B4" s="451" t="s">
        <v>114</v>
      </c>
      <c r="C4" s="414" t="s">
        <v>115</v>
      </c>
      <c r="D4" s="410" t="s">
        <v>116</v>
      </c>
      <c r="E4" s="445" t="s">
        <v>117</v>
      </c>
      <c r="F4" s="446"/>
      <c r="G4" s="447"/>
      <c r="H4" s="445" t="s">
        <v>118</v>
      </c>
      <c r="I4" s="446"/>
      <c r="J4" s="446"/>
      <c r="K4" s="446"/>
      <c r="L4" s="447"/>
      <c r="M4" s="412" t="s">
        <v>119</v>
      </c>
    </row>
    <row r="5" spans="1:14" s="2" customFormat="1" ht="21" customHeight="1">
      <c r="A5" s="449"/>
      <c r="B5" s="406"/>
      <c r="C5" s="409"/>
      <c r="D5" s="411"/>
      <c r="E5" s="81" t="s">
        <v>120</v>
      </c>
      <c r="F5" s="81" t="s">
        <v>121</v>
      </c>
      <c r="G5" s="81" t="s">
        <v>122</v>
      </c>
      <c r="H5" s="81" t="s">
        <v>120</v>
      </c>
      <c r="I5" s="81" t="s">
        <v>123</v>
      </c>
      <c r="J5" s="81" t="s">
        <v>124</v>
      </c>
      <c r="K5" s="81" t="s">
        <v>125</v>
      </c>
      <c r="L5" s="81" t="s">
        <v>126</v>
      </c>
      <c r="M5" s="413"/>
    </row>
    <row r="6" spans="1:14" s="38" customFormat="1" ht="36" customHeight="1">
      <c r="A6" s="150" t="s">
        <v>19</v>
      </c>
      <c r="B6" s="198"/>
      <c r="C6" s="199" t="s">
        <v>120</v>
      </c>
      <c r="D6" s="217">
        <f t="shared" ref="D6:L6" si="0">SUM(D7:D36)/2</f>
        <v>0</v>
      </c>
      <c r="E6" s="217">
        <f t="shared" si="0"/>
        <v>0</v>
      </c>
      <c r="F6" s="217">
        <f t="shared" si="0"/>
        <v>0</v>
      </c>
      <c r="G6" s="217">
        <f t="shared" si="0"/>
        <v>0</v>
      </c>
      <c r="H6" s="217">
        <f t="shared" si="0"/>
        <v>0</v>
      </c>
      <c r="I6" s="217">
        <f t="shared" si="0"/>
        <v>0</v>
      </c>
      <c r="J6" s="217">
        <f t="shared" si="0"/>
        <v>0</v>
      </c>
      <c r="K6" s="217">
        <f t="shared" si="0"/>
        <v>0</v>
      </c>
      <c r="L6" s="217">
        <f t="shared" si="0"/>
        <v>0</v>
      </c>
      <c r="M6" s="201"/>
    </row>
    <row r="7" spans="1:14" s="2" customFormat="1" ht="36" hidden="1" customHeight="1">
      <c r="A7" s="151" t="s">
        <v>64</v>
      </c>
      <c r="B7" s="218"/>
      <c r="C7" s="219" t="s">
        <v>127</v>
      </c>
      <c r="D7" s="204">
        <f t="shared" ref="D7:L7" si="1">SUM(D8:D9)</f>
        <v>0</v>
      </c>
      <c r="E7" s="204">
        <f t="shared" si="1"/>
        <v>0</v>
      </c>
      <c r="F7" s="204">
        <f t="shared" si="1"/>
        <v>0</v>
      </c>
      <c r="G7" s="204">
        <f t="shared" si="1"/>
        <v>0</v>
      </c>
      <c r="H7" s="204">
        <f t="shared" si="1"/>
        <v>0</v>
      </c>
      <c r="I7" s="204">
        <f t="shared" si="1"/>
        <v>0</v>
      </c>
      <c r="J7" s="204">
        <f t="shared" si="1"/>
        <v>0</v>
      </c>
      <c r="K7" s="204">
        <f t="shared" si="1"/>
        <v>0</v>
      </c>
      <c r="L7" s="204">
        <f t="shared" si="1"/>
        <v>0</v>
      </c>
      <c r="M7" s="220"/>
      <c r="N7" s="5"/>
    </row>
    <row r="8" spans="1:14" s="2" customFormat="1" ht="45" hidden="1" customHeight="1">
      <c r="A8" s="152"/>
      <c r="B8" s="210"/>
      <c r="C8" s="221"/>
      <c r="D8" s="222"/>
      <c r="E8" s="82">
        <f>SUM(G8-F8)</f>
        <v>0</v>
      </c>
      <c r="F8" s="89"/>
      <c r="G8" s="90">
        <f>IF(H8&gt;0,H8,0)</f>
        <v>0</v>
      </c>
      <c r="H8" s="82">
        <f>SUM(I8:L8)</f>
        <v>0</v>
      </c>
      <c r="I8" s="222"/>
      <c r="J8" s="222"/>
      <c r="K8" s="222"/>
      <c r="L8" s="222"/>
      <c r="M8" s="223"/>
      <c r="N8" s="5"/>
    </row>
    <row r="9" spans="1:14" s="2" customFormat="1" ht="36" hidden="1" customHeight="1">
      <c r="A9" s="152"/>
      <c r="B9" s="210"/>
      <c r="C9" s="221"/>
      <c r="D9" s="222"/>
      <c r="E9" s="82">
        <f>SUM(G9-F9)</f>
        <v>0</v>
      </c>
      <c r="F9" s="89">
        <f>IF(H9&gt;0,0,-H9)</f>
        <v>0</v>
      </c>
      <c r="G9" s="90">
        <f>IF(H9&gt;0,H9,0)</f>
        <v>0</v>
      </c>
      <c r="H9" s="82">
        <f>SUM(I9:L9)</f>
        <v>0</v>
      </c>
      <c r="I9" s="222"/>
      <c r="J9" s="222"/>
      <c r="K9" s="222"/>
      <c r="L9" s="222"/>
      <c r="M9" s="223"/>
      <c r="N9" s="5"/>
    </row>
    <row r="10" spans="1:14" s="2" customFormat="1" ht="36" hidden="1" customHeight="1">
      <c r="A10" s="151" t="s">
        <v>65</v>
      </c>
      <c r="B10" s="218"/>
      <c r="C10" s="219" t="s">
        <v>128</v>
      </c>
      <c r="D10" s="204">
        <f t="shared" ref="D10:L10" si="2">SUM(D11:D12)</f>
        <v>0</v>
      </c>
      <c r="E10" s="204">
        <f t="shared" si="2"/>
        <v>0</v>
      </c>
      <c r="F10" s="204">
        <f t="shared" si="2"/>
        <v>0</v>
      </c>
      <c r="G10" s="204">
        <f t="shared" si="2"/>
        <v>0</v>
      </c>
      <c r="H10" s="204">
        <f t="shared" si="2"/>
        <v>0</v>
      </c>
      <c r="I10" s="204">
        <f t="shared" si="2"/>
        <v>0</v>
      </c>
      <c r="J10" s="204">
        <f t="shared" si="2"/>
        <v>0</v>
      </c>
      <c r="K10" s="204">
        <f t="shared" si="2"/>
        <v>0</v>
      </c>
      <c r="L10" s="204">
        <f t="shared" si="2"/>
        <v>0</v>
      </c>
      <c r="M10" s="220"/>
      <c r="N10" s="5"/>
    </row>
    <row r="11" spans="1:14" s="2" customFormat="1" ht="36" hidden="1" customHeight="1">
      <c r="A11" s="152"/>
      <c r="B11" s="210"/>
      <c r="C11" s="221"/>
      <c r="D11" s="222"/>
      <c r="E11" s="82">
        <f>SUM(G11-F11)</f>
        <v>0</v>
      </c>
      <c r="F11" s="89">
        <f>IF(H11&gt;0,0,-H11)</f>
        <v>0</v>
      </c>
      <c r="G11" s="90">
        <f>IF(H11&gt;0,H11,0)</f>
        <v>0</v>
      </c>
      <c r="H11" s="82">
        <f>SUM(I11:L11)</f>
        <v>0</v>
      </c>
      <c r="I11" s="222"/>
      <c r="J11" s="222"/>
      <c r="K11" s="222"/>
      <c r="L11" s="222"/>
      <c r="M11" s="223"/>
      <c r="N11" s="5"/>
    </row>
    <row r="12" spans="1:14" s="2" customFormat="1" ht="36" hidden="1" customHeight="1">
      <c r="A12" s="152"/>
      <c r="B12" s="210"/>
      <c r="C12" s="221"/>
      <c r="D12" s="222"/>
      <c r="E12" s="82">
        <f>SUM(G12-F12)</f>
        <v>0</v>
      </c>
      <c r="F12" s="89">
        <f>IF(H12&gt;0,0,-H12)</f>
        <v>0</v>
      </c>
      <c r="G12" s="90">
        <f>IF(H12&gt;0,H12,0)</f>
        <v>0</v>
      </c>
      <c r="H12" s="82">
        <f>SUM(I12:L12)</f>
        <v>0</v>
      </c>
      <c r="I12" s="222"/>
      <c r="J12" s="222"/>
      <c r="K12" s="222"/>
      <c r="L12" s="222"/>
      <c r="M12" s="223"/>
      <c r="N12" s="5"/>
    </row>
    <row r="13" spans="1:14" s="2" customFormat="1" ht="36" hidden="1" customHeight="1">
      <c r="A13" s="151" t="s">
        <v>63</v>
      </c>
      <c r="B13" s="218"/>
      <c r="C13" s="219" t="s">
        <v>129</v>
      </c>
      <c r="D13" s="204">
        <f t="shared" ref="D13:L13" si="3">SUM(D14:D15)</f>
        <v>0</v>
      </c>
      <c r="E13" s="204">
        <f t="shared" si="3"/>
        <v>0</v>
      </c>
      <c r="F13" s="204">
        <f t="shared" si="3"/>
        <v>0</v>
      </c>
      <c r="G13" s="204">
        <f t="shared" si="3"/>
        <v>0</v>
      </c>
      <c r="H13" s="204">
        <f t="shared" si="3"/>
        <v>0</v>
      </c>
      <c r="I13" s="204">
        <f t="shared" si="3"/>
        <v>0</v>
      </c>
      <c r="J13" s="204">
        <f t="shared" si="3"/>
        <v>0</v>
      </c>
      <c r="K13" s="204">
        <f t="shared" si="3"/>
        <v>0</v>
      </c>
      <c r="L13" s="204">
        <f t="shared" si="3"/>
        <v>0</v>
      </c>
      <c r="M13" s="220"/>
      <c r="N13" s="5"/>
    </row>
    <row r="14" spans="1:14" s="2" customFormat="1" ht="36" hidden="1" customHeight="1">
      <c r="A14" s="152"/>
      <c r="B14" s="210"/>
      <c r="C14" s="221"/>
      <c r="D14" s="222"/>
      <c r="E14" s="82">
        <f>SUM(G14-F14)</f>
        <v>0</v>
      </c>
      <c r="F14" s="89">
        <f>IF(H14&gt;0,0,-H14)</f>
        <v>0</v>
      </c>
      <c r="G14" s="90">
        <f>IF(H14&gt;0,H14,0)</f>
        <v>0</v>
      </c>
      <c r="H14" s="82">
        <f>SUM(I14:L14)</f>
        <v>0</v>
      </c>
      <c r="I14" s="222"/>
      <c r="J14" s="222"/>
      <c r="K14" s="222"/>
      <c r="L14" s="222"/>
      <c r="M14" s="223"/>
      <c r="N14" s="5"/>
    </row>
    <row r="15" spans="1:14" s="2" customFormat="1" ht="36" hidden="1" customHeight="1">
      <c r="A15" s="152"/>
      <c r="B15" s="210"/>
      <c r="C15" s="221"/>
      <c r="D15" s="222"/>
      <c r="E15" s="82">
        <f>SUM(G15-F15)</f>
        <v>0</v>
      </c>
      <c r="F15" s="89">
        <f>IF(H15&gt;0,0,-H15)</f>
        <v>0</v>
      </c>
      <c r="G15" s="90">
        <f>IF(H15&gt;0,H15,0)</f>
        <v>0</v>
      </c>
      <c r="H15" s="82">
        <f>SUM(I15:L15)</f>
        <v>0</v>
      </c>
      <c r="I15" s="222"/>
      <c r="J15" s="222"/>
      <c r="K15" s="222"/>
      <c r="L15" s="222"/>
      <c r="M15" s="223"/>
      <c r="N15" s="5"/>
    </row>
    <row r="16" spans="1:14" s="2" customFormat="1" ht="36" customHeight="1">
      <c r="A16" s="151" t="s">
        <v>66</v>
      </c>
      <c r="B16" s="218"/>
      <c r="C16" s="219" t="s">
        <v>130</v>
      </c>
      <c r="D16" s="204">
        <f t="shared" ref="D16:L16" si="4">SUM(D17:D18)</f>
        <v>0</v>
      </c>
      <c r="E16" s="204">
        <f t="shared" si="4"/>
        <v>0</v>
      </c>
      <c r="F16" s="204">
        <f t="shared" si="4"/>
        <v>0</v>
      </c>
      <c r="G16" s="204">
        <f t="shared" si="4"/>
        <v>0</v>
      </c>
      <c r="H16" s="204">
        <f t="shared" si="4"/>
        <v>0</v>
      </c>
      <c r="I16" s="204">
        <f t="shared" si="4"/>
        <v>0</v>
      </c>
      <c r="J16" s="204">
        <f t="shared" si="4"/>
        <v>0</v>
      </c>
      <c r="K16" s="204">
        <f t="shared" si="4"/>
        <v>0</v>
      </c>
      <c r="L16" s="204">
        <f t="shared" si="4"/>
        <v>0</v>
      </c>
      <c r="M16" s="220"/>
      <c r="N16" s="5"/>
    </row>
    <row r="17" spans="1:14" s="2" customFormat="1" ht="36" customHeight="1">
      <c r="A17" s="303" t="s">
        <v>170</v>
      </c>
      <c r="B17" s="210">
        <v>1239</v>
      </c>
      <c r="C17" s="221" t="s">
        <v>171</v>
      </c>
      <c r="D17" s="222"/>
      <c r="E17" s="82">
        <f t="shared" ref="E17:E18" si="5">SUM(G17-F17)</f>
        <v>0</v>
      </c>
      <c r="F17" s="89"/>
      <c r="G17" s="90"/>
      <c r="H17" s="82">
        <f>SUM(I17:L17)</f>
        <v>0</v>
      </c>
      <c r="I17" s="222"/>
      <c r="J17" s="222"/>
      <c r="K17" s="222"/>
      <c r="L17" s="222"/>
      <c r="M17" s="223"/>
      <c r="N17" s="5"/>
    </row>
    <row r="18" spans="1:14" s="2" customFormat="1" ht="36" hidden="1" customHeight="1">
      <c r="A18" s="152"/>
      <c r="B18" s="224"/>
      <c r="C18" s="227"/>
      <c r="D18" s="84"/>
      <c r="E18" s="82">
        <f t="shared" si="5"/>
        <v>0</v>
      </c>
      <c r="F18" s="140"/>
      <c r="G18" s="141"/>
      <c r="H18" s="82">
        <f>SUM(I18:L18)</f>
        <v>0</v>
      </c>
      <c r="I18" s="84"/>
      <c r="J18" s="84"/>
      <c r="K18" s="84"/>
      <c r="L18" s="84"/>
      <c r="M18" s="228"/>
      <c r="N18" s="5"/>
    </row>
    <row r="19" spans="1:14" s="2" customFormat="1" ht="36" hidden="1" customHeight="1">
      <c r="A19" s="151" t="s">
        <v>67</v>
      </c>
      <c r="B19" s="218"/>
      <c r="C19" s="219" t="s">
        <v>131</v>
      </c>
      <c r="D19" s="204">
        <f t="shared" ref="D19:L19" si="6">SUM(D20:D21)</f>
        <v>0</v>
      </c>
      <c r="E19" s="204">
        <f t="shared" si="6"/>
        <v>0</v>
      </c>
      <c r="F19" s="204">
        <f t="shared" si="6"/>
        <v>0</v>
      </c>
      <c r="G19" s="204">
        <f t="shared" si="6"/>
        <v>0</v>
      </c>
      <c r="H19" s="204">
        <f t="shared" si="6"/>
        <v>0</v>
      </c>
      <c r="I19" s="204">
        <f t="shared" si="6"/>
        <v>0</v>
      </c>
      <c r="J19" s="204">
        <f t="shared" si="6"/>
        <v>0</v>
      </c>
      <c r="K19" s="204">
        <f t="shared" si="6"/>
        <v>0</v>
      </c>
      <c r="L19" s="204">
        <f t="shared" si="6"/>
        <v>0</v>
      </c>
      <c r="M19" s="220"/>
      <c r="N19" s="5"/>
    </row>
    <row r="20" spans="1:14" s="2" customFormat="1" ht="36" hidden="1" customHeight="1">
      <c r="A20" s="152"/>
      <c r="B20" s="224"/>
      <c r="C20" s="112"/>
      <c r="D20" s="84"/>
      <c r="E20" s="82">
        <f>SUM(G20-F20)</f>
        <v>0</v>
      </c>
      <c r="F20" s="140"/>
      <c r="G20" s="141">
        <f>IF(H20&gt;0,H20,0)</f>
        <v>0</v>
      </c>
      <c r="H20" s="82">
        <f>SUM(I20:L20)</f>
        <v>0</v>
      </c>
      <c r="I20" s="84"/>
      <c r="J20" s="84"/>
      <c r="K20" s="84"/>
      <c r="L20" s="84"/>
      <c r="M20" s="225"/>
      <c r="N20" s="5"/>
    </row>
    <row r="21" spans="1:14" s="2" customFormat="1" ht="36" hidden="1" customHeight="1">
      <c r="A21" s="152"/>
      <c r="B21" s="210"/>
      <c r="C21" s="123"/>
      <c r="D21" s="212"/>
      <c r="E21" s="82">
        <f>SUM(G21-F21)</f>
        <v>0</v>
      </c>
      <c r="F21" s="89">
        <f>IF(H21&gt;0,0,-H21)</f>
        <v>0</v>
      </c>
      <c r="G21" s="90">
        <f>IF(H21&gt;0,H21,0)</f>
        <v>0</v>
      </c>
      <c r="H21" s="82">
        <f>SUM(I21:L21)</f>
        <v>0</v>
      </c>
      <c r="I21" s="212"/>
      <c r="J21" s="212"/>
      <c r="K21" s="212"/>
      <c r="L21" s="212"/>
      <c r="M21" s="214"/>
      <c r="N21" s="5"/>
    </row>
    <row r="22" spans="1:14" s="2" customFormat="1" ht="36" hidden="1" customHeight="1">
      <c r="A22" s="151" t="s">
        <v>69</v>
      </c>
      <c r="B22" s="218"/>
      <c r="C22" s="219" t="s">
        <v>132</v>
      </c>
      <c r="D22" s="204">
        <f t="shared" ref="D22:L22" si="7">SUM(D23:D24)</f>
        <v>0</v>
      </c>
      <c r="E22" s="204">
        <f t="shared" si="7"/>
        <v>0</v>
      </c>
      <c r="F22" s="204">
        <f t="shared" si="7"/>
        <v>0</v>
      </c>
      <c r="G22" s="204">
        <f t="shared" si="7"/>
        <v>0</v>
      </c>
      <c r="H22" s="204">
        <f t="shared" si="7"/>
        <v>0</v>
      </c>
      <c r="I22" s="204">
        <f t="shared" si="7"/>
        <v>0</v>
      </c>
      <c r="J22" s="204">
        <f t="shared" si="7"/>
        <v>0</v>
      </c>
      <c r="K22" s="204">
        <f t="shared" si="7"/>
        <v>0</v>
      </c>
      <c r="L22" s="204">
        <f t="shared" si="7"/>
        <v>0</v>
      </c>
      <c r="M22" s="220"/>
      <c r="N22" s="5"/>
    </row>
    <row r="23" spans="1:14" s="2" customFormat="1" ht="36" hidden="1" customHeight="1">
      <c r="A23" s="152"/>
      <c r="B23" s="210"/>
      <c r="C23" s="123"/>
      <c r="D23" s="212"/>
      <c r="E23" s="82">
        <f>SUM(G23-F23)</f>
        <v>0</v>
      </c>
      <c r="F23" s="89">
        <f>IF(H23&gt;0,0,-H23)</f>
        <v>0</v>
      </c>
      <c r="G23" s="90">
        <f>IF(H23&gt;0,H23,0)</f>
        <v>0</v>
      </c>
      <c r="H23" s="82">
        <f>SUM(I23:L23)</f>
        <v>0</v>
      </c>
      <c r="I23" s="212"/>
      <c r="J23" s="212"/>
      <c r="K23" s="212"/>
      <c r="L23" s="212"/>
      <c r="M23" s="214"/>
      <c r="N23" s="5"/>
    </row>
    <row r="24" spans="1:14" s="2" customFormat="1" ht="36" hidden="1" customHeight="1">
      <c r="A24" s="152"/>
      <c r="B24" s="210"/>
      <c r="C24" s="123"/>
      <c r="D24" s="212"/>
      <c r="E24" s="82">
        <f>SUM(G24-F24)</f>
        <v>0</v>
      </c>
      <c r="F24" s="89">
        <f>IF(H24&gt;0,0,-H24)</f>
        <v>0</v>
      </c>
      <c r="G24" s="90">
        <f>IF(H24&gt;0,H24,0)</f>
        <v>0</v>
      </c>
      <c r="H24" s="82">
        <f>SUM(I24:L24)</f>
        <v>0</v>
      </c>
      <c r="I24" s="212"/>
      <c r="J24" s="212"/>
      <c r="K24" s="212"/>
      <c r="L24" s="212"/>
      <c r="M24" s="214"/>
      <c r="N24" s="5"/>
    </row>
    <row r="25" spans="1:14" s="2" customFormat="1" ht="36" hidden="1" customHeight="1">
      <c r="A25" s="151" t="s">
        <v>68</v>
      </c>
      <c r="B25" s="218"/>
      <c r="C25" s="219" t="s">
        <v>133</v>
      </c>
      <c r="D25" s="204">
        <f t="shared" ref="D25:L25" si="8">SUM(D26:D27)</f>
        <v>0</v>
      </c>
      <c r="E25" s="204">
        <f t="shared" si="8"/>
        <v>0</v>
      </c>
      <c r="F25" s="204">
        <f t="shared" si="8"/>
        <v>0</v>
      </c>
      <c r="G25" s="204">
        <f t="shared" si="8"/>
        <v>0</v>
      </c>
      <c r="H25" s="204">
        <f t="shared" si="8"/>
        <v>0</v>
      </c>
      <c r="I25" s="204">
        <f t="shared" si="8"/>
        <v>0</v>
      </c>
      <c r="J25" s="204">
        <f t="shared" si="8"/>
        <v>0</v>
      </c>
      <c r="K25" s="204">
        <f t="shared" si="8"/>
        <v>0</v>
      </c>
      <c r="L25" s="204">
        <f t="shared" si="8"/>
        <v>0</v>
      </c>
      <c r="M25" s="220"/>
      <c r="N25" s="5"/>
    </row>
    <row r="26" spans="1:14" s="2" customFormat="1" ht="36" hidden="1" customHeight="1">
      <c r="A26" s="152"/>
      <c r="B26" s="224"/>
      <c r="C26" s="112"/>
      <c r="D26" s="84"/>
      <c r="E26" s="82"/>
      <c r="F26" s="140"/>
      <c r="G26" s="141"/>
      <c r="H26" s="82"/>
      <c r="I26" s="84"/>
      <c r="J26" s="84"/>
      <c r="K26" s="84"/>
      <c r="L26" s="84"/>
      <c r="M26" s="225"/>
      <c r="N26" s="5"/>
    </row>
    <row r="27" spans="1:14" s="2" customFormat="1" ht="36" hidden="1" customHeight="1">
      <c r="A27" s="152"/>
      <c r="B27" s="210"/>
      <c r="C27" s="123"/>
      <c r="D27" s="212"/>
      <c r="E27" s="82"/>
      <c r="F27" s="89"/>
      <c r="G27" s="90"/>
      <c r="H27" s="82"/>
      <c r="I27" s="212"/>
      <c r="J27" s="212"/>
      <c r="K27" s="212"/>
      <c r="L27" s="212"/>
      <c r="M27" s="225"/>
      <c r="N27" s="5"/>
    </row>
    <row r="28" spans="1:14" s="2" customFormat="1" ht="36" hidden="1" customHeight="1">
      <c r="A28" s="151" t="s">
        <v>70</v>
      </c>
      <c r="B28" s="218"/>
      <c r="C28" s="219" t="s">
        <v>134</v>
      </c>
      <c r="D28" s="204">
        <f t="shared" ref="D28:L28" si="9">SUM(D29:D30)</f>
        <v>0</v>
      </c>
      <c r="E28" s="204">
        <f t="shared" si="9"/>
        <v>0</v>
      </c>
      <c r="F28" s="204">
        <f t="shared" si="9"/>
        <v>0</v>
      </c>
      <c r="G28" s="204">
        <f t="shared" si="9"/>
        <v>0</v>
      </c>
      <c r="H28" s="204">
        <f t="shared" si="9"/>
        <v>0</v>
      </c>
      <c r="I28" s="204">
        <f t="shared" si="9"/>
        <v>0</v>
      </c>
      <c r="J28" s="204">
        <f t="shared" si="9"/>
        <v>0</v>
      </c>
      <c r="K28" s="204">
        <f t="shared" si="9"/>
        <v>0</v>
      </c>
      <c r="L28" s="204">
        <f t="shared" si="9"/>
        <v>0</v>
      </c>
      <c r="M28" s="220"/>
      <c r="N28" s="5"/>
    </row>
    <row r="29" spans="1:14" s="2" customFormat="1" ht="36" hidden="1" customHeight="1">
      <c r="A29" s="152"/>
      <c r="B29" s="210"/>
      <c r="C29" s="123"/>
      <c r="D29" s="212"/>
      <c r="E29" s="82">
        <f>SUM(G29-F29)</f>
        <v>0</v>
      </c>
      <c r="F29" s="89">
        <f>IF(H29&gt;0,0,-H29)</f>
        <v>0</v>
      </c>
      <c r="G29" s="90">
        <f>IF(H29&gt;0,H29,0)</f>
        <v>0</v>
      </c>
      <c r="H29" s="82">
        <f>SUM(I29:L29)</f>
        <v>0</v>
      </c>
      <c r="I29" s="212"/>
      <c r="J29" s="212"/>
      <c r="K29" s="212"/>
      <c r="L29" s="212"/>
      <c r="M29" s="214"/>
      <c r="N29" s="5"/>
    </row>
    <row r="30" spans="1:14" s="2" customFormat="1" ht="36" hidden="1" customHeight="1">
      <c r="A30" s="152"/>
      <c r="B30" s="210"/>
      <c r="C30" s="123"/>
      <c r="D30" s="212"/>
      <c r="E30" s="82">
        <f>SUM(G30-F30)</f>
        <v>0</v>
      </c>
      <c r="F30" s="89">
        <f>IF(H30&gt;0,0,-H30)</f>
        <v>0</v>
      </c>
      <c r="G30" s="90">
        <f>IF(H30&gt;0,H30,0)</f>
        <v>0</v>
      </c>
      <c r="H30" s="82">
        <f>SUM(I30:L30)</f>
        <v>0</v>
      </c>
      <c r="I30" s="212"/>
      <c r="J30" s="212"/>
      <c r="K30" s="212"/>
      <c r="L30" s="212"/>
      <c r="M30" s="214"/>
      <c r="N30" s="5"/>
    </row>
    <row r="31" spans="1:14" s="2" customFormat="1" ht="36" hidden="1" customHeight="1">
      <c r="A31" s="151" t="s">
        <v>71</v>
      </c>
      <c r="B31" s="218"/>
      <c r="C31" s="219" t="s">
        <v>135</v>
      </c>
      <c r="D31" s="204">
        <f t="shared" ref="D31:L31" si="10">SUM(D32:D33)</f>
        <v>0</v>
      </c>
      <c r="E31" s="204">
        <f t="shared" si="10"/>
        <v>0</v>
      </c>
      <c r="F31" s="204">
        <f t="shared" si="10"/>
        <v>0</v>
      </c>
      <c r="G31" s="204">
        <f t="shared" si="10"/>
        <v>0</v>
      </c>
      <c r="H31" s="204">
        <f t="shared" si="10"/>
        <v>0</v>
      </c>
      <c r="I31" s="204">
        <f t="shared" si="10"/>
        <v>0</v>
      </c>
      <c r="J31" s="204">
        <f t="shared" si="10"/>
        <v>0</v>
      </c>
      <c r="K31" s="204">
        <f t="shared" si="10"/>
        <v>0</v>
      </c>
      <c r="L31" s="204">
        <f t="shared" si="10"/>
        <v>0</v>
      </c>
      <c r="M31" s="220"/>
      <c r="N31" s="5"/>
    </row>
    <row r="32" spans="1:14" s="131" customFormat="1" ht="36" hidden="1" customHeight="1">
      <c r="A32" s="153"/>
      <c r="B32" s="224"/>
      <c r="C32" s="112"/>
      <c r="D32" s="84"/>
      <c r="E32" s="82"/>
      <c r="F32" s="140"/>
      <c r="G32" s="141"/>
      <c r="H32" s="82"/>
      <c r="I32" s="84"/>
      <c r="J32" s="84"/>
      <c r="K32" s="84"/>
      <c r="L32" s="84"/>
      <c r="M32" s="225"/>
      <c r="N32" s="130"/>
    </row>
    <row r="33" spans="1:14" s="131" customFormat="1" ht="36" hidden="1" customHeight="1">
      <c r="A33" s="153"/>
      <c r="B33" s="224"/>
      <c r="C33" s="112"/>
      <c r="D33" s="84"/>
      <c r="E33" s="82"/>
      <c r="F33" s="140"/>
      <c r="G33" s="141"/>
      <c r="H33" s="82"/>
      <c r="I33" s="84"/>
      <c r="J33" s="84"/>
      <c r="K33" s="84"/>
      <c r="L33" s="84"/>
      <c r="M33" s="225"/>
      <c r="N33" s="130"/>
    </row>
    <row r="34" spans="1:14" s="2" customFormat="1" ht="36" hidden="1" customHeight="1">
      <c r="A34" s="151" t="s">
        <v>72</v>
      </c>
      <c r="B34" s="192"/>
      <c r="C34" s="219" t="s">
        <v>137</v>
      </c>
      <c r="D34" s="193">
        <f t="shared" ref="D34:L34" si="11">SUM(D35:D36)</f>
        <v>0</v>
      </c>
      <c r="E34" s="193">
        <f t="shared" si="11"/>
        <v>0</v>
      </c>
      <c r="F34" s="193">
        <f t="shared" si="11"/>
        <v>0</v>
      </c>
      <c r="G34" s="193">
        <f t="shared" si="11"/>
        <v>0</v>
      </c>
      <c r="H34" s="193">
        <f t="shared" si="11"/>
        <v>0</v>
      </c>
      <c r="I34" s="193">
        <f t="shared" si="11"/>
        <v>0</v>
      </c>
      <c r="J34" s="193">
        <f t="shared" si="11"/>
        <v>0</v>
      </c>
      <c r="K34" s="193">
        <f t="shared" si="11"/>
        <v>0</v>
      </c>
      <c r="L34" s="193">
        <f t="shared" si="11"/>
        <v>0</v>
      </c>
      <c r="M34" s="194"/>
      <c r="N34" s="5"/>
    </row>
    <row r="35" spans="1:14" s="2" customFormat="1" ht="36" hidden="1" customHeight="1">
      <c r="A35" s="152"/>
      <c r="B35" s="44"/>
      <c r="C35" s="55"/>
      <c r="D35" s="35"/>
      <c r="E35" s="82">
        <f>SUM(G35-F35)</f>
        <v>0</v>
      </c>
      <c r="F35" s="89">
        <f>IF(H35&gt;0,0,-H35)</f>
        <v>0</v>
      </c>
      <c r="G35" s="90">
        <f>IF(H35&gt;0,H35,0)</f>
        <v>0</v>
      </c>
      <c r="H35" s="82">
        <f>SUM(I35:L35)</f>
        <v>0</v>
      </c>
      <c r="I35" s="35"/>
      <c r="J35" s="35"/>
      <c r="K35" s="35"/>
      <c r="L35" s="35"/>
      <c r="M35" s="48"/>
      <c r="N35" s="5"/>
    </row>
    <row r="36" spans="1:14" s="2" customFormat="1" ht="36" hidden="1" customHeight="1">
      <c r="A36" s="154"/>
      <c r="B36" s="46"/>
      <c r="C36" s="56"/>
      <c r="D36" s="39"/>
      <c r="E36" s="155">
        <f>SUM(G36-F36)</f>
        <v>0</v>
      </c>
      <c r="F36" s="156">
        <f>IF(H36&gt;0,0,-H36)</f>
        <v>0</v>
      </c>
      <c r="G36" s="157">
        <f>IF(H36&gt;0,H36,0)</f>
        <v>0</v>
      </c>
      <c r="H36" s="155">
        <f>SUM(I36:L36)</f>
        <v>0</v>
      </c>
      <c r="I36" s="39"/>
      <c r="J36" s="39"/>
      <c r="K36" s="39"/>
      <c r="L36" s="39"/>
      <c r="M36" s="50"/>
      <c r="N36" s="5"/>
    </row>
    <row r="37" spans="1:14"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4"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4"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4"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4"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4"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4"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4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4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4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4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</sheetData>
  <mergeCells count="8">
    <mergeCell ref="E4:G4"/>
    <mergeCell ref="A4:A5"/>
    <mergeCell ref="A1:M1"/>
    <mergeCell ref="B4:B5"/>
    <mergeCell ref="C4:C5"/>
    <mergeCell ref="D4:D5"/>
    <mergeCell ref="M4:M5"/>
    <mergeCell ref="H4:L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8" firstPageNumber="19" orientation="portrait" r:id="rId1"/>
  <headerFooter alignWithMargins="0">
    <oddFooter>&amp;C&amp;P</oddFooter>
  </headerFooter>
  <ignoredErrors>
    <ignoredError sqref="E10:G10 E13:G13 F16:G16 E19:G19 E22:G22 E25:G25 E28:G28 E31:G31 E34:G3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9"/>
  <sheetViews>
    <sheetView view="pageBreakPreview" workbookViewId="0">
      <selection activeCell="C24" sqref="C24"/>
    </sheetView>
  </sheetViews>
  <sheetFormatPr defaultRowHeight="13.5"/>
  <cols>
    <col min="1" max="1" width="0.6640625" style="6" customWidth="1"/>
    <col min="2" max="2" width="10.6640625" style="6" customWidth="1"/>
    <col min="3" max="3" width="13.5546875" style="6" customWidth="1"/>
    <col min="4" max="7" width="11.77734375" style="6" customWidth="1"/>
    <col min="8" max="8" width="13.88671875" style="6" customWidth="1"/>
    <col min="9" max="16384" width="8.88671875" style="6"/>
  </cols>
  <sheetData>
    <row r="1" spans="2:8" ht="50.25" customHeight="1">
      <c r="B1" s="384" t="s">
        <v>161</v>
      </c>
      <c r="C1" s="384"/>
      <c r="D1" s="385"/>
      <c r="E1" s="385"/>
      <c r="F1" s="385"/>
      <c r="G1" s="385"/>
      <c r="H1" s="385"/>
    </row>
    <row r="2" spans="2:8" ht="12" customHeight="1">
      <c r="B2" s="7"/>
      <c r="C2" s="7"/>
      <c r="D2" s="7"/>
      <c r="E2" s="7"/>
      <c r="F2" s="7"/>
      <c r="G2" s="7"/>
      <c r="H2" s="7"/>
    </row>
    <row r="3" spans="2:8" ht="23.25" customHeight="1">
      <c r="B3" s="8" t="s">
        <v>6</v>
      </c>
      <c r="C3" s="8"/>
      <c r="D3" s="10"/>
      <c r="E3" s="10"/>
      <c r="F3" s="11"/>
      <c r="G3" s="11"/>
      <c r="H3" s="11"/>
    </row>
    <row r="4" spans="2:8" s="7" customFormat="1" ht="21.75" customHeight="1" thickBot="1">
      <c r="B4" s="12"/>
      <c r="C4" s="12"/>
      <c r="F4" s="13"/>
      <c r="H4" s="15" t="s">
        <v>7</v>
      </c>
    </row>
    <row r="5" spans="2:8" ht="24" customHeight="1">
      <c r="B5" s="454" t="s">
        <v>8</v>
      </c>
      <c r="C5" s="459" t="s">
        <v>96</v>
      </c>
      <c r="D5" s="456" t="s">
        <v>9</v>
      </c>
      <c r="E5" s="456"/>
      <c r="F5" s="456" t="s">
        <v>10</v>
      </c>
      <c r="G5" s="456"/>
      <c r="H5" s="457" t="s">
        <v>94</v>
      </c>
    </row>
    <row r="6" spans="2:8" ht="24" customHeight="1">
      <c r="B6" s="455"/>
      <c r="C6" s="460"/>
      <c r="D6" s="67" t="s">
        <v>11</v>
      </c>
      <c r="E6" s="67" t="s">
        <v>12</v>
      </c>
      <c r="F6" s="67" t="s">
        <v>11</v>
      </c>
      <c r="G6" s="67" t="s">
        <v>12</v>
      </c>
      <c r="H6" s="458"/>
    </row>
    <row r="7" spans="2:8" ht="34.5" customHeight="1">
      <c r="B7" s="16" t="s">
        <v>13</v>
      </c>
      <c r="C7" s="169">
        <f t="shared" ref="C7:H7" si="0">SUM(C8:C17)</f>
        <v>0</v>
      </c>
      <c r="D7" s="169">
        <f t="shared" si="0"/>
        <v>0</v>
      </c>
      <c r="E7" s="169">
        <f t="shared" si="0"/>
        <v>0</v>
      </c>
      <c r="F7" s="169">
        <f t="shared" si="0"/>
        <v>0</v>
      </c>
      <c r="G7" s="169">
        <f t="shared" si="0"/>
        <v>0</v>
      </c>
      <c r="H7" s="166">
        <f t="shared" si="0"/>
        <v>0</v>
      </c>
    </row>
    <row r="8" spans="2:8" ht="34.5" customHeight="1">
      <c r="B8" s="17" t="s">
        <v>177</v>
      </c>
      <c r="C8" s="170"/>
      <c r="D8" s="171"/>
      <c r="E8" s="171"/>
      <c r="F8" s="171"/>
      <c r="G8" s="171"/>
      <c r="H8" s="167"/>
    </row>
    <row r="9" spans="2:8" ht="34.5" customHeight="1">
      <c r="B9" s="17" t="s">
        <v>178</v>
      </c>
      <c r="C9" s="170"/>
      <c r="D9" s="171"/>
      <c r="E9" s="171"/>
      <c r="F9" s="172"/>
      <c r="G9" s="172"/>
      <c r="H9" s="167"/>
    </row>
    <row r="10" spans="2:8" ht="34.5" customHeight="1">
      <c r="B10" s="17" t="s">
        <v>179</v>
      </c>
      <c r="C10" s="170"/>
      <c r="D10" s="171"/>
      <c r="E10" s="171"/>
      <c r="F10" s="171"/>
      <c r="G10" s="171"/>
      <c r="H10" s="167"/>
    </row>
    <row r="11" spans="2:8" ht="34.5" customHeight="1">
      <c r="B11" s="17" t="s">
        <v>180</v>
      </c>
      <c r="C11" s="170"/>
      <c r="D11" s="171"/>
      <c r="E11" s="171"/>
      <c r="F11" s="171"/>
      <c r="G11" s="171"/>
      <c r="H11" s="167"/>
    </row>
    <row r="12" spans="2:8" ht="34.5" customHeight="1">
      <c r="B12" s="17" t="s">
        <v>181</v>
      </c>
      <c r="C12" s="170"/>
      <c r="D12" s="171"/>
      <c r="E12" s="171"/>
      <c r="F12" s="171"/>
      <c r="G12" s="172"/>
      <c r="H12" s="167"/>
    </row>
    <row r="13" spans="2:8" ht="34.5" customHeight="1">
      <c r="B13" s="17" t="s">
        <v>182</v>
      </c>
      <c r="C13" s="170"/>
      <c r="D13" s="171"/>
      <c r="E13" s="171"/>
      <c r="F13" s="171"/>
      <c r="G13" s="171"/>
      <c r="H13" s="167"/>
    </row>
    <row r="14" spans="2:8" ht="34.5" customHeight="1">
      <c r="B14" s="17" t="s">
        <v>183</v>
      </c>
      <c r="C14" s="170"/>
      <c r="D14" s="171"/>
      <c r="E14" s="171"/>
      <c r="F14" s="171"/>
      <c r="G14" s="171"/>
      <c r="H14" s="167"/>
    </row>
    <row r="15" spans="2:8" ht="34.5" customHeight="1">
      <c r="B15" s="17" t="s">
        <v>184</v>
      </c>
      <c r="C15" s="170"/>
      <c r="D15" s="171"/>
      <c r="E15" s="171"/>
      <c r="F15" s="171"/>
      <c r="G15" s="171"/>
      <c r="H15" s="167"/>
    </row>
    <row r="16" spans="2:8" ht="34.5" customHeight="1">
      <c r="B16" s="17" t="s">
        <v>185</v>
      </c>
      <c r="C16" s="170"/>
      <c r="D16" s="171"/>
      <c r="E16" s="171"/>
      <c r="F16" s="171"/>
      <c r="G16" s="171"/>
      <c r="H16" s="167"/>
    </row>
    <row r="17" spans="2:8" ht="34.5" customHeight="1" thickBot="1">
      <c r="B17" s="20" t="s">
        <v>176</v>
      </c>
      <c r="C17" s="173"/>
      <c r="D17" s="174"/>
      <c r="E17" s="174"/>
      <c r="F17" s="174"/>
      <c r="G17" s="174"/>
      <c r="H17" s="168"/>
    </row>
    <row r="18" spans="2:8" ht="30.75" customHeight="1">
      <c r="B18" s="7"/>
      <c r="C18" s="7"/>
      <c r="D18" s="7"/>
      <c r="E18" s="7"/>
      <c r="F18" s="7"/>
      <c r="G18" s="7"/>
      <c r="H18" s="7"/>
    </row>
    <row r="19" spans="2:8" ht="20.25">
      <c r="B19" s="21" t="s">
        <v>14</v>
      </c>
      <c r="C19" s="21"/>
      <c r="D19" s="8"/>
      <c r="E19" s="8"/>
      <c r="F19" s="8"/>
      <c r="G19" s="8"/>
      <c r="H19" s="22"/>
    </row>
    <row r="20" spans="2:8" ht="19.5" thickBot="1">
      <c r="B20" s="12"/>
      <c r="C20" s="12"/>
      <c r="D20" s="7"/>
      <c r="E20" s="7"/>
      <c r="F20" s="7"/>
      <c r="G20" s="7"/>
      <c r="H20" s="15" t="s">
        <v>26</v>
      </c>
    </row>
    <row r="21" spans="2:8" ht="24.75" customHeight="1">
      <c r="B21" s="377" t="s">
        <v>27</v>
      </c>
      <c r="C21" s="452" t="s">
        <v>95</v>
      </c>
      <c r="D21" s="379" t="s">
        <v>9</v>
      </c>
      <c r="E21" s="379"/>
      <c r="F21" s="379" t="s">
        <v>10</v>
      </c>
      <c r="G21" s="379"/>
      <c r="H21" s="380" t="s">
        <v>97</v>
      </c>
    </row>
    <row r="22" spans="2:8" ht="24.75" customHeight="1">
      <c r="B22" s="378"/>
      <c r="C22" s="453"/>
      <c r="D22" s="68" t="s">
        <v>11</v>
      </c>
      <c r="E22" s="68" t="s">
        <v>12</v>
      </c>
      <c r="F22" s="68" t="s">
        <v>11</v>
      </c>
      <c r="G22" s="68" t="s">
        <v>12</v>
      </c>
      <c r="H22" s="381"/>
    </row>
    <row r="23" spans="2:8" ht="34.5" customHeight="1">
      <c r="B23" s="16" t="s">
        <v>28</v>
      </c>
      <c r="C23" s="169">
        <f t="shared" ref="C23:H23" si="1">SUM(C24:C25)</f>
        <v>0</v>
      </c>
      <c r="D23" s="169">
        <f t="shared" si="1"/>
        <v>0</v>
      </c>
      <c r="E23" s="169">
        <f t="shared" si="1"/>
        <v>0</v>
      </c>
      <c r="F23" s="169">
        <f t="shared" si="1"/>
        <v>0</v>
      </c>
      <c r="G23" s="169">
        <f t="shared" si="1"/>
        <v>0</v>
      </c>
      <c r="H23" s="166">
        <f t="shared" si="1"/>
        <v>0</v>
      </c>
    </row>
    <row r="24" spans="2:8" ht="34.5" customHeight="1">
      <c r="B24" s="165" t="s">
        <v>175</v>
      </c>
      <c r="C24" s="175"/>
      <c r="D24" s="171"/>
      <c r="E24" s="171"/>
      <c r="F24" s="171"/>
      <c r="G24" s="171"/>
      <c r="H24" s="167"/>
    </row>
    <row r="25" spans="2:8" ht="34.5" customHeight="1" thickBot="1">
      <c r="B25" s="20"/>
      <c r="C25" s="173"/>
      <c r="D25" s="174"/>
      <c r="E25" s="174"/>
      <c r="F25" s="174"/>
      <c r="G25" s="174"/>
      <c r="H25" s="168"/>
    </row>
    <row r="26" spans="2:8">
      <c r="B26" s="7"/>
      <c r="C26" s="7"/>
      <c r="D26" s="7"/>
      <c r="E26" s="7"/>
      <c r="F26" s="7"/>
      <c r="G26" s="7"/>
      <c r="H26" s="7"/>
    </row>
    <row r="27" spans="2:8">
      <c r="B27" s="7"/>
      <c r="C27" s="7"/>
      <c r="D27" s="7"/>
      <c r="E27" s="7"/>
      <c r="F27" s="7"/>
      <c r="G27" s="7"/>
      <c r="H27" s="7"/>
    </row>
    <row r="28" spans="2:8">
      <c r="B28" s="7"/>
      <c r="C28" s="7"/>
      <c r="D28" s="7"/>
      <c r="E28" s="7"/>
      <c r="F28" s="7"/>
      <c r="G28" s="7"/>
      <c r="H28" s="7"/>
    </row>
    <row r="29" spans="2:8">
      <c r="B29" s="7"/>
      <c r="C29" s="7"/>
      <c r="D29" s="7"/>
      <c r="E29" s="7"/>
      <c r="F29" s="7"/>
      <c r="G29" s="7"/>
      <c r="H29" s="7"/>
    </row>
  </sheetData>
  <mergeCells count="11">
    <mergeCell ref="B1:H1"/>
    <mergeCell ref="B5:B6"/>
    <mergeCell ref="D5:E5"/>
    <mergeCell ref="F5:G5"/>
    <mergeCell ref="H5:H6"/>
    <mergeCell ref="C5:C6"/>
    <mergeCell ref="F21:G21"/>
    <mergeCell ref="H21:H22"/>
    <mergeCell ref="C21:C22"/>
    <mergeCell ref="B21:B22"/>
    <mergeCell ref="D21:E21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6" firstPageNumber="25" fitToHeight="0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  <pageSetUpPr fitToPage="1"/>
  </sheetPr>
  <dimension ref="A1:H83"/>
  <sheetViews>
    <sheetView showGridLines="0" showZeros="0" view="pageBreakPreview" zoomScaleSheetLayoutView="100" workbookViewId="0">
      <selection activeCell="B16" sqref="B16"/>
    </sheetView>
  </sheetViews>
  <sheetFormatPr defaultRowHeight="13.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customWidth="1"/>
    <col min="9" max="9" width="5.88671875" style="1" customWidth="1"/>
    <col min="10" max="16384" width="8.88671875" style="1"/>
  </cols>
  <sheetData>
    <row r="1" spans="1:8" ht="44.25" customHeight="1">
      <c r="A1" s="384" t="s">
        <v>162</v>
      </c>
      <c r="B1" s="384"/>
      <c r="C1" s="384"/>
      <c r="D1" s="384"/>
      <c r="E1" s="384"/>
      <c r="F1" s="384"/>
      <c r="G1" s="384"/>
    </row>
    <row r="2" spans="1:8" ht="20.25" customHeight="1">
      <c r="A2" s="52" t="s">
        <v>49</v>
      </c>
      <c r="B2" s="33"/>
      <c r="C2" s="4"/>
      <c r="D2" s="4"/>
      <c r="E2" s="4"/>
      <c r="F2" s="4"/>
      <c r="G2" s="4"/>
    </row>
    <row r="3" spans="1:8">
      <c r="G3" s="34" t="s">
        <v>26</v>
      </c>
    </row>
    <row r="4" spans="1:8" s="2" customFormat="1" ht="18" customHeight="1">
      <c r="A4" s="461" t="s">
        <v>39</v>
      </c>
      <c r="B4" s="463" t="s">
        <v>38</v>
      </c>
      <c r="C4" s="465" t="s">
        <v>48</v>
      </c>
      <c r="D4" s="469" t="s">
        <v>16</v>
      </c>
      <c r="E4" s="470"/>
      <c r="F4" s="471"/>
      <c r="G4" s="467" t="s">
        <v>31</v>
      </c>
    </row>
    <row r="5" spans="1:8" s="2" customFormat="1" ht="18.75" customHeight="1">
      <c r="A5" s="462"/>
      <c r="B5" s="464"/>
      <c r="C5" s="466"/>
      <c r="D5" s="58" t="s">
        <v>19</v>
      </c>
      <c r="E5" s="58" t="s">
        <v>18</v>
      </c>
      <c r="F5" s="58" t="s">
        <v>17</v>
      </c>
      <c r="G5" s="468"/>
    </row>
    <row r="6" spans="1:8" s="38" customFormat="1" ht="31.5" customHeight="1">
      <c r="A6" s="60"/>
      <c r="B6" s="59" t="s">
        <v>19</v>
      </c>
      <c r="C6" s="37">
        <f>SUM(C7:C13)/2</f>
        <v>0</v>
      </c>
      <c r="D6" s="37">
        <f>SUM(F6-E6)</f>
        <v>0</v>
      </c>
      <c r="E6" s="37">
        <f>SUM(E7:E13)/2</f>
        <v>0</v>
      </c>
      <c r="F6" s="37">
        <f>SUM(F7:F13)/2</f>
        <v>0</v>
      </c>
      <c r="G6" s="57"/>
      <c r="H6" s="45"/>
    </row>
    <row r="7" spans="1:8" s="2" customFormat="1" ht="31.5" customHeight="1">
      <c r="A7" s="63"/>
      <c r="B7" s="64" t="s">
        <v>173</v>
      </c>
      <c r="C7" s="69">
        <f>SUM(C8:C9)</f>
        <v>0</v>
      </c>
      <c r="D7" s="69">
        <f>F7-E7</f>
        <v>0</v>
      </c>
      <c r="E7" s="69">
        <f>SUM(E8:E9)</f>
        <v>0</v>
      </c>
      <c r="F7" s="69">
        <f>SUM(F8:F9)</f>
        <v>0</v>
      </c>
      <c r="G7" s="65"/>
      <c r="H7" s="5"/>
    </row>
    <row r="8" spans="1:8" s="2" customFormat="1" ht="31.5" customHeight="1">
      <c r="A8" s="44">
        <v>199</v>
      </c>
      <c r="B8" s="41" t="s">
        <v>172</v>
      </c>
      <c r="C8" s="35"/>
      <c r="D8" s="37">
        <f t="shared" ref="D8:D13" si="0">F8-E8</f>
        <v>0</v>
      </c>
      <c r="E8" s="36"/>
      <c r="F8" s="35"/>
      <c r="G8" s="48"/>
      <c r="H8" s="5"/>
    </row>
    <row r="9" spans="1:8" s="2" customFormat="1" ht="31.5" hidden="1" customHeight="1">
      <c r="A9" s="44"/>
      <c r="B9" s="41"/>
      <c r="C9" s="35">
        <v>0</v>
      </c>
      <c r="D9" s="37">
        <f t="shared" si="0"/>
        <v>0</v>
      </c>
      <c r="E9" s="36"/>
      <c r="F9" s="35">
        <v>0</v>
      </c>
      <c r="G9" s="48"/>
      <c r="H9" s="5"/>
    </row>
    <row r="10" spans="1:8" s="2" customFormat="1" ht="31.5" hidden="1" customHeight="1">
      <c r="A10" s="63"/>
      <c r="B10" s="64"/>
      <c r="C10" s="69">
        <f>SUM(C11:C13)</f>
        <v>0</v>
      </c>
      <c r="D10" s="69">
        <f t="shared" si="0"/>
        <v>0</v>
      </c>
      <c r="E10" s="69">
        <f>SUM(E11:E13)</f>
        <v>0</v>
      </c>
      <c r="F10" s="69">
        <f>SUM(F11:F13)</f>
        <v>0</v>
      </c>
      <c r="G10" s="66"/>
      <c r="H10" s="5"/>
    </row>
    <row r="11" spans="1:8" s="2" customFormat="1" ht="31.5" hidden="1" customHeight="1">
      <c r="A11" s="44"/>
      <c r="B11" s="41"/>
      <c r="C11" s="35">
        <v>0</v>
      </c>
      <c r="D11" s="37">
        <f t="shared" si="0"/>
        <v>0</v>
      </c>
      <c r="E11" s="35">
        <v>0</v>
      </c>
      <c r="F11" s="35"/>
      <c r="G11" s="48"/>
      <c r="H11" s="5"/>
    </row>
    <row r="12" spans="1:8" s="2" customFormat="1" ht="31.5" hidden="1" customHeight="1">
      <c r="A12" s="44"/>
      <c r="B12" s="41"/>
      <c r="C12" s="35">
        <v>0</v>
      </c>
      <c r="D12" s="37">
        <f t="shared" si="0"/>
        <v>0</v>
      </c>
      <c r="E12" s="36"/>
      <c r="F12" s="35">
        <v>0</v>
      </c>
      <c r="G12" s="48"/>
      <c r="H12" s="5"/>
    </row>
    <row r="13" spans="1:8" s="2" customFormat="1" ht="31.5" hidden="1" customHeight="1">
      <c r="A13" s="46"/>
      <c r="B13" s="49"/>
      <c r="C13" s="39">
        <v>0</v>
      </c>
      <c r="D13" s="176">
        <f t="shared" si="0"/>
        <v>0</v>
      </c>
      <c r="E13" s="40"/>
      <c r="F13" s="39">
        <v>0</v>
      </c>
      <c r="G13" s="50"/>
      <c r="H13" s="5"/>
    </row>
    <row r="14" spans="1:8">
      <c r="A14" s="3"/>
      <c r="B14" s="2"/>
      <c r="C14" s="2"/>
      <c r="D14" s="2"/>
      <c r="E14" s="2"/>
      <c r="F14" s="2"/>
      <c r="G14" s="2"/>
    </row>
    <row r="15" spans="1:8">
      <c r="A15" s="3"/>
      <c r="B15" s="2"/>
      <c r="C15" s="2"/>
      <c r="D15" s="2"/>
      <c r="E15" s="2"/>
      <c r="F15" s="2"/>
      <c r="G15" s="2"/>
    </row>
    <row r="16" spans="1:8">
      <c r="A16" s="3"/>
      <c r="B16" s="2"/>
      <c r="C16" s="2"/>
      <c r="D16" s="2"/>
      <c r="E16" s="2"/>
      <c r="F16" s="2"/>
      <c r="G16" s="2"/>
    </row>
    <row r="17" spans="1:7">
      <c r="A17" s="3"/>
      <c r="B17" s="2"/>
      <c r="C17" s="2"/>
      <c r="D17" s="2"/>
      <c r="E17" s="2"/>
      <c r="F17" s="2"/>
      <c r="G17" s="2"/>
    </row>
    <row r="18" spans="1:7">
      <c r="A18" s="3"/>
      <c r="B18" s="2"/>
      <c r="C18" s="2"/>
      <c r="D18" s="2"/>
      <c r="E18" s="2"/>
      <c r="F18" s="2"/>
      <c r="G18" s="2"/>
    </row>
    <row r="19" spans="1:7">
      <c r="A19" s="3"/>
      <c r="B19" s="2"/>
      <c r="C19" s="2"/>
      <c r="D19" s="2"/>
      <c r="E19" s="2"/>
      <c r="F19" s="2"/>
      <c r="G19" s="2"/>
    </row>
    <row r="20" spans="1:7">
      <c r="A20" s="3"/>
      <c r="B20" s="2"/>
      <c r="C20" s="2"/>
      <c r="D20" s="2"/>
      <c r="E20" s="2"/>
      <c r="F20" s="2"/>
      <c r="G20" s="2"/>
    </row>
    <row r="21" spans="1:7">
      <c r="A21" s="3"/>
      <c r="B21" s="2"/>
      <c r="C21" s="2"/>
      <c r="D21" s="2"/>
      <c r="E21" s="2"/>
      <c r="F21" s="2"/>
      <c r="G21" s="2"/>
    </row>
    <row r="22" spans="1:7">
      <c r="A22" s="3"/>
      <c r="B22" s="2"/>
      <c r="C22" s="2"/>
      <c r="D22" s="2"/>
      <c r="E22" s="2"/>
      <c r="F22" s="2"/>
      <c r="G22" s="2"/>
    </row>
    <row r="23" spans="1:7">
      <c r="A23" s="3"/>
      <c r="B23" s="2"/>
      <c r="C23" s="2"/>
      <c r="D23" s="2"/>
      <c r="E23" s="2"/>
      <c r="F23" s="2"/>
      <c r="G23" s="2"/>
    </row>
    <row r="24" spans="1:7">
      <c r="A24" s="3"/>
      <c r="B24" s="2"/>
      <c r="C24" s="2"/>
      <c r="D24" s="2"/>
      <c r="E24" s="2"/>
      <c r="F24" s="2"/>
      <c r="G24" s="2"/>
    </row>
    <row r="25" spans="1:7">
      <c r="A25" s="3"/>
      <c r="B25" s="2"/>
      <c r="C25" s="2"/>
      <c r="D25" s="2"/>
      <c r="E25" s="2"/>
      <c r="F25" s="2"/>
      <c r="G25" s="2"/>
    </row>
    <row r="26" spans="1:7">
      <c r="A26" s="3"/>
      <c r="B26" s="2"/>
      <c r="C26" s="2"/>
      <c r="D26" s="2"/>
      <c r="E26" s="2"/>
      <c r="F26" s="2"/>
      <c r="G26" s="2"/>
    </row>
    <row r="27" spans="1:7">
      <c r="A27" s="3"/>
      <c r="B27" s="2"/>
      <c r="C27" s="2"/>
      <c r="D27" s="2"/>
      <c r="E27" s="2"/>
      <c r="F27" s="2"/>
      <c r="G27" s="2"/>
    </row>
    <row r="28" spans="1:7">
      <c r="A28" s="3"/>
      <c r="B28" s="2"/>
      <c r="C28" s="2"/>
      <c r="D28" s="2"/>
      <c r="E28" s="2"/>
      <c r="F28" s="2"/>
      <c r="G28" s="2"/>
    </row>
    <row r="29" spans="1:7">
      <c r="A29" s="3"/>
      <c r="B29" s="2"/>
      <c r="C29" s="2"/>
      <c r="D29" s="2"/>
      <c r="E29" s="2"/>
      <c r="F29" s="2"/>
      <c r="G29" s="2"/>
    </row>
    <row r="30" spans="1:7">
      <c r="A30" s="3"/>
      <c r="B30" s="2"/>
      <c r="C30" s="2"/>
      <c r="D30" s="2"/>
      <c r="E30" s="2"/>
      <c r="F30" s="2"/>
      <c r="G30" s="2"/>
    </row>
    <row r="31" spans="1:7">
      <c r="A31" s="3"/>
      <c r="B31" s="2"/>
      <c r="C31" s="2"/>
      <c r="D31" s="2"/>
      <c r="E31" s="2"/>
      <c r="F31" s="2"/>
      <c r="G31" s="2"/>
    </row>
    <row r="32" spans="1:7">
      <c r="A32" s="3"/>
      <c r="B32" s="2"/>
      <c r="C32" s="2"/>
      <c r="D32" s="2"/>
      <c r="E32" s="2"/>
      <c r="F32" s="2"/>
      <c r="G32" s="2"/>
    </row>
    <row r="33" spans="1:7">
      <c r="A33" s="3"/>
      <c r="B33" s="2"/>
      <c r="C33" s="2"/>
      <c r="D33" s="2"/>
      <c r="E33" s="2"/>
      <c r="F33" s="2"/>
      <c r="G33" s="2"/>
    </row>
    <row r="34" spans="1:7">
      <c r="A34" s="3"/>
      <c r="B34" s="2"/>
      <c r="C34" s="2"/>
      <c r="D34" s="2"/>
      <c r="E34" s="2"/>
      <c r="F34" s="2"/>
      <c r="G34" s="2"/>
    </row>
    <row r="35" spans="1:7">
      <c r="A35" s="3"/>
      <c r="B35" s="2"/>
      <c r="C35" s="2"/>
      <c r="D35" s="2"/>
      <c r="E35" s="2"/>
      <c r="F35" s="2"/>
      <c r="G35" s="2"/>
    </row>
    <row r="36" spans="1:7">
      <c r="A36" s="3"/>
      <c r="B36" s="2"/>
      <c r="C36" s="2"/>
      <c r="D36" s="2"/>
      <c r="E36" s="2"/>
      <c r="F36" s="2"/>
      <c r="G36" s="2"/>
    </row>
    <row r="37" spans="1:7">
      <c r="A37" s="3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</sheetData>
  <mergeCells count="6">
    <mergeCell ref="A4:A5"/>
    <mergeCell ref="A1:G1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9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  <pageSetUpPr fitToPage="1"/>
  </sheetPr>
  <dimension ref="A1:L86"/>
  <sheetViews>
    <sheetView showGridLines="0" showZeros="0" view="pageBreakPreview" zoomScaleSheetLayoutView="100" workbookViewId="0">
      <selection activeCell="D22" sqref="D22"/>
    </sheetView>
  </sheetViews>
  <sheetFormatPr defaultRowHeight="13.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hidden="1" customWidth="1"/>
    <col min="9" max="9" width="1.33203125" style="1" hidden="1" customWidth="1"/>
    <col min="10" max="11" width="9" style="1" hidden="1" customWidth="1"/>
    <col min="12" max="12" width="20.88671875" style="1" hidden="1" customWidth="1"/>
    <col min="13" max="16384" width="8.88671875" style="1"/>
  </cols>
  <sheetData>
    <row r="1" spans="1:8" ht="44.25" customHeight="1">
      <c r="A1" s="384" t="s">
        <v>163</v>
      </c>
      <c r="B1" s="384"/>
      <c r="C1" s="384"/>
      <c r="D1" s="384"/>
      <c r="E1" s="384"/>
      <c r="F1" s="384"/>
      <c r="G1" s="384"/>
    </row>
    <row r="2" spans="1:8" ht="20.25" customHeight="1">
      <c r="A2" s="52" t="s">
        <v>44</v>
      </c>
      <c r="B2" s="33"/>
      <c r="C2" s="4"/>
      <c r="D2" s="4"/>
      <c r="E2" s="4"/>
      <c r="F2" s="4"/>
      <c r="G2" s="4"/>
    </row>
    <row r="3" spans="1:8">
      <c r="G3" s="34" t="s">
        <v>26</v>
      </c>
    </row>
    <row r="4" spans="1:8" s="2" customFormat="1" ht="18" customHeight="1">
      <c r="A4" s="472" t="s">
        <v>1</v>
      </c>
      <c r="B4" s="463" t="s">
        <v>51</v>
      </c>
      <c r="C4" s="465" t="s">
        <v>41</v>
      </c>
      <c r="D4" s="469" t="s">
        <v>2</v>
      </c>
      <c r="E4" s="470"/>
      <c r="F4" s="471"/>
      <c r="G4" s="467" t="s">
        <v>3</v>
      </c>
    </row>
    <row r="5" spans="1:8" s="2" customFormat="1" ht="18.75" customHeight="1">
      <c r="A5" s="473"/>
      <c r="B5" s="464"/>
      <c r="C5" s="466"/>
      <c r="D5" s="58" t="s">
        <v>19</v>
      </c>
      <c r="E5" s="58" t="s">
        <v>4</v>
      </c>
      <c r="F5" s="58" t="s">
        <v>5</v>
      </c>
      <c r="G5" s="468"/>
    </row>
    <row r="6" spans="1:8" s="38" customFormat="1" ht="31.5" customHeight="1">
      <c r="A6" s="60"/>
      <c r="B6" s="59"/>
      <c r="C6" s="37">
        <f>SUM(C7:C16)/2</f>
        <v>0</v>
      </c>
      <c r="D6" s="37">
        <f>SUM(F6-E6)</f>
        <v>0</v>
      </c>
      <c r="E6" s="37">
        <f>SUM(E7:E16)/2</f>
        <v>0</v>
      </c>
      <c r="F6" s="37">
        <f>SUM(F7:F16)/2</f>
        <v>0</v>
      </c>
      <c r="G6" s="57"/>
      <c r="H6" s="45"/>
    </row>
    <row r="7" spans="1:8" s="2" customFormat="1" ht="31.5" customHeight="1">
      <c r="A7" s="63"/>
      <c r="B7" s="64" t="s">
        <v>173</v>
      </c>
      <c r="C7" s="69">
        <f>SUM(C8:C12)</f>
        <v>0</v>
      </c>
      <c r="D7" s="69">
        <f>F7-E7</f>
        <v>0</v>
      </c>
      <c r="E7" s="69">
        <f>SUM(E8:E12)</f>
        <v>0</v>
      </c>
      <c r="F7" s="69">
        <f>SUM(F8:F12)</f>
        <v>0</v>
      </c>
      <c r="G7" s="65"/>
      <c r="H7" s="5"/>
    </row>
    <row r="8" spans="1:8" s="2" customFormat="1" ht="31.5" customHeight="1">
      <c r="A8" s="44">
        <v>199</v>
      </c>
      <c r="B8" s="41" t="s">
        <v>174</v>
      </c>
      <c r="C8" s="35">
        <v>0</v>
      </c>
      <c r="D8" s="37">
        <f t="shared" ref="D8:D16" si="0">F8-E8</f>
        <v>0</v>
      </c>
      <c r="E8" s="35"/>
      <c r="F8" s="35"/>
      <c r="G8" s="48"/>
      <c r="H8" s="5"/>
    </row>
    <row r="9" spans="1:8" s="2" customFormat="1" ht="31.5" hidden="1" customHeight="1">
      <c r="A9" s="44"/>
      <c r="B9" s="41"/>
      <c r="C9" s="35"/>
      <c r="D9" s="37">
        <f t="shared" si="0"/>
        <v>0</v>
      </c>
      <c r="E9" s="36"/>
      <c r="F9" s="35"/>
      <c r="G9" s="48"/>
      <c r="H9" s="5"/>
    </row>
    <row r="10" spans="1:8" s="2" customFormat="1" ht="31.5" hidden="1" customHeight="1">
      <c r="A10" s="44"/>
      <c r="B10" s="41"/>
      <c r="C10" s="35"/>
      <c r="D10" s="37">
        <f t="shared" si="0"/>
        <v>0</v>
      </c>
      <c r="E10" s="36"/>
      <c r="F10" s="35"/>
      <c r="G10" s="48"/>
      <c r="H10" s="5"/>
    </row>
    <row r="11" spans="1:8" s="2" customFormat="1" ht="31.5" hidden="1" customHeight="1">
      <c r="A11" s="44"/>
      <c r="B11" s="41"/>
      <c r="C11" s="35">
        <v>0</v>
      </c>
      <c r="D11" s="37">
        <f t="shared" si="0"/>
        <v>0</v>
      </c>
      <c r="E11" s="36"/>
      <c r="F11" s="35">
        <v>0</v>
      </c>
      <c r="G11" s="48"/>
      <c r="H11" s="5"/>
    </row>
    <row r="12" spans="1:8" s="2" customFormat="1" ht="31.5" hidden="1" customHeight="1">
      <c r="A12" s="44"/>
      <c r="B12" s="41"/>
      <c r="C12" s="35">
        <v>0</v>
      </c>
      <c r="D12" s="37">
        <f t="shared" si="0"/>
        <v>0</v>
      </c>
      <c r="E12" s="36"/>
      <c r="F12" s="35">
        <v>0</v>
      </c>
      <c r="G12" s="48"/>
      <c r="H12" s="5"/>
    </row>
    <row r="13" spans="1:8" s="2" customFormat="1" ht="31.5" hidden="1" customHeight="1">
      <c r="A13" s="63"/>
      <c r="B13" s="64"/>
      <c r="C13" s="69">
        <f>SUM(C14:C16)</f>
        <v>0</v>
      </c>
      <c r="D13" s="69">
        <f t="shared" si="0"/>
        <v>0</v>
      </c>
      <c r="E13" s="69">
        <f>SUM(E14:E16)</f>
        <v>0</v>
      </c>
      <c r="F13" s="69">
        <f>SUM(F14:F16)</f>
        <v>0</v>
      </c>
      <c r="G13" s="65"/>
      <c r="H13" s="5"/>
    </row>
    <row r="14" spans="1:8" s="2" customFormat="1" ht="31.5" hidden="1" customHeight="1">
      <c r="A14" s="44"/>
      <c r="B14" s="41"/>
      <c r="C14" s="35"/>
      <c r="D14" s="37">
        <f t="shared" si="0"/>
        <v>0</v>
      </c>
      <c r="E14" s="35"/>
      <c r="F14" s="35"/>
      <c r="G14" s="48"/>
      <c r="H14" s="5"/>
    </row>
    <row r="15" spans="1:8" s="2" customFormat="1" ht="31.5" hidden="1" customHeight="1">
      <c r="A15" s="44"/>
      <c r="B15" s="41"/>
      <c r="C15" s="35"/>
      <c r="D15" s="37">
        <f t="shared" si="0"/>
        <v>0</v>
      </c>
      <c r="E15" s="36"/>
      <c r="F15" s="35"/>
      <c r="G15" s="48"/>
      <c r="H15" s="5"/>
    </row>
    <row r="16" spans="1:8" s="2" customFormat="1" ht="31.5" hidden="1" customHeight="1">
      <c r="A16" s="46"/>
      <c r="B16" s="49"/>
      <c r="C16" s="39"/>
      <c r="D16" s="176">
        <f t="shared" si="0"/>
        <v>0</v>
      </c>
      <c r="E16" s="40"/>
      <c r="F16" s="39">
        <v>0</v>
      </c>
      <c r="G16" s="50"/>
      <c r="H16" s="5"/>
    </row>
    <row r="17" spans="1:7">
      <c r="A17" s="3"/>
      <c r="B17" s="2"/>
      <c r="C17" s="2"/>
      <c r="D17" s="2"/>
      <c r="E17" s="2"/>
      <c r="F17" s="2"/>
      <c r="G17" s="2"/>
    </row>
    <row r="18" spans="1:7">
      <c r="A18" s="3"/>
      <c r="B18" s="2"/>
      <c r="C18" s="2"/>
      <c r="D18" s="2"/>
      <c r="E18" s="2"/>
      <c r="F18" s="2"/>
      <c r="G18" s="2"/>
    </row>
    <row r="19" spans="1:7">
      <c r="A19" s="3"/>
      <c r="B19" s="2"/>
      <c r="C19" s="2"/>
      <c r="D19" s="2"/>
      <c r="E19" s="2"/>
      <c r="F19" s="2"/>
      <c r="G19" s="2"/>
    </row>
    <row r="20" spans="1:7">
      <c r="A20" s="3"/>
      <c r="B20" s="2"/>
      <c r="C20" s="2"/>
      <c r="D20" s="2"/>
      <c r="E20" s="2"/>
      <c r="F20" s="2"/>
      <c r="G20" s="2"/>
    </row>
    <row r="21" spans="1:7">
      <c r="A21" s="3"/>
      <c r="B21" s="2"/>
      <c r="C21" s="2"/>
      <c r="D21" s="2"/>
      <c r="E21" s="2"/>
      <c r="F21" s="2"/>
      <c r="G21" s="2"/>
    </row>
    <row r="22" spans="1:7">
      <c r="A22" s="3"/>
      <c r="B22" s="2"/>
      <c r="C22" s="2"/>
      <c r="D22" s="2"/>
      <c r="E22" s="2"/>
      <c r="F22" s="2"/>
      <c r="G22" s="2"/>
    </row>
    <row r="23" spans="1:7">
      <c r="A23" s="3"/>
      <c r="B23" s="2"/>
      <c r="C23" s="2"/>
      <c r="D23" s="2"/>
      <c r="E23" s="2"/>
      <c r="F23" s="2"/>
      <c r="G23" s="2"/>
    </row>
    <row r="24" spans="1:7">
      <c r="A24" s="3"/>
      <c r="B24" s="2"/>
      <c r="C24" s="2"/>
      <c r="D24" s="2"/>
      <c r="E24" s="2"/>
      <c r="F24" s="2"/>
      <c r="G24" s="2"/>
    </row>
    <row r="25" spans="1:7">
      <c r="A25" s="3"/>
      <c r="B25" s="2"/>
      <c r="C25" s="2"/>
      <c r="D25" s="2"/>
      <c r="E25" s="2"/>
      <c r="F25" s="2"/>
      <c r="G25" s="2"/>
    </row>
    <row r="26" spans="1:7">
      <c r="A26" s="3"/>
      <c r="B26" s="2"/>
      <c r="C26" s="2"/>
      <c r="D26" s="2"/>
      <c r="E26" s="2"/>
      <c r="F26" s="2"/>
      <c r="G26" s="2"/>
    </row>
    <row r="27" spans="1:7">
      <c r="A27" s="3"/>
      <c r="B27" s="2"/>
      <c r="C27" s="2"/>
      <c r="D27" s="2"/>
      <c r="E27" s="2"/>
      <c r="F27" s="2"/>
      <c r="G27" s="2"/>
    </row>
    <row r="28" spans="1:7">
      <c r="A28" s="3"/>
      <c r="B28" s="2"/>
      <c r="C28" s="2"/>
      <c r="D28" s="2"/>
      <c r="E28" s="2"/>
      <c r="F28" s="2"/>
      <c r="G28" s="2"/>
    </row>
    <row r="29" spans="1:7">
      <c r="A29" s="3"/>
      <c r="B29" s="2"/>
      <c r="C29" s="2"/>
      <c r="D29" s="2"/>
      <c r="E29" s="2"/>
      <c r="F29" s="2"/>
      <c r="G29" s="2"/>
    </row>
    <row r="30" spans="1:7">
      <c r="A30" s="3"/>
      <c r="B30" s="2"/>
      <c r="C30" s="2"/>
      <c r="D30" s="2"/>
      <c r="E30" s="2"/>
      <c r="F30" s="2"/>
      <c r="G30" s="2"/>
    </row>
    <row r="31" spans="1:7">
      <c r="A31" s="3"/>
      <c r="B31" s="2"/>
      <c r="C31" s="2"/>
      <c r="D31" s="2"/>
      <c r="E31" s="2"/>
      <c r="F31" s="2"/>
      <c r="G31" s="2"/>
    </row>
    <row r="32" spans="1:7">
      <c r="A32" s="3"/>
      <c r="B32" s="2"/>
      <c r="C32" s="2"/>
      <c r="D32" s="2"/>
      <c r="E32" s="2"/>
      <c r="F32" s="2"/>
      <c r="G32" s="2"/>
    </row>
    <row r="33" spans="1:7">
      <c r="A33" s="3"/>
      <c r="B33" s="2"/>
      <c r="C33" s="2"/>
      <c r="D33" s="2"/>
      <c r="E33" s="2"/>
      <c r="F33" s="2"/>
      <c r="G33" s="2"/>
    </row>
    <row r="34" spans="1:7">
      <c r="A34" s="3"/>
      <c r="B34" s="2"/>
      <c r="C34" s="2"/>
      <c r="D34" s="2"/>
      <c r="E34" s="2"/>
      <c r="F34" s="2"/>
      <c r="G34" s="2"/>
    </row>
    <row r="35" spans="1:7">
      <c r="A35" s="3"/>
      <c r="B35" s="2"/>
      <c r="C35" s="2"/>
      <c r="D35" s="2"/>
      <c r="E35" s="2"/>
      <c r="F35" s="2"/>
      <c r="G35" s="2"/>
    </row>
    <row r="36" spans="1:7">
      <c r="A36" s="3"/>
      <c r="B36" s="2"/>
      <c r="C36" s="2"/>
      <c r="D36" s="2"/>
      <c r="E36" s="2"/>
      <c r="F36" s="2"/>
      <c r="G36" s="2"/>
    </row>
    <row r="37" spans="1:7">
      <c r="A37" s="3"/>
      <c r="B37" s="2"/>
      <c r="C37" s="2"/>
      <c r="D37" s="2"/>
      <c r="E37" s="2"/>
      <c r="F37" s="2"/>
      <c r="G37" s="2"/>
    </row>
    <row r="38" spans="1:7">
      <c r="A38" s="3"/>
      <c r="B38" s="2"/>
      <c r="C38" s="2"/>
      <c r="D38" s="2"/>
      <c r="E38" s="2"/>
      <c r="F38" s="2"/>
      <c r="G38" s="2"/>
    </row>
    <row r="39" spans="1:7">
      <c r="A39" s="3"/>
      <c r="B39" s="2"/>
      <c r="C39" s="2"/>
      <c r="D39" s="2"/>
      <c r="E39" s="2"/>
      <c r="F39" s="2"/>
      <c r="G39" s="2"/>
    </row>
    <row r="40" spans="1:7">
      <c r="A40" s="3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  <row r="85" spans="1:7">
      <c r="A85" s="2"/>
      <c r="B85" s="2"/>
      <c r="C85" s="2"/>
      <c r="D85" s="2"/>
      <c r="E85" s="2"/>
      <c r="F85" s="2"/>
      <c r="G85" s="2"/>
    </row>
    <row r="86" spans="1:7">
      <c r="A86" s="2"/>
      <c r="B86" s="2"/>
      <c r="C86" s="2"/>
      <c r="D86" s="2"/>
      <c r="E86" s="2"/>
      <c r="F86" s="2"/>
      <c r="G86" s="2"/>
    </row>
  </sheetData>
  <mergeCells count="6">
    <mergeCell ref="A1:G1"/>
    <mergeCell ref="A4:A5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9" firstPageNumber="26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12</vt:i4>
      </vt:variant>
    </vt:vector>
  </HeadingPairs>
  <TitlesOfParts>
    <vt:vector size="21" baseType="lpstr">
      <vt:lpstr>총괄표</vt:lpstr>
      <vt:lpstr>세입_일반</vt:lpstr>
      <vt:lpstr>세출_일반</vt:lpstr>
      <vt:lpstr>세입_특별</vt:lpstr>
      <vt:lpstr>세출_특별</vt:lpstr>
      <vt:lpstr>총괄표_기금</vt:lpstr>
      <vt:lpstr>세입_기금</vt:lpstr>
      <vt:lpstr>세출_기금</vt:lpstr>
      <vt:lpstr>Sheet1</vt:lpstr>
      <vt:lpstr>세입_일반!Print_Area</vt:lpstr>
      <vt:lpstr>세입_특별!Print_Area</vt:lpstr>
      <vt:lpstr>세출_일반!Print_Area</vt:lpstr>
      <vt:lpstr>세출_특별!Print_Area</vt:lpstr>
      <vt:lpstr>총괄표!Print_Area</vt:lpstr>
      <vt:lpstr>총괄표_기금!Print_Area</vt:lpstr>
      <vt:lpstr>세입_기금!Print_Titles</vt:lpstr>
      <vt:lpstr>세입_일반!Print_Titles</vt:lpstr>
      <vt:lpstr>세입_특별!Print_Titles</vt:lpstr>
      <vt:lpstr>세출_기금!Print_Titles</vt:lpstr>
      <vt:lpstr>세출_일반!Print_Titles</vt:lpstr>
      <vt:lpstr>세출_특별!Print_Titles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Your User Name</cp:lastModifiedBy>
  <cp:lastPrinted>2012-05-11T15:11:59Z</cp:lastPrinted>
  <dcterms:created xsi:type="dcterms:W3CDTF">2003-12-03T15:25:45Z</dcterms:created>
  <dcterms:modified xsi:type="dcterms:W3CDTF">2012-05-14T01:20:37Z</dcterms:modified>
</cp:coreProperties>
</file>