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9320" windowHeight="11805" activeTab="3"/>
  </bookViews>
  <sheets>
    <sheet name="추경 일반 세입" sheetId="23" r:id="rId1"/>
    <sheet name="추경 일반 세출" sheetId="24" r:id="rId2"/>
    <sheet name="명시이월사업비" sheetId="25" r:id="rId3"/>
    <sheet name="본예산 일반 세입" sheetId="16" r:id="rId4"/>
    <sheet name="본예산 일반 세출" sheetId="26" r:id="rId5"/>
    <sheet name="농정" sheetId="19" r:id="rId6"/>
    <sheet name="축산" sheetId="20" r:id="rId7"/>
    <sheet name="기술원" sheetId="21" r:id="rId8"/>
  </sheets>
  <definedNames>
    <definedName name="_xlnm._FilterDatabase" localSheetId="7" hidden="1">기술원!$A$6:$V$7</definedName>
    <definedName name="_xlnm._FilterDatabase" localSheetId="5" hidden="1">농정!$A$1:$R$23</definedName>
    <definedName name="_xlnm._FilterDatabase" localSheetId="2" hidden="1">명시이월사업비!$A$6:$X$14</definedName>
    <definedName name="_xlnm._FilterDatabase" localSheetId="3" hidden="1">'본예산 일반 세입'!$A$6:$V$18</definedName>
    <definedName name="_xlnm._FilterDatabase" localSheetId="4" hidden="1">'본예산 일반 세출'!$A$6:$V$30</definedName>
    <definedName name="_xlnm._FilterDatabase" localSheetId="0" hidden="1">'추경 일반 세입'!$A$6:$X$14</definedName>
    <definedName name="_xlnm._FilterDatabase" localSheetId="1" hidden="1">'추경 일반 세출'!$A$6:$X$14</definedName>
    <definedName name="_xlnm._FilterDatabase" localSheetId="6" hidden="1">축산!$A$6:$V$22</definedName>
    <definedName name="_xlnm.Print_Area" localSheetId="2">명시이월사업비!$A$1:$P$14</definedName>
    <definedName name="_xlnm.Print_Area" localSheetId="0">'추경 일반 세입'!$A$1:$P$16</definedName>
    <definedName name="_xlnm.Print_Area" localSheetId="1">'추경 일반 세출'!$A$1:$X$16</definedName>
    <definedName name="_xlnm.Print_Titles" localSheetId="7">기술원!$4:$5</definedName>
    <definedName name="_xlnm.Print_Titles" localSheetId="5">농정!$4:$5</definedName>
    <definedName name="_xlnm.Print_Titles" localSheetId="2">명시이월사업비!$4:$5</definedName>
    <definedName name="_xlnm.Print_Titles" localSheetId="3">'본예산 일반 세입'!$4:$5</definedName>
    <definedName name="_xlnm.Print_Titles" localSheetId="4">'본예산 일반 세출'!$4:$5</definedName>
    <definedName name="_xlnm.Print_Titles" localSheetId="0">'추경 일반 세입'!$4:$5</definedName>
    <definedName name="_xlnm.Print_Titles" localSheetId="1">'추경 일반 세출'!$4:$5</definedName>
    <definedName name="_xlnm.Print_Titles" localSheetId="6">축산!$4:$5</definedName>
  </definedNames>
  <calcPr calcId="145621"/>
</workbook>
</file>

<file path=xl/calcChain.xml><?xml version="1.0" encoding="utf-8"?>
<calcChain xmlns="http://schemas.openxmlformats.org/spreadsheetml/2006/main">
  <c r="R13" i="16" l="1"/>
  <c r="M13" i="16"/>
  <c r="L13" i="16"/>
  <c r="I13" i="16"/>
  <c r="H29" i="26" l="1"/>
  <c r="G29" i="26"/>
  <c r="F29" i="26"/>
  <c r="G45" i="26" l="1"/>
  <c r="H45" i="26"/>
  <c r="I45" i="26"/>
  <c r="F45" i="26"/>
  <c r="R21" i="20" l="1"/>
  <c r="R20" i="20"/>
  <c r="I20" i="20"/>
  <c r="I21" i="20"/>
  <c r="R43" i="26"/>
  <c r="R42" i="26"/>
  <c r="I43" i="26"/>
  <c r="I42" i="26"/>
  <c r="R54" i="26"/>
  <c r="R53" i="26"/>
  <c r="I53" i="26"/>
  <c r="R52" i="26"/>
  <c r="I52" i="26"/>
  <c r="R51" i="26"/>
  <c r="I51" i="26"/>
  <c r="R50" i="26"/>
  <c r="I50" i="26"/>
  <c r="R49" i="26"/>
  <c r="I49" i="26"/>
  <c r="R48" i="26"/>
  <c r="I48" i="26"/>
  <c r="R47" i="26"/>
  <c r="I47" i="26"/>
  <c r="R44" i="26"/>
  <c r="I44" i="26"/>
  <c r="R41" i="26"/>
  <c r="I41" i="26"/>
  <c r="R40" i="26"/>
  <c r="I40" i="26"/>
  <c r="R39" i="26"/>
  <c r="I39" i="26"/>
  <c r="R38" i="26"/>
  <c r="I38" i="26"/>
  <c r="R37" i="26"/>
  <c r="I37" i="26"/>
  <c r="R36" i="26"/>
  <c r="I36" i="26"/>
  <c r="R35" i="26"/>
  <c r="I35" i="26"/>
  <c r="I29" i="26" s="1"/>
  <c r="R34" i="26"/>
  <c r="I34" i="26"/>
  <c r="R33" i="26"/>
  <c r="M33" i="26"/>
  <c r="L33" i="26"/>
  <c r="I33" i="26"/>
  <c r="R32" i="26"/>
  <c r="I32" i="26"/>
  <c r="R31" i="26"/>
  <c r="I31" i="26"/>
  <c r="R28" i="26"/>
  <c r="I28" i="26"/>
  <c r="R27" i="26"/>
  <c r="I27" i="26"/>
  <c r="R26" i="26"/>
  <c r="L26" i="26"/>
  <c r="I26" i="26"/>
  <c r="R25" i="26"/>
  <c r="I25" i="26"/>
  <c r="R24" i="26"/>
  <c r="I24" i="26"/>
  <c r="R23" i="26"/>
  <c r="I23" i="26"/>
  <c r="R22" i="26"/>
  <c r="L22" i="26"/>
  <c r="I22" i="26"/>
  <c r="R21" i="26"/>
  <c r="I21" i="26"/>
  <c r="R20" i="26"/>
  <c r="L20" i="26"/>
  <c r="I20" i="26"/>
  <c r="R19" i="26"/>
  <c r="I19" i="26"/>
  <c r="R18" i="26"/>
  <c r="I18" i="26"/>
  <c r="R17" i="26"/>
  <c r="I17" i="26"/>
  <c r="R16" i="26"/>
  <c r="L16" i="26"/>
  <c r="I16" i="26"/>
  <c r="R15" i="26"/>
  <c r="L15" i="26"/>
  <c r="I15" i="26"/>
  <c r="R14" i="26"/>
  <c r="I14" i="26"/>
  <c r="I12" i="21" l="1"/>
  <c r="I11" i="21"/>
  <c r="R12" i="21"/>
  <c r="R11" i="21"/>
  <c r="R46" i="26"/>
  <c r="I46" i="26"/>
  <c r="R30" i="26"/>
  <c r="M30" i="26"/>
  <c r="L30" i="26"/>
  <c r="I30" i="26"/>
  <c r="U29" i="26"/>
  <c r="T29" i="26"/>
  <c r="R13" i="26"/>
  <c r="I13" i="26"/>
  <c r="R12" i="26"/>
  <c r="M12" i="26"/>
  <c r="L12" i="26"/>
  <c r="I12" i="26"/>
  <c r="R11" i="26"/>
  <c r="M11" i="26"/>
  <c r="L11" i="26"/>
  <c r="I11" i="26"/>
  <c r="R10" i="26"/>
  <c r="M10" i="26"/>
  <c r="L10" i="26"/>
  <c r="I10" i="26"/>
  <c r="R9" i="26"/>
  <c r="M9" i="26"/>
  <c r="L9" i="26"/>
  <c r="I9" i="26"/>
  <c r="I8" i="26" s="1"/>
  <c r="U8" i="26"/>
  <c r="T8" i="26"/>
  <c r="K8" i="26"/>
  <c r="K7" i="26" s="1"/>
  <c r="J8" i="26"/>
  <c r="J7" i="26" s="1"/>
  <c r="H8" i="26"/>
  <c r="G8" i="26"/>
  <c r="G7" i="26" s="1"/>
  <c r="F8" i="26"/>
  <c r="R19" i="20"/>
  <c r="I18" i="20"/>
  <c r="I19" i="20"/>
  <c r="R18" i="20"/>
  <c r="T14" i="25"/>
  <c r="O14" i="25"/>
  <c r="N14" i="25"/>
  <c r="K14" i="25"/>
  <c r="H14" i="25"/>
  <c r="T13" i="25"/>
  <c r="K13" i="25"/>
  <c r="H13" i="25"/>
  <c r="T12" i="25"/>
  <c r="K12" i="25"/>
  <c r="H12" i="25"/>
  <c r="T11" i="25"/>
  <c r="K11" i="25"/>
  <c r="H11" i="25"/>
  <c r="T10" i="25"/>
  <c r="O10" i="25"/>
  <c r="N10" i="25"/>
  <c r="K10" i="25"/>
  <c r="K8" i="25" s="1"/>
  <c r="H10" i="25"/>
  <c r="T9" i="25"/>
  <c r="O9" i="25"/>
  <c r="N9" i="25"/>
  <c r="K9" i="25"/>
  <c r="H9" i="25"/>
  <c r="W8" i="25"/>
  <c r="V8" i="25"/>
  <c r="J8" i="25"/>
  <c r="I8" i="25"/>
  <c r="G8" i="25"/>
  <c r="F8" i="25"/>
  <c r="F7" i="25" s="1"/>
  <c r="W7" i="25"/>
  <c r="V7" i="25"/>
  <c r="N7" i="25"/>
  <c r="M7" i="25"/>
  <c r="L7" i="25"/>
  <c r="I7" i="25"/>
  <c r="G7" i="25"/>
  <c r="T16" i="24"/>
  <c r="K16" i="24"/>
  <c r="H16" i="24"/>
  <c r="J15" i="24"/>
  <c r="I15" i="24"/>
  <c r="G15" i="24"/>
  <c r="F15" i="24"/>
  <c r="T14" i="24"/>
  <c r="O14" i="24"/>
  <c r="N14" i="24"/>
  <c r="K14" i="24"/>
  <c r="K13" i="24" s="1"/>
  <c r="H14" i="24"/>
  <c r="W13" i="24"/>
  <c r="V13" i="24"/>
  <c r="J13" i="24"/>
  <c r="I13" i="24"/>
  <c r="G13" i="24"/>
  <c r="F13" i="24"/>
  <c r="T12" i="24"/>
  <c r="O12" i="24"/>
  <c r="N12" i="24"/>
  <c r="K12" i="24"/>
  <c r="H12" i="24"/>
  <c r="T11" i="24"/>
  <c r="O11" i="24"/>
  <c r="N11" i="24"/>
  <c r="K11" i="24"/>
  <c r="H11" i="24"/>
  <c r="T10" i="24"/>
  <c r="O10" i="24"/>
  <c r="N10" i="24"/>
  <c r="K10" i="24"/>
  <c r="H10" i="24"/>
  <c r="T9" i="24"/>
  <c r="O9" i="24"/>
  <c r="N9" i="24"/>
  <c r="K9" i="24"/>
  <c r="H9" i="24"/>
  <c r="H8" i="24" s="1"/>
  <c r="W8" i="24"/>
  <c r="V8" i="24"/>
  <c r="M8" i="24"/>
  <c r="M7" i="24" s="1"/>
  <c r="L8" i="24"/>
  <c r="L7" i="24" s="1"/>
  <c r="J8" i="24"/>
  <c r="I8" i="24"/>
  <c r="I7" i="24" s="1"/>
  <c r="G8" i="24"/>
  <c r="F8" i="24"/>
  <c r="F7" i="24" s="1"/>
  <c r="J7" i="24"/>
  <c r="T16" i="23"/>
  <c r="K16" i="23"/>
  <c r="H16" i="23"/>
  <c r="J15" i="23"/>
  <c r="I15" i="23"/>
  <c r="G15" i="23"/>
  <c r="F15" i="23"/>
  <c r="H15" i="23" s="1"/>
  <c r="T14" i="23"/>
  <c r="O14" i="23"/>
  <c r="N14" i="23"/>
  <c r="K14" i="23"/>
  <c r="K13" i="23" s="1"/>
  <c r="H14" i="23"/>
  <c r="W13" i="23"/>
  <c r="V13" i="23"/>
  <c r="J13" i="23"/>
  <c r="I13" i="23"/>
  <c r="G13" i="23"/>
  <c r="F13" i="23"/>
  <c r="T12" i="23"/>
  <c r="K12" i="23"/>
  <c r="H12" i="23"/>
  <c r="T11" i="23"/>
  <c r="O11" i="23"/>
  <c r="N11" i="23"/>
  <c r="K11" i="23"/>
  <c r="H11" i="23"/>
  <c r="T10" i="23"/>
  <c r="O10" i="23"/>
  <c r="N10" i="23"/>
  <c r="K10" i="23"/>
  <c r="H10" i="23"/>
  <c r="T9" i="23"/>
  <c r="O9" i="23"/>
  <c r="N9" i="23"/>
  <c r="K9" i="23"/>
  <c r="H9" i="23"/>
  <c r="W8" i="23"/>
  <c r="V8" i="23"/>
  <c r="V7" i="23" s="1"/>
  <c r="M8" i="23"/>
  <c r="M7" i="23" s="1"/>
  <c r="L8" i="23"/>
  <c r="L7" i="23" s="1"/>
  <c r="J8" i="23"/>
  <c r="J7" i="23" s="1"/>
  <c r="I8" i="23"/>
  <c r="G8" i="23"/>
  <c r="F8" i="23"/>
  <c r="F7" i="23" s="1"/>
  <c r="W7" i="23"/>
  <c r="F7" i="26" l="1"/>
  <c r="T7" i="26"/>
  <c r="U7" i="26"/>
  <c r="I7" i="26"/>
  <c r="H7" i="26"/>
  <c r="N7" i="26" s="1"/>
  <c r="G7" i="24"/>
  <c r="W7" i="24"/>
  <c r="H13" i="24"/>
  <c r="H7" i="24" s="1"/>
  <c r="H15" i="24"/>
  <c r="V7" i="24"/>
  <c r="N8" i="24"/>
  <c r="N7" i="24" s="1"/>
  <c r="K8" i="24"/>
  <c r="K15" i="24"/>
  <c r="I7" i="23"/>
  <c r="N8" i="23"/>
  <c r="N7" i="23" s="1"/>
  <c r="K8" i="23"/>
  <c r="H13" i="23"/>
  <c r="H8" i="23"/>
  <c r="H7" i="23" s="1"/>
  <c r="G7" i="23"/>
  <c r="K15" i="23"/>
  <c r="K7" i="23" s="1"/>
  <c r="L8" i="26"/>
  <c r="L7" i="26" s="1"/>
  <c r="N29" i="26"/>
  <c r="N8" i="26"/>
  <c r="H8" i="25"/>
  <c r="H7" i="25" s="1"/>
  <c r="K7" i="24" l="1"/>
  <c r="I22" i="19"/>
  <c r="R22" i="19"/>
  <c r="R16" i="21"/>
  <c r="R14" i="21"/>
  <c r="I14" i="21"/>
  <c r="R13" i="21"/>
  <c r="I13" i="21"/>
  <c r="R10" i="21"/>
  <c r="I10" i="21"/>
  <c r="R9" i="21"/>
  <c r="I9" i="21"/>
  <c r="R15" i="21"/>
  <c r="I15" i="21"/>
  <c r="H8" i="21"/>
  <c r="H7" i="21" s="1"/>
  <c r="G8" i="21"/>
  <c r="F8" i="21"/>
  <c r="F7" i="21" s="1"/>
  <c r="L7" i="21"/>
  <c r="U7" i="21"/>
  <c r="J7" i="21"/>
  <c r="T7" i="21"/>
  <c r="K7" i="21"/>
  <c r="R10" i="20"/>
  <c r="I10" i="20"/>
  <c r="R17" i="20"/>
  <c r="I17" i="20"/>
  <c r="R15" i="20"/>
  <c r="I15" i="20"/>
  <c r="R14" i="20"/>
  <c r="I14" i="20"/>
  <c r="R13" i="20"/>
  <c r="I13" i="20"/>
  <c r="R16" i="20"/>
  <c r="I16" i="20"/>
  <c r="R22" i="20"/>
  <c r="I22" i="20"/>
  <c r="R9" i="20"/>
  <c r="I9" i="20"/>
  <c r="R12" i="20"/>
  <c r="I12" i="20"/>
  <c r="R11" i="20"/>
  <c r="M11" i="20"/>
  <c r="L11" i="20"/>
  <c r="I11" i="20"/>
  <c r="U8" i="20"/>
  <c r="U7" i="20" s="1"/>
  <c r="T8" i="20"/>
  <c r="T7" i="20" s="1"/>
  <c r="H8" i="20"/>
  <c r="G8" i="20"/>
  <c r="F8" i="20"/>
  <c r="F7" i="20" s="1"/>
  <c r="L7" i="20"/>
  <c r="J7" i="20"/>
  <c r="K7" i="20"/>
  <c r="R16" i="19"/>
  <c r="I16" i="19"/>
  <c r="R18" i="19"/>
  <c r="I18" i="19"/>
  <c r="R19" i="19"/>
  <c r="I19" i="19"/>
  <c r="R9" i="19"/>
  <c r="I9" i="19"/>
  <c r="R20" i="19"/>
  <c r="I20" i="19"/>
  <c r="R13" i="19"/>
  <c r="I13" i="19"/>
  <c r="R12" i="19"/>
  <c r="I12" i="19"/>
  <c r="R14" i="19"/>
  <c r="I14" i="19"/>
  <c r="R23" i="19"/>
  <c r="I23" i="19"/>
  <c r="R15" i="19"/>
  <c r="L15" i="19"/>
  <c r="I15" i="19"/>
  <c r="R10" i="19"/>
  <c r="L10" i="19"/>
  <c r="I10" i="19"/>
  <c r="R17" i="19"/>
  <c r="L17" i="19"/>
  <c r="I17" i="19"/>
  <c r="R21" i="19"/>
  <c r="L21" i="19"/>
  <c r="I21" i="19"/>
  <c r="R11" i="19"/>
  <c r="L11" i="19"/>
  <c r="I11" i="19"/>
  <c r="U8" i="19"/>
  <c r="U7" i="19" s="1"/>
  <c r="T8" i="19"/>
  <c r="T7" i="19" s="1"/>
  <c r="K8" i="19"/>
  <c r="K7" i="19" s="1"/>
  <c r="J8" i="19"/>
  <c r="J7" i="19" s="1"/>
  <c r="H8" i="19"/>
  <c r="H7" i="19" s="1"/>
  <c r="G8" i="19"/>
  <c r="F8" i="19"/>
  <c r="F7" i="19" s="1"/>
  <c r="H7" i="20" l="1"/>
  <c r="N8" i="20"/>
  <c r="G7" i="20"/>
  <c r="G7" i="21"/>
  <c r="N8" i="21"/>
  <c r="N8" i="19"/>
  <c r="I8" i="20"/>
  <c r="I7" i="20" s="1"/>
  <c r="I8" i="21"/>
  <c r="I7" i="21" s="1"/>
  <c r="G7" i="19"/>
  <c r="I8" i="19"/>
  <c r="I7" i="19" s="1"/>
  <c r="L8" i="19"/>
  <c r="L7" i="19" s="1"/>
  <c r="I20" i="16" l="1"/>
  <c r="R11" i="16"/>
  <c r="R10" i="16"/>
  <c r="I10" i="16"/>
  <c r="I11" i="16"/>
  <c r="R20" i="16"/>
  <c r="H19" i="16"/>
  <c r="G19" i="16"/>
  <c r="F19" i="16"/>
  <c r="R18" i="16"/>
  <c r="M18" i="16"/>
  <c r="L18" i="16"/>
  <c r="I18" i="16"/>
  <c r="R17" i="16"/>
  <c r="M17" i="16"/>
  <c r="L17" i="16"/>
  <c r="I17" i="16"/>
  <c r="R16" i="16"/>
  <c r="M16" i="16"/>
  <c r="L16" i="16"/>
  <c r="I16" i="16"/>
  <c r="U15" i="16"/>
  <c r="T15" i="16"/>
  <c r="H15" i="16"/>
  <c r="G15" i="16"/>
  <c r="F15" i="16"/>
  <c r="R14" i="16"/>
  <c r="M14" i="16"/>
  <c r="L14" i="16"/>
  <c r="I14" i="16"/>
  <c r="R12" i="16"/>
  <c r="M12" i="16"/>
  <c r="L12" i="16"/>
  <c r="I12" i="16"/>
  <c r="R9" i="16"/>
  <c r="M9" i="16"/>
  <c r="L9" i="16"/>
  <c r="I9" i="16"/>
  <c r="U8" i="16"/>
  <c r="T8" i="16"/>
  <c r="K8" i="16"/>
  <c r="K7" i="16" s="1"/>
  <c r="J8" i="16"/>
  <c r="J7" i="16" s="1"/>
  <c r="H8" i="16"/>
  <c r="G8" i="16"/>
  <c r="F8" i="16"/>
  <c r="T7" i="16" l="1"/>
  <c r="U7" i="16"/>
  <c r="G7" i="16"/>
  <c r="I15" i="16"/>
  <c r="L8" i="16"/>
  <c r="L7" i="16" s="1"/>
  <c r="F7" i="16"/>
  <c r="H7" i="16"/>
  <c r="I8" i="16"/>
  <c r="I19" i="16"/>
  <c r="I7" i="16" l="1"/>
</calcChain>
</file>

<file path=xl/sharedStrings.xml><?xml version="1.0" encoding="utf-8"?>
<sst xmlns="http://schemas.openxmlformats.org/spreadsheetml/2006/main" count="678" uniqueCount="203">
  <si>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</si>
  <si>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</si>
  <si>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</si>
  <si>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</si>
  <si>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</si>
  <si>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</si>
  <si>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</si>
  <si>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</si>
  <si>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</si>
  <si>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</si>
  <si>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</si>
  <si>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</si>
  <si>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</si>
  <si>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</si>
  <si>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</si>
  <si>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</si>
  <si>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</si>
  <si>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</si>
  <si>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</si>
  <si>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</si>
  <si>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</si>
  <si>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세입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</si>
  <si>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</si>
  <si>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</si>
  <si>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</si>
  <si>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농림수산위원회</t>
    <phoneticPr fontId="6" type="noConversion"/>
  </si>
  <si>
    <t>농정해양국</t>
    <phoneticPr fontId="6" type="noConversion"/>
  </si>
  <si>
    <t>농업기술원</t>
    <phoneticPr fontId="6" type="noConversion"/>
  </si>
  <si>
    <t>축산산림국</t>
    <phoneticPr fontId="6" type="noConversion"/>
  </si>
  <si>
    <t>2014년도 경기도 일반회계 세출 예산 수정(안)</t>
    <phoneticPr fontId="6" type="noConversion"/>
  </si>
  <si>
    <t>□세출예산</t>
    <phoneticPr fontId="6" type="noConversion"/>
  </si>
  <si>
    <t>추가</t>
    <phoneticPr fontId="2" type="noConversion"/>
  </si>
  <si>
    <t>농식품ICT융복합확산사업(기금)</t>
    <phoneticPr fontId="2" type="noConversion"/>
  </si>
  <si>
    <t>농림축산식품부 정보화담당관실-2682(2013.11.12)</t>
    <phoneticPr fontId="2" type="noConversion"/>
  </si>
  <si>
    <t>자율관리어업육성(국비)</t>
    <phoneticPr fontId="2" type="noConversion"/>
  </si>
  <si>
    <t>국비</t>
    <phoneticPr fontId="2" type="noConversion"/>
  </si>
  <si>
    <t>해양보호구역관리(국비)</t>
    <phoneticPr fontId="2" type="noConversion"/>
  </si>
  <si>
    <t>해양수산부 자원관리과-3328(2013.11.14)</t>
    <phoneticPr fontId="2" type="noConversion"/>
  </si>
  <si>
    <t>해양수산부 해양생태과-2062(2013.11.22)</t>
    <phoneticPr fontId="2" type="noConversion"/>
  </si>
  <si>
    <t>낚시산업 선진화(국비)</t>
    <phoneticPr fontId="2" type="noConversion"/>
  </si>
  <si>
    <t>해양수산부 자원환경과-3521(2013.11.25)</t>
    <phoneticPr fontId="2" type="noConversion"/>
  </si>
  <si>
    <t>추가</t>
    <phoneticPr fontId="2" type="noConversion"/>
  </si>
  <si>
    <t>축산정책과</t>
    <phoneticPr fontId="2" type="noConversion"/>
  </si>
  <si>
    <t>일반부담금(전문승용마 시범생산)</t>
    <phoneticPr fontId="2" type="noConversion"/>
  </si>
  <si>
    <t>한국마사회 생산진흥팀-1113(2013.10.31)</t>
    <phoneticPr fontId="2" type="noConversion"/>
  </si>
  <si>
    <t>산림과</t>
    <phoneticPr fontId="2" type="noConversion"/>
  </si>
  <si>
    <t>자치단체간부담금(사방사업)</t>
    <phoneticPr fontId="2" type="noConversion"/>
  </si>
  <si>
    <t>자치단체간부담금(사방댐조성관리)</t>
    <phoneticPr fontId="2" type="noConversion"/>
  </si>
  <si>
    <t>사방사업 사업량변경</t>
    <phoneticPr fontId="2" type="noConversion"/>
  </si>
  <si>
    <t>사방댐조성관리 사업량 변경</t>
    <phoneticPr fontId="2" type="noConversion"/>
  </si>
  <si>
    <t>전문승용마 시범생산(자체/지원)</t>
    <phoneticPr fontId="2" type="noConversion"/>
  </si>
  <si>
    <t>도비</t>
    <phoneticPr fontId="2" type="noConversion"/>
  </si>
  <si>
    <t>총무과</t>
    <phoneticPr fontId="2" type="noConversion"/>
  </si>
  <si>
    <t>농업전문인력양성</t>
    <phoneticPr fontId="2" type="noConversion"/>
  </si>
  <si>
    <t>농촌진흥청 역량개발과-4611(2013.11.7)</t>
    <phoneticPr fontId="2" type="noConversion"/>
  </si>
  <si>
    <t>지원기획과</t>
    <phoneticPr fontId="2" type="noConversion"/>
  </si>
  <si>
    <t>농업전문인력양성(국비/지원) 지도공무원 역량개발교육</t>
    <phoneticPr fontId="2" type="noConversion"/>
  </si>
  <si>
    <t>친환경농업과</t>
    <phoneticPr fontId="2" type="noConversion"/>
  </si>
  <si>
    <t>수산과</t>
    <phoneticPr fontId="2" type="noConversion"/>
  </si>
  <si>
    <t>수산과</t>
    <phoneticPr fontId="2" type="noConversion"/>
  </si>
  <si>
    <t>자율관리어업육성지원(국비/지원)</t>
    <phoneticPr fontId="2" type="noConversion"/>
  </si>
  <si>
    <t>해양보호구역관리(국비/지원)</t>
    <phoneticPr fontId="2" type="noConversion"/>
  </si>
  <si>
    <t>낚시터 환경개선</t>
    <phoneticPr fontId="2" type="noConversion"/>
  </si>
  <si>
    <t>동물방역위생과</t>
    <phoneticPr fontId="2" type="noConversion"/>
  </si>
  <si>
    <t>사업량조정</t>
    <phoneticPr fontId="2" type="noConversion"/>
  </si>
  <si>
    <t>찾아가는 승마교실운영</t>
    <phoneticPr fontId="2" type="noConversion"/>
  </si>
  <si>
    <t>생활경영과</t>
    <phoneticPr fontId="2" type="noConversion"/>
  </si>
  <si>
    <t>농식품유통과</t>
    <phoneticPr fontId="2" type="noConversion"/>
  </si>
  <si>
    <t>농업정책과</t>
    <phoneticPr fontId="2" type="noConversion"/>
  </si>
  <si>
    <t>도정시책홍보</t>
    <phoneticPr fontId="2" type="noConversion"/>
  </si>
  <si>
    <t>해외수출상담 및 판촉지원</t>
    <phoneticPr fontId="2" type="noConversion"/>
  </si>
  <si>
    <t>경기도-카타르 식물공장협력사업(자체/직접)</t>
    <phoneticPr fontId="2" type="noConversion"/>
  </si>
  <si>
    <t>해양수산자원연구소</t>
    <phoneticPr fontId="2" type="noConversion"/>
  </si>
  <si>
    <t>내수면 시험장 개보수</t>
    <phoneticPr fontId="2" type="noConversion"/>
  </si>
  <si>
    <t>해양수산부 양식산업과-3586(2013.11.29)</t>
    <phoneticPr fontId="2" type="noConversion"/>
  </si>
  <si>
    <t>다용도축분처리장비지원(자체/지원)</t>
    <phoneticPr fontId="2" type="noConversion"/>
  </si>
  <si>
    <t>도농행복일자리교류사업단운영</t>
    <phoneticPr fontId="2" type="noConversion"/>
  </si>
  <si>
    <t>도시농업육성 지원시범</t>
    <phoneticPr fontId="2" type="noConversion"/>
  </si>
  <si>
    <t>낙농업 유가공시설장비지원</t>
    <phoneticPr fontId="2" type="noConversion"/>
  </si>
  <si>
    <t>신규사업</t>
    <phoneticPr fontId="2" type="noConversion"/>
  </si>
  <si>
    <t>우수농산물 학교급식소비지원</t>
    <phoneticPr fontId="2" type="noConversion"/>
  </si>
  <si>
    <t>클라인가르텐조성사업</t>
    <phoneticPr fontId="2" type="noConversion"/>
  </si>
  <si>
    <t>G마크 우수축산물 생산공급지원</t>
    <phoneticPr fontId="2" type="noConversion"/>
  </si>
  <si>
    <t>에코팜랜드 상부시설 기반정비</t>
    <phoneticPr fontId="2" type="noConversion"/>
  </si>
  <si>
    <t>에코팜랜드 조성 기반시설</t>
    <phoneticPr fontId="2" type="noConversion"/>
  </si>
  <si>
    <t>승마장 육성지원</t>
    <phoneticPr fontId="2" type="noConversion"/>
  </si>
  <si>
    <t>축산환경개선사업</t>
    <phoneticPr fontId="2" type="noConversion"/>
  </si>
  <si>
    <t>양봉산업육성</t>
    <phoneticPr fontId="2" type="noConversion"/>
  </si>
  <si>
    <t>농정분야 국외업무여비</t>
    <phoneticPr fontId="2" type="noConversion"/>
  </si>
  <si>
    <t>자영농과생급식비지원</t>
    <phoneticPr fontId="2" type="noConversion"/>
  </si>
  <si>
    <t>농업소식 및 정보제공</t>
    <phoneticPr fontId="2" type="noConversion"/>
  </si>
  <si>
    <t>클린농업벨트 기반구축</t>
    <phoneticPr fontId="2" type="noConversion"/>
  </si>
  <si>
    <t>친환경기술과</t>
    <phoneticPr fontId="2" type="noConversion"/>
  </si>
  <si>
    <t>산림환경연구소</t>
    <phoneticPr fontId="2" type="noConversion"/>
  </si>
  <si>
    <t>강씨봉휴양림운영-시설비(휴양시설보완공사)</t>
    <phoneticPr fontId="2" type="noConversion"/>
  </si>
  <si>
    <t>벌꿀 안정생산 기술시범</t>
    <phoneticPr fontId="2" type="noConversion"/>
  </si>
  <si>
    <t>돈사 환경개선 생산성 향상 시범</t>
    <phoneticPr fontId="2" type="noConversion"/>
  </si>
  <si>
    <t>가축질병예방 종합기술 시범</t>
    <phoneticPr fontId="2" type="noConversion"/>
  </si>
  <si>
    <t>보행관리기 지원</t>
    <phoneticPr fontId="2" type="noConversion"/>
  </si>
  <si>
    <t>선택형맞춤농정</t>
    <phoneticPr fontId="2" type="noConversion"/>
  </si>
  <si>
    <t>친환경농산물유통센터 운영관리</t>
    <phoneticPr fontId="2" type="noConversion"/>
  </si>
  <si>
    <t>추가</t>
    <phoneticPr fontId="2" type="noConversion"/>
  </si>
  <si>
    <t>해양수산자원연구소</t>
    <phoneticPr fontId="2" type="noConversion"/>
  </si>
  <si>
    <t>방사능 분석장비</t>
    <phoneticPr fontId="2" type="noConversion"/>
  </si>
  <si>
    <t>신규사업</t>
    <phoneticPr fontId="2" type="noConversion"/>
  </si>
  <si>
    <t>농식품유통과</t>
    <phoneticPr fontId="2" type="noConversion"/>
  </si>
  <si>
    <t>2013년도 제2회 추경 경기도 일반회계 세입 예산 수정(안)</t>
    <phoneticPr fontId="6" type="noConversion"/>
  </si>
  <si>
    <t>□세입예산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</si>
  <si>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</si>
  <si>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</si>
  <si>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</si>
  <si>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</si>
  <si>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</si>
  <si>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</si>
  <si>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</si>
  <si>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</si>
  <si>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</si>
  <si>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</si>
  <si>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</si>
  <si>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</si>
  <si>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</si>
  <si>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비  고</t>
    <phoneticPr fontId="6" type="noConversion"/>
  </si>
  <si>
    <t>재원</t>
    <phoneticPr fontId="6" type="noConversion"/>
  </si>
  <si>
    <t>상임위 재원별 증감액</t>
    <phoneticPr fontId="6" type="noConversion"/>
  </si>
  <si>
    <t>상임위 조정액</t>
    <phoneticPr fontId="2" type="noConversion"/>
  </si>
  <si>
    <t>비  고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</si>
  <si>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</si>
  <si>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</si>
  <si>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</si>
  <si>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</si>
  <si>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</si>
  <si>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합   계</t>
    <phoneticPr fontId="2" type="noConversion"/>
  </si>
  <si>
    <t>농림수산위원회</t>
    <phoneticPr fontId="6" type="noConversion"/>
  </si>
  <si>
    <t>쌀소득등보전직불제</t>
    <phoneticPr fontId="2" type="noConversion"/>
  </si>
  <si>
    <t>농림축산식품부 농가소득안정추진단-2387(2013.11.19)</t>
    <phoneticPr fontId="2" type="noConversion"/>
  </si>
  <si>
    <t>국비</t>
    <phoneticPr fontId="2" type="noConversion"/>
  </si>
  <si>
    <t>추가</t>
    <phoneticPr fontId="2" type="noConversion"/>
  </si>
  <si>
    <t>친환경농업과</t>
    <phoneticPr fontId="2" type="noConversion"/>
  </si>
  <si>
    <t>밭농업직불제</t>
    <phoneticPr fontId="2" type="noConversion"/>
  </si>
  <si>
    <t>농림축산식품부 농가소득안정추진단-2418(2013.11.21)</t>
    <phoneticPr fontId="2" type="noConversion"/>
  </si>
  <si>
    <t>농업정책과</t>
    <phoneticPr fontId="2" type="noConversion"/>
  </si>
  <si>
    <t>농어촌보육여건 개선</t>
    <phoneticPr fontId="2" type="noConversion"/>
  </si>
  <si>
    <t>농림축산식품부 농촌복지여성과-523(2013.11.22)</t>
    <phoneticPr fontId="2" type="noConversion"/>
  </si>
  <si>
    <t>조건불리지역직접지불</t>
    <phoneticPr fontId="2" type="noConversion"/>
  </si>
  <si>
    <t>농림축산식품부 농가소득안정추진단-2475(2013.11.26)</t>
    <phoneticPr fontId="2" type="noConversion"/>
  </si>
  <si>
    <t>축산산림국</t>
    <phoneticPr fontId="6" type="noConversion"/>
  </si>
  <si>
    <t>축산정책과</t>
    <phoneticPr fontId="2" type="noConversion"/>
  </si>
  <si>
    <t>국비사용잔액</t>
    <phoneticPr fontId="2" type="noConversion"/>
  </si>
  <si>
    <t>농림축산식품부 방역관리과-3714(2013.10.28)</t>
    <phoneticPr fontId="2" type="noConversion"/>
  </si>
  <si>
    <t>농업기술원</t>
    <phoneticPr fontId="6" type="noConversion"/>
  </si>
  <si>
    <t>친환경기술과</t>
    <phoneticPr fontId="2" type="noConversion"/>
  </si>
  <si>
    <t>밭농업직접지불사업</t>
    <phoneticPr fontId="2" type="noConversion"/>
  </si>
  <si>
    <t>농림축산식품부 농가소득안정추진단-2287(2013.11.13)</t>
    <phoneticPr fontId="2" type="noConversion"/>
  </si>
  <si>
    <t>2013년도 제2회 추경 경기도 일반회계 세출 예산 수정(안)</t>
    <phoneticPr fontId="6" type="noConversion"/>
  </si>
  <si>
    <t>□세출예산</t>
    <phoneticPr fontId="6" type="noConversion"/>
  </si>
  <si>
    <t>농촌보육교육 특별수당(국비/지원)</t>
    <phoneticPr fontId="2" type="noConversion"/>
  </si>
  <si>
    <t>농림축산식품부 농촌복지여성과-523(2013.11.22)</t>
  </si>
  <si>
    <t>조건불리지역직접지불(국비/지원)</t>
    <phoneticPr fontId="2" type="noConversion"/>
  </si>
  <si>
    <t>국도비</t>
    <phoneticPr fontId="2" type="noConversion"/>
  </si>
  <si>
    <t>쌀소득등 지역직접지불(국비/지원)</t>
    <phoneticPr fontId="2" type="noConversion"/>
  </si>
  <si>
    <t>밭농업직불제(국비/지원)</t>
    <phoneticPr fontId="2" type="noConversion"/>
  </si>
  <si>
    <t>반환금기타(국비사용잔액)</t>
    <phoneticPr fontId="2" type="noConversion"/>
  </si>
  <si>
    <t>2013년도 제2회 추경 경기도 일반회계 세출 예산 명시이월 사업조서 수정(안)</t>
    <phoneticPr fontId="6" type="noConversion"/>
  </si>
  <si>
    <t>본예산서930</t>
    <phoneticPr fontId="2" type="noConversion"/>
  </si>
  <si>
    <t>축산위생연구소</t>
    <phoneticPr fontId="2" type="noConversion"/>
  </si>
  <si>
    <t>경기도 말 시험사육장 조성(자체/직접) 인건비(기간제근로자등보수)</t>
    <phoneticPr fontId="2" type="noConversion"/>
  </si>
  <si>
    <t>경기도 말 시험사육장 조성(자체/직접) 일반운영비-사무관리비</t>
    <phoneticPr fontId="2" type="noConversion"/>
  </si>
  <si>
    <t>경기도 말 시험사육장 조성(자체/직접) 재료비(재료비)</t>
    <phoneticPr fontId="2" type="noConversion"/>
  </si>
  <si>
    <t>경기도 말 시험사육장 조성(자체/직접) 시설비및부대비(시설비)</t>
    <phoneticPr fontId="2" type="noConversion"/>
  </si>
  <si>
    <t>경기도 말 시험사육장 조성(자체/직접) 자산취득비(자산물품취득비)</t>
    <phoneticPr fontId="2" type="noConversion"/>
  </si>
  <si>
    <t>도시녹화조성사업 증액-2억
도농교류-1억5천</t>
    <phoneticPr fontId="2" type="noConversion"/>
  </si>
  <si>
    <t>수목원도시녹지조성-1억포함</t>
    <phoneticPr fontId="2" type="noConversion"/>
  </si>
  <si>
    <t>추가</t>
    <phoneticPr fontId="2" type="noConversion"/>
  </si>
  <si>
    <t>동물방역위생과</t>
    <phoneticPr fontId="2" type="noConversion"/>
  </si>
  <si>
    <t>광역유기동물 보호소</t>
    <phoneticPr fontId="2" type="noConversion"/>
  </si>
  <si>
    <t>친환경농업연구과</t>
    <phoneticPr fontId="2" type="noConversion"/>
  </si>
  <si>
    <t>동결건조기</t>
    <phoneticPr fontId="2" type="noConversion"/>
  </si>
  <si>
    <t>친환경기술과</t>
    <phoneticPr fontId="2" type="noConversion"/>
  </si>
  <si>
    <t>축분연료 에너지 절감 시범</t>
    <phoneticPr fontId="2" type="noConversion"/>
  </si>
  <si>
    <t>농촌여성 생활정보지 제공</t>
    <phoneticPr fontId="2" type="noConversion"/>
  </si>
  <si>
    <t>사업량조정</t>
    <phoneticPr fontId="2" type="noConversion"/>
  </si>
  <si>
    <t>농촌진흥청 역량개발과-4611(2013.11.7)</t>
    <phoneticPr fontId="2" type="noConversion"/>
  </si>
  <si>
    <t>추가</t>
    <phoneticPr fontId="2" type="noConversion"/>
  </si>
  <si>
    <t>강소농육성 해외정보수집</t>
    <phoneticPr fontId="2" type="noConversion"/>
  </si>
  <si>
    <t>우수 축산물 전산프로그램 개발-전산시스템 구축비</t>
    <phoneticPr fontId="2" type="noConversion"/>
  </si>
  <si>
    <t>우수 축산물 전산프로그램 개발-감리비</t>
    <phoneticPr fontId="2" type="noConversion"/>
  </si>
  <si>
    <t>우수 축산물 전산프로그램 개발-시설부대비</t>
    <phoneticPr fontId="2" type="noConversion"/>
  </si>
  <si>
    <t>광역유기동물보호시설설치지원(국비/직접)-시설비</t>
    <phoneticPr fontId="2" type="noConversion"/>
  </si>
  <si>
    <t>2013년 명시이월사업조서 이월요구액 삭감(불승인)</t>
    <phoneticPr fontId="2" type="noConversion"/>
  </si>
  <si>
    <t>농업정책과</t>
    <phoneticPr fontId="6" type="noConversion"/>
  </si>
  <si>
    <t>도농행복일자리교류사업단 운영</t>
    <phoneticPr fontId="6" type="noConversion"/>
  </si>
  <si>
    <t>국비사업감액</t>
    <phoneticPr fontId="2" type="noConversion"/>
  </si>
  <si>
    <t>국비</t>
    <phoneticPr fontId="2" type="noConversion"/>
  </si>
  <si>
    <t>국도비</t>
    <phoneticPr fontId="2" type="noConversion"/>
  </si>
  <si>
    <t>도비</t>
    <phoneticPr fontId="2" type="noConversion"/>
  </si>
  <si>
    <t>출연금</t>
    <phoneticPr fontId="2" type="noConversion"/>
  </si>
  <si>
    <t>선택형맞춤농정</t>
    <phoneticPr fontId="2" type="noConversion"/>
  </si>
  <si>
    <t>무인헬기지원(평택)1억2천</t>
    <phoneticPr fontId="2" type="noConversion"/>
  </si>
  <si>
    <t xml:space="preserve">사업량조정
도비 50백만원 감액
에코팜랜드 조성 기반시설 300백만원 감액분 증액 </t>
    <phoneticPr fontId="2" type="noConversion"/>
  </si>
  <si>
    <t>사업량조정
300백만원(지방채) 감액</t>
    <phoneticPr fontId="2" type="noConversion"/>
  </si>
  <si>
    <t>지방채도비</t>
    <phoneticPr fontId="2" type="noConversion"/>
  </si>
  <si>
    <t>지방채</t>
    <phoneticPr fontId="2" type="noConversion"/>
  </si>
  <si>
    <t>경기농림재단출연금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</si>
</sst>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4" xfId="0" applyNumberFormat="1" applyFont="1" applyBorder="1">
      <alignment vertical="center"/>
    </xf>
    <xf numFmtId="176" fontId="3" fillId="27" borderId="14" xfId="0" applyNumberFormat="1" applyFont="1" applyFill="1" applyBorder="1">
      <alignment vertical="center"/>
    </xf>
    <xf numFmtId="177" fontId="5" fillId="4" borderId="14" xfId="1" applyNumberFormat="1" applyFont="1" applyFill="1" applyBorder="1" applyAlignment="1">
      <alignment horizontal="right" vertical="center" wrapText="1" shrinkToFit="1"/>
    </xf>
    <xf numFmtId="0" fontId="3" fillId="0" borderId="14" xfId="0" applyFont="1" applyBorder="1" applyAlignment="1">
      <alignment vertical="center" wrapText="1"/>
    </xf>
    <xf numFmtId="176" fontId="4" fillId="0" borderId="14" xfId="0" applyNumberFormat="1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177" fontId="5" fillId="4" borderId="14" xfId="1" applyNumberFormat="1" applyFont="1" applyFill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 shrinkToFit="1"/>
    </xf>
    <xf numFmtId="176" fontId="3" fillId="0" borderId="14" xfId="0" applyNumberFormat="1" applyFont="1" applyBorder="1" applyAlignment="1">
      <alignment vertical="center" shrinkToFit="1"/>
    </xf>
    <xf numFmtId="176" fontId="3" fillId="28" borderId="14" xfId="0" applyNumberFormat="1" applyFont="1" applyFill="1" applyBorder="1" applyAlignment="1">
      <alignment horizontal="right" vertical="center" shrinkToFit="1"/>
    </xf>
    <xf numFmtId="176" fontId="3" fillId="28" borderId="14" xfId="0" applyNumberFormat="1" applyFont="1" applyFill="1" applyBorder="1" applyAlignment="1">
      <alignment vertical="center" shrinkToFit="1"/>
    </xf>
    <xf numFmtId="0" fontId="3" fillId="0" borderId="14" xfId="0" applyFont="1" applyBorder="1" applyAlignment="1">
      <alignment vertical="center" wrapText="1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right" vertical="center" wrapText="1" shrinkToFit="1"/>
    </xf>
    <xf numFmtId="176" fontId="3" fillId="0" borderId="0" xfId="0" applyNumberFormat="1" applyFo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Border="1">
      <alignment vertical="center"/>
    </xf>
    <xf numFmtId="0" fontId="32" fillId="0" borderId="14" xfId="0" applyFont="1" applyBorder="1" applyAlignment="1">
      <alignment vertical="center" wrapText="1"/>
    </xf>
    <xf numFmtId="176" fontId="32" fillId="0" borderId="14" xfId="1" applyNumberFormat="1" applyFont="1" applyBorder="1" applyAlignment="1">
      <alignment horizontal="right" vertical="center" shrinkToFit="1"/>
    </xf>
    <xf numFmtId="176" fontId="32" fillId="26" borderId="14" xfId="1" applyNumberFormat="1" applyFont="1" applyFill="1" applyBorder="1" applyAlignment="1">
      <alignment horizontal="right" vertical="center" shrinkToFit="1"/>
    </xf>
    <xf numFmtId="176" fontId="32" fillId="0" borderId="14" xfId="0" applyNumberFormat="1" applyFont="1" applyBorder="1" applyAlignment="1">
      <alignment horizontal="right" vertical="center" shrinkToFit="1"/>
    </xf>
    <xf numFmtId="0" fontId="32" fillId="0" borderId="14" xfId="0" applyFont="1" applyBorder="1" applyAlignment="1">
      <alignment horizontal="right" vertical="center" shrinkToFit="1"/>
    </xf>
    <xf numFmtId="176" fontId="32" fillId="0" borderId="14" xfId="0" applyNumberFormat="1" applyFont="1" applyBorder="1" applyAlignment="1">
      <alignment horizontal="center" vertical="center" shrinkToFit="1"/>
    </xf>
    <xf numFmtId="176" fontId="32" fillId="0" borderId="14" xfId="0" applyNumberFormat="1" applyFont="1" applyBorder="1" applyAlignment="1">
      <alignment horizontal="center" vertical="center" wrapText="1" shrinkToFit="1"/>
    </xf>
    <xf numFmtId="176" fontId="32" fillId="0" borderId="14" xfId="0" applyNumberFormat="1" applyFont="1" applyBorder="1" applyAlignment="1">
      <alignment horizontal="right" vertical="center" wrapText="1"/>
    </xf>
    <xf numFmtId="0" fontId="32" fillId="0" borderId="4" xfId="0" applyFont="1" applyFill="1" applyBorder="1" applyAlignment="1">
      <alignment horizontal="right" vertical="center" shrinkToFit="1"/>
    </xf>
    <xf numFmtId="176" fontId="32" fillId="0" borderId="1" xfId="1" applyNumberFormat="1" applyFont="1" applyBorder="1" applyAlignment="1">
      <alignment horizontal="right" vertical="center" shrinkToFit="1"/>
    </xf>
    <xf numFmtId="0" fontId="32" fillId="0" borderId="1" xfId="0" applyFont="1" applyBorder="1" applyAlignment="1">
      <alignment horizontal="right" vertical="center"/>
    </xf>
    <xf numFmtId="0" fontId="7" fillId="0" borderId="14" xfId="0" applyFont="1" applyBorder="1" applyAlignment="1">
      <alignment vertical="center" wrapText="1"/>
    </xf>
    <xf numFmtId="176" fontId="7" fillId="0" borderId="14" xfId="0" applyNumberFormat="1" applyFont="1" applyBorder="1">
      <alignment vertical="center"/>
    </xf>
    <xf numFmtId="176" fontId="7" fillId="27" borderId="14" xfId="0" applyNumberFormat="1" applyFont="1" applyFill="1" applyBorder="1">
      <alignment vertical="center"/>
    </xf>
    <xf numFmtId="0" fontId="7" fillId="0" borderId="14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/>
    </xf>
    <xf numFmtId="0" fontId="7" fillId="0" borderId="4" xfId="0" applyFont="1" applyFill="1" applyBorder="1">
      <alignment vertical="center"/>
    </xf>
    <xf numFmtId="0" fontId="7" fillId="0" borderId="1" xfId="0" applyFont="1" applyBorder="1">
      <alignment vertical="center"/>
    </xf>
    <xf numFmtId="0" fontId="33" fillId="0" borderId="14" xfId="0" applyFont="1" applyBorder="1" applyAlignment="1">
      <alignment horizontal="center" vertical="center"/>
    </xf>
    <xf numFmtId="0" fontId="33" fillId="0" borderId="14" xfId="0" applyFont="1" applyBorder="1">
      <alignment vertical="center"/>
    </xf>
    <xf numFmtId="176" fontId="32" fillId="0" borderId="14" xfId="0" applyNumberFormat="1" applyFont="1" applyBorder="1">
      <alignment vertical="center"/>
    </xf>
    <xf numFmtId="176" fontId="32" fillId="27" borderId="14" xfId="0" applyNumberFormat="1" applyFont="1" applyFill="1" applyBorder="1">
      <alignment vertical="center"/>
    </xf>
    <xf numFmtId="176" fontId="32" fillId="0" borderId="14" xfId="0" applyNumberFormat="1" applyFont="1" applyBorder="1" applyAlignment="1">
      <alignment horizontal="center" vertical="center"/>
    </xf>
    <xf numFmtId="0" fontId="32" fillId="0" borderId="4" xfId="0" applyFont="1" applyFill="1" applyBorder="1">
      <alignment vertical="center"/>
    </xf>
    <xf numFmtId="0" fontId="32" fillId="0" borderId="1" xfId="0" applyFont="1" applyBorder="1">
      <alignment vertical="center"/>
    </xf>
    <xf numFmtId="176" fontId="34" fillId="0" borderId="14" xfId="1" applyNumberFormat="1" applyFont="1" applyBorder="1" applyAlignment="1">
      <alignment horizontal="right" vertical="center" shrinkToFit="1"/>
    </xf>
    <xf numFmtId="176" fontId="35" fillId="0" borderId="14" xfId="0" applyNumberFormat="1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left" vertical="center" wrapText="1" shrinkToFit="1"/>
    </xf>
    <xf numFmtId="0" fontId="36" fillId="0" borderId="14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showGridLines="0" zoomScale="90" zoomScaleNormal="90" workbookViewId="0">
      <selection activeCell="E15" sqref="E15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106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107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 t="shared" ref="F7:K7" si="0">F8+F13+F15</f>
        <v>324702</v>
      </c>
      <c r="G7" s="27">
        <f t="shared" si="0"/>
        <v>687486</v>
      </c>
      <c r="H7" s="27">
        <f t="shared" si="0"/>
        <v>-362784</v>
      </c>
      <c r="I7" s="27">
        <f t="shared" si="0"/>
        <v>-1916723</v>
      </c>
      <c r="J7" s="27">
        <f t="shared" si="0"/>
        <v>654822</v>
      </c>
      <c r="K7" s="27">
        <f t="shared" si="0"/>
        <v>-937199</v>
      </c>
      <c r="L7" s="27">
        <f>L8+L13</f>
        <v>-1340000</v>
      </c>
      <c r="M7" s="27">
        <f>M8+M13</f>
        <v>750000</v>
      </c>
      <c r="N7" s="27">
        <f>N8+N13</f>
        <v>-590000</v>
      </c>
      <c r="O7" s="27"/>
      <c r="P7" s="27"/>
      <c r="Q7" s="27"/>
      <c r="R7" s="27"/>
      <c r="S7" s="27"/>
      <c r="T7" s="26"/>
      <c r="U7" s="16"/>
      <c r="V7" s="9">
        <f>V8+V13</f>
        <v>-100000</v>
      </c>
      <c r="W7" s="9">
        <f>W8+W13</f>
        <v>0</v>
      </c>
      <c r="X7" s="9"/>
    </row>
    <row r="8" spans="1:24" ht="20.100000000000001" customHeight="1" x14ac:dyDescent="0.3">
      <c r="A8" s="28"/>
      <c r="B8" s="29" t="s">
        <v>26</v>
      </c>
      <c r="C8" s="30"/>
      <c r="D8" s="31"/>
      <c r="E8" s="31"/>
      <c r="F8" s="32">
        <f t="shared" ref="F8:N8" si="1">SUM(F9:F12)</f>
        <v>324702</v>
      </c>
      <c r="G8" s="32">
        <f t="shared" si="1"/>
        <v>687486</v>
      </c>
      <c r="H8" s="32">
        <f t="shared" si="1"/>
        <v>-362784</v>
      </c>
      <c r="I8" s="32">
        <f t="shared" si="1"/>
        <v>-1916723</v>
      </c>
      <c r="J8" s="32">
        <f t="shared" si="1"/>
        <v>0</v>
      </c>
      <c r="K8" s="32">
        <f t="shared" si="1"/>
        <v>-1592021</v>
      </c>
      <c r="L8" s="32">
        <f t="shared" si="1"/>
        <v>-1340000</v>
      </c>
      <c r="M8" s="32">
        <f t="shared" si="1"/>
        <v>750000</v>
      </c>
      <c r="N8" s="32">
        <f t="shared" si="1"/>
        <v>-590000</v>
      </c>
      <c r="O8" s="32"/>
      <c r="P8" s="32"/>
      <c r="Q8" s="32"/>
      <c r="R8" s="32"/>
      <c r="S8" s="32"/>
      <c r="T8" s="30"/>
      <c r="U8" s="16"/>
      <c r="V8" s="11">
        <f>SUM(V9:V12)</f>
        <v>-100000</v>
      </c>
      <c r="W8" s="11">
        <f>SUM(W9:W12)</f>
        <v>0</v>
      </c>
      <c r="X8" s="11"/>
    </row>
    <row r="9" spans="1:24" ht="57" customHeight="1" x14ac:dyDescent="0.3">
      <c r="A9" s="28"/>
      <c r="B9" s="28"/>
      <c r="C9" s="33" t="s">
        <v>16</v>
      </c>
      <c r="D9" s="34" t="s">
        <v>57</v>
      </c>
      <c r="E9" s="34" t="s">
        <v>133</v>
      </c>
      <c r="F9" s="35"/>
      <c r="G9" s="35"/>
      <c r="H9" s="42" t="str">
        <f>IF(C9="추가","-",F9-G9)</f>
        <v>-</v>
      </c>
      <c r="I9" s="35">
        <v>-841700</v>
      </c>
      <c r="J9" s="35"/>
      <c r="K9" s="42">
        <f>F9+I9+J9</f>
        <v>-841700</v>
      </c>
      <c r="L9" s="36">
        <v>-740000</v>
      </c>
      <c r="M9" s="38"/>
      <c r="N9" s="42">
        <f>F9+L9+M9</f>
        <v>-740000</v>
      </c>
      <c r="O9" s="37" t="str">
        <f>IF(I9-L9&lt;0,"동의필요","-")</f>
        <v>동의필요</v>
      </c>
      <c r="P9" s="52" t="s">
        <v>134</v>
      </c>
      <c r="Q9" s="36" t="s">
        <v>135</v>
      </c>
      <c r="R9" s="36">
        <v>-841700</v>
      </c>
      <c r="S9" s="36"/>
      <c r="T9" s="37" t="str">
        <f t="shared" ref="T9:T12" si="2">IF((I9+J9)=(R9+S9),"ok","검토")</f>
        <v>ok</v>
      </c>
      <c r="U9" s="17"/>
      <c r="V9" s="8"/>
      <c r="W9" s="8"/>
      <c r="X9" s="7"/>
    </row>
    <row r="10" spans="1:24" ht="53.25" customHeight="1" x14ac:dyDescent="0.3">
      <c r="A10" s="28"/>
      <c r="B10" s="28"/>
      <c r="C10" s="33" t="s">
        <v>136</v>
      </c>
      <c r="D10" s="34" t="s">
        <v>137</v>
      </c>
      <c r="E10" s="34" t="s">
        <v>138</v>
      </c>
      <c r="F10" s="35"/>
      <c r="G10" s="35"/>
      <c r="H10" s="42" t="str">
        <f t="shared" ref="H10:H12" si="3">IF(C10="추가","-",F10-G10)</f>
        <v>-</v>
      </c>
      <c r="I10" s="35">
        <v>-808863</v>
      </c>
      <c r="J10" s="35"/>
      <c r="K10" s="42">
        <f>F10+I10+J10</f>
        <v>-808863</v>
      </c>
      <c r="L10" s="36"/>
      <c r="M10" s="38">
        <v>750000</v>
      </c>
      <c r="N10" s="42">
        <f t="shared" ref="N10:N11" si="4">F10+L10+M10</f>
        <v>750000</v>
      </c>
      <c r="O10" s="37" t="str">
        <f t="shared" ref="O10:O11" si="5">IF(I10-L10&lt;0,"동의필요","-")</f>
        <v>동의필요</v>
      </c>
      <c r="P10" s="52" t="s">
        <v>139</v>
      </c>
      <c r="Q10" s="36" t="s">
        <v>135</v>
      </c>
      <c r="R10" s="36">
        <v>-808863</v>
      </c>
      <c r="S10" s="36"/>
      <c r="T10" s="37" t="str">
        <f t="shared" si="2"/>
        <v>ok</v>
      </c>
      <c r="U10" s="17"/>
      <c r="V10" s="8"/>
      <c r="W10" s="8"/>
      <c r="X10" s="7"/>
    </row>
    <row r="11" spans="1:24" ht="45" customHeight="1" x14ac:dyDescent="0.3">
      <c r="A11" s="28"/>
      <c r="B11" s="28"/>
      <c r="C11" s="33" t="s">
        <v>136</v>
      </c>
      <c r="D11" s="34" t="s">
        <v>140</v>
      </c>
      <c r="E11" s="34" t="s">
        <v>141</v>
      </c>
      <c r="F11" s="35"/>
      <c r="G11" s="35"/>
      <c r="H11" s="42" t="str">
        <f t="shared" si="3"/>
        <v>-</v>
      </c>
      <c r="I11" s="35">
        <v>-257875</v>
      </c>
      <c r="J11" s="35"/>
      <c r="K11" s="42">
        <f t="shared" ref="K11:K12" si="6">F11+I11+J11</f>
        <v>-257875</v>
      </c>
      <c r="L11" s="36">
        <v>-600000</v>
      </c>
      <c r="M11" s="38"/>
      <c r="N11" s="42">
        <f t="shared" si="4"/>
        <v>-600000</v>
      </c>
      <c r="O11" s="37" t="str">
        <f t="shared" si="5"/>
        <v>-</v>
      </c>
      <c r="P11" s="53" t="s">
        <v>142</v>
      </c>
      <c r="Q11" s="38" t="s">
        <v>135</v>
      </c>
      <c r="R11" s="36">
        <v>-257875</v>
      </c>
      <c r="S11" s="36"/>
      <c r="T11" s="37" t="str">
        <f t="shared" si="2"/>
        <v>ok</v>
      </c>
      <c r="U11" s="16"/>
      <c r="V11" s="8">
        <v>-100000</v>
      </c>
      <c r="W11" s="8"/>
      <c r="X11" s="7"/>
    </row>
    <row r="12" spans="1:24" ht="45" customHeight="1" x14ac:dyDescent="0.3">
      <c r="A12" s="28"/>
      <c r="B12" s="28"/>
      <c r="C12" s="33">
        <v>304</v>
      </c>
      <c r="D12" s="34" t="s">
        <v>140</v>
      </c>
      <c r="E12" s="34" t="s">
        <v>143</v>
      </c>
      <c r="F12" s="35">
        <v>324702</v>
      </c>
      <c r="G12" s="35">
        <v>687486</v>
      </c>
      <c r="H12" s="42">
        <f t="shared" si="3"/>
        <v>-362784</v>
      </c>
      <c r="I12" s="35">
        <v>-8285</v>
      </c>
      <c r="J12" s="35"/>
      <c r="K12" s="42">
        <f t="shared" si="6"/>
        <v>316417</v>
      </c>
      <c r="L12" s="36"/>
      <c r="M12" s="38"/>
      <c r="N12" s="42"/>
      <c r="O12" s="37"/>
      <c r="P12" s="53" t="s">
        <v>144</v>
      </c>
      <c r="Q12" s="38" t="s">
        <v>135</v>
      </c>
      <c r="R12" s="36">
        <v>-8285</v>
      </c>
      <c r="S12" s="36"/>
      <c r="T12" s="37" t="str">
        <f t="shared" si="2"/>
        <v>ok</v>
      </c>
      <c r="U12" s="16"/>
      <c r="V12" s="8"/>
      <c r="W12" s="8"/>
      <c r="X12" s="7"/>
    </row>
    <row r="13" spans="1:24" ht="20.100000000000001" customHeight="1" x14ac:dyDescent="0.3">
      <c r="A13" s="28"/>
      <c r="B13" s="29" t="s">
        <v>145</v>
      </c>
      <c r="C13" s="30"/>
      <c r="D13" s="31"/>
      <c r="E13" s="31"/>
      <c r="F13" s="32">
        <f>SUM(F14:F14)</f>
        <v>0</v>
      </c>
      <c r="G13" s="32">
        <f>SUM(G14:G14)</f>
        <v>0</v>
      </c>
      <c r="H13" s="32">
        <f t="shared" ref="H13" si="7">F13-G13</f>
        <v>0</v>
      </c>
      <c r="I13" s="32">
        <f>SUM(I14:I14)</f>
        <v>0</v>
      </c>
      <c r="J13" s="32">
        <f>SUM(J14:J14)</f>
        <v>627822</v>
      </c>
      <c r="K13" s="32">
        <f>SUM(K14:K14)</f>
        <v>627822</v>
      </c>
      <c r="L13" s="32"/>
      <c r="M13" s="32"/>
      <c r="N13" s="32"/>
      <c r="O13" s="32"/>
      <c r="P13" s="32"/>
      <c r="Q13" s="32"/>
      <c r="R13" s="32"/>
      <c r="S13" s="32"/>
      <c r="T13" s="30"/>
      <c r="U13" s="16"/>
      <c r="V13" s="11">
        <f>SUM(V14:V14)</f>
        <v>0</v>
      </c>
      <c r="W13" s="11">
        <f>SUM(W14:W14)</f>
        <v>0</v>
      </c>
      <c r="X13" s="11"/>
    </row>
    <row r="14" spans="1:24" ht="45.75" customHeight="1" x14ac:dyDescent="0.3">
      <c r="A14" s="28"/>
      <c r="B14" s="28"/>
      <c r="C14" s="33" t="s">
        <v>136</v>
      </c>
      <c r="D14" s="34" t="s">
        <v>146</v>
      </c>
      <c r="E14" s="34" t="s">
        <v>147</v>
      </c>
      <c r="F14" s="35"/>
      <c r="G14" s="35"/>
      <c r="H14" s="42" t="str">
        <f t="shared" ref="H14" si="8">IF(C14="추가","-",F14-G14)</f>
        <v>-</v>
      </c>
      <c r="I14" s="35"/>
      <c r="J14" s="35">
        <v>627822</v>
      </c>
      <c r="K14" s="42">
        <f t="shared" ref="K14" si="9">F14+I14+J14</f>
        <v>627822</v>
      </c>
      <c r="L14" s="39"/>
      <c r="M14" s="39"/>
      <c r="N14" s="42">
        <f t="shared" ref="N14" si="10">F14+L14+M14</f>
        <v>0</v>
      </c>
      <c r="O14" s="37" t="str">
        <f t="shared" ref="O14" si="11">IF(I14-L14&lt;0,"동의필요","-")</f>
        <v>-</v>
      </c>
      <c r="P14" s="52" t="s">
        <v>148</v>
      </c>
      <c r="Q14" s="36" t="s">
        <v>135</v>
      </c>
      <c r="R14" s="36">
        <v>627822</v>
      </c>
      <c r="S14" s="36"/>
      <c r="T14" s="37" t="str">
        <f>IF((I14+J14)=(R14+S14),"ok","검토")</f>
        <v>ok</v>
      </c>
      <c r="U14" s="17"/>
      <c r="V14" s="8"/>
      <c r="W14" s="8"/>
      <c r="X14" s="7"/>
    </row>
    <row r="15" spans="1:24" ht="20.100000000000001" customHeight="1" x14ac:dyDescent="0.3">
      <c r="A15" s="28"/>
      <c r="B15" s="29" t="s">
        <v>149</v>
      </c>
      <c r="C15" s="30"/>
      <c r="D15" s="31"/>
      <c r="E15" s="31"/>
      <c r="F15" s="32">
        <f>SUM(F16:F16)</f>
        <v>0</v>
      </c>
      <c r="G15" s="32">
        <f>SUM(G16:G16)</f>
        <v>0</v>
      </c>
      <c r="H15" s="32">
        <f t="shared" ref="H15" si="12">F15-G15</f>
        <v>0</v>
      </c>
      <c r="I15" s="32">
        <f>SUM(I16:I16)</f>
        <v>0</v>
      </c>
      <c r="J15" s="32">
        <f>SUM(J16:J16)</f>
        <v>27000</v>
      </c>
      <c r="K15" s="32">
        <f>SUM(K16:K16)</f>
        <v>27000</v>
      </c>
      <c r="L15" s="32"/>
      <c r="M15" s="32"/>
      <c r="N15" s="32"/>
      <c r="O15" s="32"/>
      <c r="P15" s="32"/>
      <c r="Q15" s="32"/>
      <c r="R15" s="32"/>
      <c r="S15" s="32"/>
      <c r="T15" s="30"/>
      <c r="U15" s="18"/>
      <c r="V15" s="4"/>
      <c r="W15" s="4"/>
      <c r="X15" s="2"/>
    </row>
    <row r="16" spans="1:24" ht="51.75" customHeight="1" x14ac:dyDescent="0.3">
      <c r="A16" s="28"/>
      <c r="B16" s="28"/>
      <c r="C16" s="40" t="s">
        <v>136</v>
      </c>
      <c r="D16" s="28" t="s">
        <v>150</v>
      </c>
      <c r="E16" s="28" t="s">
        <v>151</v>
      </c>
      <c r="F16" s="61"/>
      <c r="G16" s="61"/>
      <c r="H16" s="62" t="str">
        <f t="shared" ref="H16" si="13">IF(C16="추가","-",F16-G16)</f>
        <v>-</v>
      </c>
      <c r="I16" s="61"/>
      <c r="J16" s="61">
        <v>27000</v>
      </c>
      <c r="K16" s="63">
        <f t="shared" ref="K16" si="14">F16+I16+J16</f>
        <v>27000</v>
      </c>
      <c r="L16" s="41"/>
      <c r="M16" s="41"/>
      <c r="N16" s="41"/>
      <c r="O16" s="41"/>
      <c r="P16" s="64" t="s">
        <v>152</v>
      </c>
      <c r="Q16" s="41" t="s">
        <v>135</v>
      </c>
      <c r="R16" s="61">
        <v>27000</v>
      </c>
      <c r="S16" s="61"/>
      <c r="T16" s="65" t="str">
        <f>IF((I16+J16)=(R16+S16),"ok","검토")</f>
        <v>ok</v>
      </c>
      <c r="U16" s="19"/>
      <c r="V16" s="6"/>
      <c r="W16" s="6"/>
      <c r="X16" s="5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2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showGridLines="0" zoomScale="90" zoomScaleNormal="90" workbookViewId="0">
      <selection activeCell="E16" sqref="E16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154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 t="shared" ref="F7:K7" si="0">F8+F13+F15</f>
        <v>349055</v>
      </c>
      <c r="G7" s="27">
        <f t="shared" si="0"/>
        <v>739048</v>
      </c>
      <c r="H7" s="27">
        <f t="shared" si="0"/>
        <v>-389993</v>
      </c>
      <c r="I7" s="27">
        <f t="shared" si="0"/>
        <v>-2299123</v>
      </c>
      <c r="J7" s="27">
        <f t="shared" si="0"/>
        <v>654822</v>
      </c>
      <c r="K7" s="27">
        <f t="shared" si="0"/>
        <v>-1295246</v>
      </c>
      <c r="L7" s="27">
        <f>L8+L13</f>
        <v>-1340000</v>
      </c>
      <c r="M7" s="27">
        <f>M8+M13</f>
        <v>750000</v>
      </c>
      <c r="N7" s="27">
        <f>N8+N13</f>
        <v>-240945</v>
      </c>
      <c r="O7" s="27"/>
      <c r="P7" s="27"/>
      <c r="Q7" s="27"/>
      <c r="R7" s="27"/>
      <c r="S7" s="27"/>
      <c r="T7" s="26"/>
      <c r="U7" s="16"/>
      <c r="V7" s="9">
        <f>V8+V13</f>
        <v>-100000</v>
      </c>
      <c r="W7" s="9">
        <f>W8+W13</f>
        <v>0</v>
      </c>
      <c r="X7" s="9"/>
    </row>
    <row r="8" spans="1:24" ht="20.100000000000001" customHeight="1" x14ac:dyDescent="0.3">
      <c r="A8" s="28"/>
      <c r="B8" s="29" t="s">
        <v>26</v>
      </c>
      <c r="C8" s="30"/>
      <c r="D8" s="31"/>
      <c r="E8" s="31"/>
      <c r="F8" s="32">
        <f t="shared" ref="F8:N8" si="1">SUM(F9:F12)</f>
        <v>349055</v>
      </c>
      <c r="G8" s="32">
        <f t="shared" si="1"/>
        <v>739048</v>
      </c>
      <c r="H8" s="32">
        <f t="shared" si="1"/>
        <v>-389993</v>
      </c>
      <c r="I8" s="32">
        <f t="shared" si="1"/>
        <v>-2299123</v>
      </c>
      <c r="J8" s="32">
        <f t="shared" si="1"/>
        <v>0</v>
      </c>
      <c r="K8" s="32">
        <f t="shared" si="1"/>
        <v>-1950068</v>
      </c>
      <c r="L8" s="32">
        <f t="shared" si="1"/>
        <v>-1340000</v>
      </c>
      <c r="M8" s="32">
        <f t="shared" si="1"/>
        <v>750000</v>
      </c>
      <c r="N8" s="32">
        <f t="shared" si="1"/>
        <v>-240945</v>
      </c>
      <c r="O8" s="32"/>
      <c r="P8" s="32"/>
      <c r="Q8" s="32"/>
      <c r="R8" s="32"/>
      <c r="S8" s="32"/>
      <c r="T8" s="30"/>
      <c r="U8" s="16"/>
      <c r="V8" s="11">
        <f>SUM(V9:V12)</f>
        <v>-100000</v>
      </c>
      <c r="W8" s="11">
        <f>SUM(W9:W12)</f>
        <v>0</v>
      </c>
      <c r="X8" s="11"/>
    </row>
    <row r="9" spans="1:24" ht="48.75" customHeight="1" x14ac:dyDescent="0.3">
      <c r="A9" s="28"/>
      <c r="B9" s="28"/>
      <c r="C9" s="33" t="s">
        <v>16</v>
      </c>
      <c r="D9" s="34" t="s">
        <v>68</v>
      </c>
      <c r="E9" s="34" t="s">
        <v>155</v>
      </c>
      <c r="F9" s="35"/>
      <c r="G9" s="35"/>
      <c r="H9" s="42" t="str">
        <f>IF(C9="추가","-",F9-G9)</f>
        <v>-</v>
      </c>
      <c r="I9" s="35">
        <v>-639653</v>
      </c>
      <c r="J9" s="35"/>
      <c r="K9" s="42">
        <f>F9+I9+J9</f>
        <v>-639653</v>
      </c>
      <c r="L9" s="36">
        <v>-740000</v>
      </c>
      <c r="M9" s="38"/>
      <c r="N9" s="42">
        <f>F9+L9+M9</f>
        <v>-740000</v>
      </c>
      <c r="O9" s="37" t="str">
        <f>IF(I9-L9&lt;0,"동의필요","-")</f>
        <v>-</v>
      </c>
      <c r="P9" s="52" t="s">
        <v>156</v>
      </c>
      <c r="Q9" s="36"/>
      <c r="R9" s="36">
        <v>-257875</v>
      </c>
      <c r="S9" s="36">
        <v>-381778</v>
      </c>
      <c r="T9" s="37" t="str">
        <f>IF((I9+J9)=(R9+S9),"ok","검토")</f>
        <v>ok</v>
      </c>
      <c r="U9" s="17"/>
      <c r="V9" s="8"/>
      <c r="W9" s="8"/>
      <c r="X9" s="7"/>
    </row>
    <row r="10" spans="1:24" ht="51.75" customHeight="1" x14ac:dyDescent="0.3">
      <c r="A10" s="28"/>
      <c r="B10" s="28"/>
      <c r="C10" s="33">
        <v>308</v>
      </c>
      <c r="D10" s="34" t="s">
        <v>68</v>
      </c>
      <c r="E10" s="34" t="s">
        <v>157</v>
      </c>
      <c r="F10" s="35">
        <v>349055</v>
      </c>
      <c r="G10" s="35">
        <v>739048</v>
      </c>
      <c r="H10" s="42">
        <f t="shared" ref="H10:H12" si="2">IF(C10="추가","-",F10-G10)</f>
        <v>-389993</v>
      </c>
      <c r="I10" s="35">
        <v>-8907</v>
      </c>
      <c r="J10" s="35"/>
      <c r="K10" s="42">
        <f>F10+I10+J10</f>
        <v>340148</v>
      </c>
      <c r="L10" s="36"/>
      <c r="M10" s="38">
        <v>750000</v>
      </c>
      <c r="N10" s="42">
        <f t="shared" ref="N10:N12" si="3">F10+L10+M10</f>
        <v>1099055</v>
      </c>
      <c r="O10" s="37" t="str">
        <f t="shared" ref="O10:O12" si="4">IF(I10-L10&lt;0,"동의필요","-")</f>
        <v>동의필요</v>
      </c>
      <c r="P10" s="53" t="s">
        <v>144</v>
      </c>
      <c r="Q10" s="66" t="s">
        <v>158</v>
      </c>
      <c r="R10" s="36">
        <v>-8285</v>
      </c>
      <c r="S10" s="36">
        <v>-622</v>
      </c>
      <c r="T10" s="37" t="str">
        <f>IF((I10+J10)=(R10+S10),"ok","검토")</f>
        <v>ok</v>
      </c>
      <c r="U10" s="17"/>
      <c r="V10" s="8"/>
      <c r="W10" s="8"/>
      <c r="X10" s="7"/>
    </row>
    <row r="11" spans="1:24" ht="54" customHeight="1" x14ac:dyDescent="0.3">
      <c r="A11" s="28"/>
      <c r="B11" s="28"/>
      <c r="C11" s="33" t="s">
        <v>136</v>
      </c>
      <c r="D11" s="34" t="s">
        <v>137</v>
      </c>
      <c r="E11" s="34" t="s">
        <v>159</v>
      </c>
      <c r="F11" s="35"/>
      <c r="G11" s="35"/>
      <c r="H11" s="42" t="str">
        <f t="shared" si="2"/>
        <v>-</v>
      </c>
      <c r="I11" s="35">
        <v>-841700</v>
      </c>
      <c r="J11" s="35"/>
      <c r="K11" s="42">
        <f t="shared" ref="K11:K12" si="5">F11+I11+J11</f>
        <v>-841700</v>
      </c>
      <c r="L11" s="36">
        <v>-600000</v>
      </c>
      <c r="M11" s="38"/>
      <c r="N11" s="42">
        <f t="shared" si="3"/>
        <v>-600000</v>
      </c>
      <c r="O11" s="37" t="str">
        <f t="shared" si="4"/>
        <v>동의필요</v>
      </c>
      <c r="P11" s="52" t="s">
        <v>134</v>
      </c>
      <c r="Q11" s="38"/>
      <c r="R11" s="36">
        <v>-841700</v>
      </c>
      <c r="S11" s="36"/>
      <c r="T11" s="37" t="str">
        <f>IF((I11+J11)=(R11+S11),"ok","검토")</f>
        <v>ok</v>
      </c>
      <c r="U11" s="16"/>
      <c r="V11" s="8">
        <v>-100000</v>
      </c>
      <c r="W11" s="8"/>
      <c r="X11" s="7"/>
    </row>
    <row r="12" spans="1:24" ht="54.75" customHeight="1" x14ac:dyDescent="0.3">
      <c r="A12" s="28"/>
      <c r="B12" s="28"/>
      <c r="C12" s="33" t="s">
        <v>136</v>
      </c>
      <c r="D12" s="34" t="s">
        <v>137</v>
      </c>
      <c r="E12" s="34" t="s">
        <v>160</v>
      </c>
      <c r="F12" s="35"/>
      <c r="G12" s="35"/>
      <c r="H12" s="42" t="str">
        <f t="shared" si="2"/>
        <v>-</v>
      </c>
      <c r="I12" s="35">
        <v>-808863</v>
      </c>
      <c r="J12" s="35"/>
      <c r="K12" s="42">
        <f t="shared" si="5"/>
        <v>-808863</v>
      </c>
      <c r="L12" s="36"/>
      <c r="M12" s="38"/>
      <c r="N12" s="42">
        <f t="shared" si="3"/>
        <v>0</v>
      </c>
      <c r="O12" s="37" t="str">
        <f t="shared" si="4"/>
        <v>동의필요</v>
      </c>
      <c r="P12" s="52" t="s">
        <v>139</v>
      </c>
      <c r="Q12" s="38"/>
      <c r="R12" s="36">
        <v>-808863</v>
      </c>
      <c r="S12" s="36"/>
      <c r="T12" s="37" t="str">
        <f>IF((I12+J12)=(R12+S12),"ok","검토")</f>
        <v>ok</v>
      </c>
      <c r="U12" s="16"/>
      <c r="V12" s="8"/>
      <c r="W12" s="8"/>
      <c r="X12" s="7"/>
    </row>
    <row r="13" spans="1:24" ht="20.100000000000001" customHeight="1" x14ac:dyDescent="0.3">
      <c r="A13" s="28"/>
      <c r="B13" s="29" t="s">
        <v>145</v>
      </c>
      <c r="C13" s="30"/>
      <c r="D13" s="31"/>
      <c r="E13" s="31"/>
      <c r="F13" s="32">
        <f>SUM(F14:F14)</f>
        <v>0</v>
      </c>
      <c r="G13" s="32">
        <f>SUM(G14:G14)</f>
        <v>0</v>
      </c>
      <c r="H13" s="32">
        <f t="shared" ref="H13" si="6">F13-G13</f>
        <v>0</v>
      </c>
      <c r="I13" s="32">
        <f>SUM(I14:I14)</f>
        <v>0</v>
      </c>
      <c r="J13" s="32">
        <f>SUM(J14:J14)</f>
        <v>627822</v>
      </c>
      <c r="K13" s="32">
        <f>SUM(K14:K14)</f>
        <v>627822</v>
      </c>
      <c r="L13" s="32"/>
      <c r="M13" s="32"/>
      <c r="N13" s="32"/>
      <c r="O13" s="32"/>
      <c r="P13" s="32"/>
      <c r="Q13" s="32"/>
      <c r="R13" s="32"/>
      <c r="S13" s="32"/>
      <c r="T13" s="30"/>
      <c r="U13" s="16"/>
      <c r="V13" s="11">
        <f>SUM(V14:V14)</f>
        <v>0</v>
      </c>
      <c r="W13" s="11">
        <f>SUM(W14:W14)</f>
        <v>0</v>
      </c>
      <c r="X13" s="11"/>
    </row>
    <row r="14" spans="1:24" ht="41.25" customHeight="1" x14ac:dyDescent="0.3">
      <c r="A14" s="28"/>
      <c r="B14" s="28"/>
      <c r="C14" s="33" t="s">
        <v>136</v>
      </c>
      <c r="D14" s="34" t="s">
        <v>146</v>
      </c>
      <c r="E14" s="34" t="s">
        <v>161</v>
      </c>
      <c r="F14" s="35"/>
      <c r="G14" s="35"/>
      <c r="H14" s="42" t="str">
        <f t="shared" ref="H14" si="7">IF(C14="추가","-",F14-G14)</f>
        <v>-</v>
      </c>
      <c r="I14" s="35"/>
      <c r="J14" s="35">
        <v>627822</v>
      </c>
      <c r="K14" s="42">
        <f t="shared" ref="K14" si="8">F14+I14+J14</f>
        <v>627822</v>
      </c>
      <c r="L14" s="39"/>
      <c r="M14" s="39"/>
      <c r="N14" s="42">
        <f t="shared" ref="N14" si="9">F14+L14+M14</f>
        <v>0</v>
      </c>
      <c r="O14" s="37" t="str">
        <f t="shared" ref="O14" si="10">IF(I14-L14&lt;0,"동의필요","-")</f>
        <v>-</v>
      </c>
      <c r="P14" s="52" t="s">
        <v>148</v>
      </c>
      <c r="Q14" s="36" t="s">
        <v>135</v>
      </c>
      <c r="R14" s="36">
        <v>627822</v>
      </c>
      <c r="S14" s="36"/>
      <c r="T14" s="37" t="str">
        <f>IF((I14+J14)=(R14+S14),"ok","검토")</f>
        <v>ok</v>
      </c>
      <c r="U14" s="17"/>
      <c r="V14" s="8"/>
      <c r="W14" s="8"/>
      <c r="X14" s="7"/>
    </row>
    <row r="15" spans="1:24" ht="20.100000000000001" customHeight="1" x14ac:dyDescent="0.3">
      <c r="A15" s="28"/>
      <c r="B15" s="29" t="s">
        <v>149</v>
      </c>
      <c r="C15" s="30"/>
      <c r="D15" s="31"/>
      <c r="E15" s="31"/>
      <c r="F15" s="32">
        <f>SUM(F16:F16)</f>
        <v>0</v>
      </c>
      <c r="G15" s="32">
        <f>SUM(G16:G16)</f>
        <v>0</v>
      </c>
      <c r="H15" s="32">
        <f t="shared" ref="H15" si="11">F15-G15</f>
        <v>0</v>
      </c>
      <c r="I15" s="32">
        <f>SUM(I16:I16)</f>
        <v>0</v>
      </c>
      <c r="J15" s="32">
        <f>SUM(J16:J16)</f>
        <v>27000</v>
      </c>
      <c r="K15" s="32">
        <f>SUM(K16:K16)</f>
        <v>27000</v>
      </c>
      <c r="L15" s="32"/>
      <c r="M15" s="32"/>
      <c r="N15" s="32"/>
      <c r="O15" s="32"/>
      <c r="P15" s="32"/>
      <c r="Q15" s="32"/>
      <c r="R15" s="32"/>
      <c r="S15" s="32"/>
      <c r="T15" s="30"/>
      <c r="U15" s="18"/>
      <c r="V15" s="4"/>
      <c r="W15" s="4"/>
      <c r="X15" s="2"/>
    </row>
    <row r="16" spans="1:24" ht="47.25" customHeight="1" x14ac:dyDescent="0.3">
      <c r="A16" s="28"/>
      <c r="B16" s="28"/>
      <c r="C16" s="40" t="s">
        <v>136</v>
      </c>
      <c r="D16" s="28" t="s">
        <v>150</v>
      </c>
      <c r="E16" s="28" t="s">
        <v>151</v>
      </c>
      <c r="F16" s="61"/>
      <c r="G16" s="61"/>
      <c r="H16" s="62" t="str">
        <f t="shared" ref="H16" si="12">IF(C16="추가","-",F16-G16)</f>
        <v>-</v>
      </c>
      <c r="I16" s="61"/>
      <c r="J16" s="61">
        <v>27000</v>
      </c>
      <c r="K16" s="63">
        <f t="shared" ref="K16" si="13">F16+I16+J16</f>
        <v>27000</v>
      </c>
      <c r="L16" s="41"/>
      <c r="M16" s="41"/>
      <c r="N16" s="41"/>
      <c r="O16" s="41"/>
      <c r="P16" s="64" t="s">
        <v>152</v>
      </c>
      <c r="Q16" s="41"/>
      <c r="R16" s="61">
        <v>27000</v>
      </c>
      <c r="S16" s="61"/>
      <c r="T16" s="65" t="str">
        <f>IF((I16+J16)=(R16+S16),"ok","검토")</f>
        <v>ok</v>
      </c>
      <c r="U16" s="19"/>
      <c r="V16" s="6"/>
      <c r="W16" s="6"/>
      <c r="X16" s="5"/>
    </row>
    <row r="17" spans="6:8" x14ac:dyDescent="0.3">
      <c r="F17" s="67"/>
      <c r="G17" s="67"/>
      <c r="H17" s="67"/>
    </row>
    <row r="18" spans="6:8" x14ac:dyDescent="0.3">
      <c r="F18" s="67"/>
      <c r="G18" s="67"/>
      <c r="H18" s="67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2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showGridLines="0" zoomScale="90" zoomScaleNormal="90" workbookViewId="0">
      <selection activeCell="E13" sqref="E13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162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154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>F8</f>
        <v>114383</v>
      </c>
      <c r="G7" s="27">
        <f t="shared" ref="G7:I7" si="0">G8</f>
        <v>190611</v>
      </c>
      <c r="H7" s="27">
        <f t="shared" si="0"/>
        <v>-76228</v>
      </c>
      <c r="I7" s="27">
        <f t="shared" si="0"/>
        <v>-114383</v>
      </c>
      <c r="J7" s="27"/>
      <c r="K7" s="27"/>
      <c r="L7" s="27" t="e">
        <f>#REF!+L8</f>
        <v>#REF!</v>
      </c>
      <c r="M7" s="27" t="e">
        <f>#REF!+M8</f>
        <v>#REF!</v>
      </c>
      <c r="N7" s="27" t="e">
        <f>#REF!+N8</f>
        <v>#REF!</v>
      </c>
      <c r="O7" s="27"/>
      <c r="P7" s="27"/>
      <c r="Q7" s="27"/>
      <c r="R7" s="27"/>
      <c r="S7" s="27"/>
      <c r="T7" s="26"/>
      <c r="U7" s="16"/>
      <c r="V7" s="9" t="e">
        <f>#REF!+V8</f>
        <v>#REF!</v>
      </c>
      <c r="W7" s="9" t="e">
        <f>#REF!+W8</f>
        <v>#REF!</v>
      </c>
      <c r="X7" s="9"/>
    </row>
    <row r="8" spans="1:24" ht="20.100000000000001" customHeight="1" x14ac:dyDescent="0.3">
      <c r="A8" s="28"/>
      <c r="B8" s="29" t="s">
        <v>145</v>
      </c>
      <c r="C8" s="30"/>
      <c r="D8" s="31"/>
      <c r="E8" s="31"/>
      <c r="F8" s="32">
        <f>SUM(F9:F14)</f>
        <v>114383</v>
      </c>
      <c r="G8" s="32">
        <f>SUM(G9:G14)</f>
        <v>190611</v>
      </c>
      <c r="H8" s="32">
        <f t="shared" ref="H8" si="1">F8-G8</f>
        <v>-76228</v>
      </c>
      <c r="I8" s="32">
        <f>SUM(I9:I14)</f>
        <v>-114383</v>
      </c>
      <c r="J8" s="32">
        <f>SUM(J9:J14)</f>
        <v>0</v>
      </c>
      <c r="K8" s="32">
        <f>SUM(K9:K14)</f>
        <v>0</v>
      </c>
      <c r="L8" s="32"/>
      <c r="M8" s="32"/>
      <c r="N8" s="32"/>
      <c r="O8" s="32"/>
      <c r="P8" s="32"/>
      <c r="Q8" s="32"/>
      <c r="R8" s="32"/>
      <c r="S8" s="32"/>
      <c r="T8" s="30"/>
      <c r="U8" s="16"/>
      <c r="V8" s="11">
        <f>SUM(V9:V14)</f>
        <v>-100000</v>
      </c>
      <c r="W8" s="11">
        <f>SUM(W9:W14)</f>
        <v>0</v>
      </c>
      <c r="X8" s="11"/>
    </row>
    <row r="9" spans="1:24" ht="41.25" customHeight="1" x14ac:dyDescent="0.3">
      <c r="A9" s="28"/>
      <c r="B9" s="28"/>
      <c r="C9" s="68" t="s">
        <v>163</v>
      </c>
      <c r="D9" s="56" t="s">
        <v>164</v>
      </c>
      <c r="E9" s="56" t="s">
        <v>165</v>
      </c>
      <c r="F9" s="35">
        <v>10000</v>
      </c>
      <c r="G9" s="35">
        <v>10000</v>
      </c>
      <c r="H9" s="42">
        <f t="shared" ref="H9:H14" si="2">IF(C9="추가","-",F9-G9)</f>
        <v>0</v>
      </c>
      <c r="I9" s="35">
        <v>-10000</v>
      </c>
      <c r="J9" s="35"/>
      <c r="K9" s="42">
        <f t="shared" ref="K9:K14" si="3">F9+I9+J9</f>
        <v>0</v>
      </c>
      <c r="L9" s="39"/>
      <c r="M9" s="39"/>
      <c r="N9" s="42">
        <f t="shared" ref="N9:N14" si="4">F9+L9+M9</f>
        <v>10000</v>
      </c>
      <c r="O9" s="37" t="str">
        <f t="shared" ref="O9:O14" si="5">IF(I9-L9&lt;0,"동의필요","-")</f>
        <v>동의필요</v>
      </c>
      <c r="P9" s="52" t="s">
        <v>188</v>
      </c>
      <c r="Q9" s="36"/>
      <c r="R9" s="36"/>
      <c r="S9" s="36">
        <v>-10000</v>
      </c>
      <c r="T9" s="37" t="str">
        <f>IF((I9+J9)=(R9+S9),"ok","검토")</f>
        <v>ok</v>
      </c>
      <c r="U9" s="17"/>
      <c r="V9" s="8"/>
      <c r="W9" s="8"/>
      <c r="X9" s="7"/>
    </row>
    <row r="10" spans="1:24" ht="39.950000000000003" customHeight="1" x14ac:dyDescent="0.3">
      <c r="A10" s="28"/>
      <c r="B10" s="28"/>
      <c r="C10" s="68" t="s">
        <v>163</v>
      </c>
      <c r="D10" s="56" t="s">
        <v>164</v>
      </c>
      <c r="E10" s="56" t="s">
        <v>166</v>
      </c>
      <c r="F10" s="35">
        <v>12550</v>
      </c>
      <c r="G10" s="35">
        <v>13211</v>
      </c>
      <c r="H10" s="42">
        <f t="shared" si="2"/>
        <v>-661</v>
      </c>
      <c r="I10" s="35">
        <v>-12550</v>
      </c>
      <c r="J10" s="35"/>
      <c r="K10" s="42">
        <f t="shared" si="3"/>
        <v>0</v>
      </c>
      <c r="L10" s="39"/>
      <c r="M10" s="39"/>
      <c r="N10" s="42">
        <f t="shared" si="4"/>
        <v>12550</v>
      </c>
      <c r="O10" s="37" t="str">
        <f t="shared" si="5"/>
        <v>동의필요</v>
      </c>
      <c r="P10" s="52" t="s">
        <v>188</v>
      </c>
      <c r="Q10" s="36"/>
      <c r="R10" s="36"/>
      <c r="S10" s="36">
        <v>-12550</v>
      </c>
      <c r="T10" s="37" t="str">
        <f>IF((I10+J10)=(R10+S10),"ok","검토")</f>
        <v>ok</v>
      </c>
      <c r="U10" s="17"/>
      <c r="V10" s="8"/>
      <c r="W10" s="8"/>
      <c r="X10" s="7"/>
    </row>
    <row r="11" spans="1:24" ht="39.950000000000003" customHeight="1" x14ac:dyDescent="0.3">
      <c r="A11" s="28"/>
      <c r="B11" s="28"/>
      <c r="C11" s="68" t="s">
        <v>163</v>
      </c>
      <c r="D11" s="56" t="s">
        <v>164</v>
      </c>
      <c r="E11" s="56" t="s">
        <v>167</v>
      </c>
      <c r="F11" s="35">
        <v>8400</v>
      </c>
      <c r="G11" s="35">
        <v>8400</v>
      </c>
      <c r="H11" s="42">
        <f t="shared" si="2"/>
        <v>0</v>
      </c>
      <c r="I11" s="35">
        <v>-8400</v>
      </c>
      <c r="J11" s="35"/>
      <c r="K11" s="42">
        <f t="shared" si="3"/>
        <v>0</v>
      </c>
      <c r="L11" s="39"/>
      <c r="M11" s="39"/>
      <c r="N11" s="42"/>
      <c r="O11" s="37"/>
      <c r="P11" s="52" t="s">
        <v>188</v>
      </c>
      <c r="Q11" s="36"/>
      <c r="R11" s="36"/>
      <c r="S11" s="36">
        <v>-8400</v>
      </c>
      <c r="T11" s="37" t="str">
        <f t="shared" ref="T11:T13" si="6">IF((I11+J11)=(R11+S11),"ok","검토")</f>
        <v>ok</v>
      </c>
      <c r="U11" s="17"/>
      <c r="V11" s="8"/>
      <c r="W11" s="8"/>
      <c r="X11" s="7"/>
    </row>
    <row r="12" spans="1:24" ht="39.950000000000003" customHeight="1" x14ac:dyDescent="0.3">
      <c r="A12" s="28"/>
      <c r="B12" s="28"/>
      <c r="C12" s="68" t="s">
        <v>163</v>
      </c>
      <c r="D12" s="56" t="s">
        <v>164</v>
      </c>
      <c r="E12" s="56" t="s">
        <v>168</v>
      </c>
      <c r="F12" s="35">
        <v>3633</v>
      </c>
      <c r="G12" s="35">
        <v>75000</v>
      </c>
      <c r="H12" s="42">
        <f t="shared" si="2"/>
        <v>-71367</v>
      </c>
      <c r="I12" s="35">
        <v>-3633</v>
      </c>
      <c r="J12" s="35"/>
      <c r="K12" s="42">
        <f t="shared" si="3"/>
        <v>0</v>
      </c>
      <c r="L12" s="39"/>
      <c r="M12" s="39"/>
      <c r="N12" s="42"/>
      <c r="O12" s="37"/>
      <c r="P12" s="52" t="s">
        <v>188</v>
      </c>
      <c r="Q12" s="36"/>
      <c r="R12" s="36"/>
      <c r="S12" s="36">
        <v>-3633</v>
      </c>
      <c r="T12" s="37" t="str">
        <f t="shared" si="6"/>
        <v>ok</v>
      </c>
      <c r="U12" s="17"/>
      <c r="V12" s="8"/>
      <c r="W12" s="8"/>
      <c r="X12" s="7"/>
    </row>
    <row r="13" spans="1:24" ht="39.950000000000003" customHeight="1" x14ac:dyDescent="0.3">
      <c r="A13" s="28"/>
      <c r="B13" s="28"/>
      <c r="C13" s="68" t="s">
        <v>163</v>
      </c>
      <c r="D13" s="56" t="s">
        <v>164</v>
      </c>
      <c r="E13" s="56" t="s">
        <v>169</v>
      </c>
      <c r="F13" s="35">
        <v>49000</v>
      </c>
      <c r="G13" s="35">
        <v>49000</v>
      </c>
      <c r="H13" s="42">
        <f t="shared" si="2"/>
        <v>0</v>
      </c>
      <c r="I13" s="35">
        <v>-49000</v>
      </c>
      <c r="J13" s="35"/>
      <c r="K13" s="42">
        <f t="shared" si="3"/>
        <v>0</v>
      </c>
      <c r="L13" s="39"/>
      <c r="M13" s="39"/>
      <c r="N13" s="42"/>
      <c r="O13" s="37"/>
      <c r="P13" s="52" t="s">
        <v>188</v>
      </c>
      <c r="Q13" s="36"/>
      <c r="R13" s="36"/>
      <c r="S13" s="36">
        <v>-49000</v>
      </c>
      <c r="T13" s="37" t="str">
        <f t="shared" si="6"/>
        <v>ok</v>
      </c>
      <c r="U13" s="17"/>
      <c r="V13" s="8"/>
      <c r="W13" s="8"/>
      <c r="X13" s="7"/>
    </row>
    <row r="14" spans="1:24" ht="39.950000000000003" customHeight="1" x14ac:dyDescent="0.3">
      <c r="A14" s="28"/>
      <c r="B14" s="28"/>
      <c r="C14" s="68" t="s">
        <v>163</v>
      </c>
      <c r="D14" s="56" t="s">
        <v>164</v>
      </c>
      <c r="E14" s="56" t="s">
        <v>169</v>
      </c>
      <c r="F14" s="35">
        <v>30800</v>
      </c>
      <c r="G14" s="35">
        <v>35000</v>
      </c>
      <c r="H14" s="42">
        <f t="shared" si="2"/>
        <v>-4200</v>
      </c>
      <c r="I14" s="35">
        <v>-30800</v>
      </c>
      <c r="J14" s="35"/>
      <c r="K14" s="42">
        <f t="shared" si="3"/>
        <v>0</v>
      </c>
      <c r="L14" s="39"/>
      <c r="M14" s="39"/>
      <c r="N14" s="42">
        <f t="shared" si="4"/>
        <v>30800</v>
      </c>
      <c r="O14" s="37" t="str">
        <f t="shared" si="5"/>
        <v>동의필요</v>
      </c>
      <c r="P14" s="52" t="s">
        <v>188</v>
      </c>
      <c r="Q14" s="38"/>
      <c r="R14" s="36"/>
      <c r="S14" s="36">
        <v>-30800</v>
      </c>
      <c r="T14" s="37" t="str">
        <f>IF((I14+J14)=(R14+S14),"ok","검토")</f>
        <v>ok</v>
      </c>
      <c r="U14" s="16"/>
      <c r="V14" s="8">
        <v>-100000</v>
      </c>
      <c r="W14" s="8"/>
      <c r="X14" s="7"/>
    </row>
    <row r="15" spans="1:24" x14ac:dyDescent="0.3">
      <c r="F15" s="67"/>
      <c r="G15" s="67"/>
      <c r="H15" s="67"/>
    </row>
    <row r="16" spans="1:24" x14ac:dyDescent="0.3">
      <c r="F16" s="67"/>
      <c r="G16" s="67"/>
      <c r="H16" s="67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showGridLines="0" tabSelected="1" zoomScale="90" zoomScaleNormal="90" workbookViewId="0">
      <selection activeCell="E17" sqref="E17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14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45" t="s">
        <v>1</v>
      </c>
      <c r="H5" s="45" t="s">
        <v>2</v>
      </c>
      <c r="I5" s="104"/>
      <c r="J5" s="45" t="s">
        <v>1</v>
      </c>
      <c r="K5" s="45" t="s">
        <v>2</v>
      </c>
      <c r="L5" s="104"/>
      <c r="M5" s="114"/>
      <c r="N5" s="104"/>
      <c r="O5" s="116"/>
      <c r="P5" s="45" t="s">
        <v>6</v>
      </c>
      <c r="Q5" s="45" t="s">
        <v>4</v>
      </c>
      <c r="R5" s="45" t="s">
        <v>7</v>
      </c>
      <c r="S5" s="13"/>
      <c r="T5" s="46" t="s">
        <v>1</v>
      </c>
      <c r="U5" s="46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4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>
        <f>F8+F15+F19</f>
        <v>4207342</v>
      </c>
      <c r="G7" s="27">
        <f>G8+G15+G19</f>
        <v>-594638</v>
      </c>
      <c r="H7" s="27">
        <f>H8+H15+H19</f>
        <v>1172304</v>
      </c>
      <c r="I7" s="27">
        <f>I8+I15+I19</f>
        <v>4785008</v>
      </c>
      <c r="J7" s="27">
        <f>J8+J15</f>
        <v>-1940000</v>
      </c>
      <c r="K7" s="27">
        <f>K8+K15</f>
        <v>750000</v>
      </c>
      <c r="L7" s="27">
        <f>L8+L15</f>
        <v>-866000</v>
      </c>
      <c r="M7" s="27"/>
      <c r="N7" s="27"/>
      <c r="O7" s="27"/>
      <c r="P7" s="27"/>
      <c r="Q7" s="27"/>
      <c r="R7" s="26"/>
      <c r="S7" s="16"/>
      <c r="T7" s="9">
        <f>T8+T15</f>
        <v>-200000</v>
      </c>
      <c r="U7" s="9">
        <f>U8+U15</f>
        <v>0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SUM(F9:F14)</f>
        <v>1107000</v>
      </c>
      <c r="G8" s="32">
        <f t="shared" si="0"/>
        <v>-328000</v>
      </c>
      <c r="H8" s="32">
        <f t="shared" si="0"/>
        <v>628500</v>
      </c>
      <c r="I8" s="32">
        <f t="shared" si="0"/>
        <v>1407500</v>
      </c>
      <c r="J8" s="32">
        <f t="shared" si="0"/>
        <v>-1940000</v>
      </c>
      <c r="K8" s="32">
        <f t="shared" si="0"/>
        <v>750000</v>
      </c>
      <c r="L8" s="32">
        <f t="shared" si="0"/>
        <v>-866000</v>
      </c>
      <c r="M8" s="32"/>
      <c r="N8" s="32"/>
      <c r="O8" s="32"/>
      <c r="P8" s="32"/>
      <c r="Q8" s="32"/>
      <c r="R8" s="30"/>
      <c r="S8" s="16"/>
      <c r="T8" s="11">
        <f>SUM(T9:T14)</f>
        <v>-100000</v>
      </c>
      <c r="U8" s="11">
        <f>SUM(U9:U14)</f>
        <v>0</v>
      </c>
      <c r="V8" s="11"/>
    </row>
    <row r="9" spans="1:22" ht="42" customHeight="1" x14ac:dyDescent="0.3">
      <c r="A9" s="28"/>
      <c r="B9" s="28"/>
      <c r="C9" s="33" t="s">
        <v>31</v>
      </c>
      <c r="D9" s="34" t="s">
        <v>57</v>
      </c>
      <c r="E9" s="56" t="s">
        <v>32</v>
      </c>
      <c r="F9" s="35"/>
      <c r="G9" s="35"/>
      <c r="H9" s="35">
        <v>84000</v>
      </c>
      <c r="I9" s="42">
        <f>F9+G9+H9</f>
        <v>84000</v>
      </c>
      <c r="J9" s="36">
        <v>-740000</v>
      </c>
      <c r="K9" s="38"/>
      <c r="L9" s="42">
        <f>F9+J9+K9</f>
        <v>-740000</v>
      </c>
      <c r="M9" s="37" t="str">
        <f>IF(G9-J9&lt;0,"동의필요","-")</f>
        <v>-</v>
      </c>
      <c r="N9" s="52" t="s">
        <v>33</v>
      </c>
      <c r="O9" s="36" t="s">
        <v>35</v>
      </c>
      <c r="P9" s="36">
        <v>84000</v>
      </c>
      <c r="Q9" s="36"/>
      <c r="R9" s="37" t="str">
        <f>IF((G9+H9)=(P9+Q9),"ok","검토")</f>
        <v>ok</v>
      </c>
      <c r="S9" s="17"/>
      <c r="T9" s="8"/>
      <c r="U9" s="8"/>
      <c r="V9" s="7"/>
    </row>
    <row r="10" spans="1:22" ht="47.25" customHeight="1" x14ac:dyDescent="0.3">
      <c r="A10" s="28"/>
      <c r="B10" s="28"/>
      <c r="C10" s="33">
        <v>486</v>
      </c>
      <c r="D10" s="34" t="s">
        <v>58</v>
      </c>
      <c r="E10" s="56" t="s">
        <v>34</v>
      </c>
      <c r="F10" s="35">
        <v>583000</v>
      </c>
      <c r="G10" s="35"/>
      <c r="H10" s="35">
        <v>419500</v>
      </c>
      <c r="I10" s="42">
        <f t="shared" ref="I10:I11" si="1">F10+G10+H10</f>
        <v>1002500</v>
      </c>
      <c r="J10" s="36"/>
      <c r="K10" s="38"/>
      <c r="L10" s="42"/>
      <c r="M10" s="37"/>
      <c r="N10" s="52" t="s">
        <v>37</v>
      </c>
      <c r="O10" s="36" t="s">
        <v>35</v>
      </c>
      <c r="P10" s="36">
        <v>419500</v>
      </c>
      <c r="Q10" s="36"/>
      <c r="R10" s="37" t="str">
        <f t="shared" ref="R10:R11" si="2">IF((G10+H10)=(P10+Q10),"ok","검토")</f>
        <v>ok</v>
      </c>
      <c r="S10" s="17"/>
      <c r="T10" s="8"/>
      <c r="U10" s="8"/>
      <c r="V10" s="7"/>
    </row>
    <row r="11" spans="1:22" ht="39.950000000000003" customHeight="1" x14ac:dyDescent="0.3">
      <c r="A11" s="28"/>
      <c r="B11" s="28"/>
      <c r="C11" s="33">
        <v>486</v>
      </c>
      <c r="D11" s="34" t="s">
        <v>58</v>
      </c>
      <c r="E11" s="56" t="s">
        <v>36</v>
      </c>
      <c r="F11" s="35">
        <v>200000</v>
      </c>
      <c r="G11" s="35">
        <v>-50000</v>
      </c>
      <c r="H11" s="35"/>
      <c r="I11" s="42">
        <f t="shared" si="1"/>
        <v>150000</v>
      </c>
      <c r="J11" s="36"/>
      <c r="K11" s="38"/>
      <c r="L11" s="42"/>
      <c r="M11" s="37"/>
      <c r="N11" s="52" t="s">
        <v>38</v>
      </c>
      <c r="O11" s="36" t="s">
        <v>35</v>
      </c>
      <c r="P11" s="36">
        <v>-50000</v>
      </c>
      <c r="Q11" s="36"/>
      <c r="R11" s="37" t="str">
        <f t="shared" si="2"/>
        <v>ok</v>
      </c>
      <c r="S11" s="17"/>
      <c r="T11" s="8"/>
      <c r="U11" s="8"/>
      <c r="V11" s="7"/>
    </row>
    <row r="12" spans="1:22" ht="39.950000000000003" customHeight="1" x14ac:dyDescent="0.3">
      <c r="A12" s="28"/>
      <c r="B12" s="28"/>
      <c r="C12" s="33">
        <v>486</v>
      </c>
      <c r="D12" s="34" t="s">
        <v>59</v>
      </c>
      <c r="E12" s="56" t="s">
        <v>39</v>
      </c>
      <c r="F12" s="35">
        <v>74000</v>
      </c>
      <c r="G12" s="35">
        <v>-28000</v>
      </c>
      <c r="H12" s="35"/>
      <c r="I12" s="42">
        <f>F12+G12+H12</f>
        <v>46000</v>
      </c>
      <c r="J12" s="36"/>
      <c r="K12" s="38">
        <v>750000</v>
      </c>
      <c r="L12" s="42">
        <f>F12+J12+K12</f>
        <v>824000</v>
      </c>
      <c r="M12" s="37" t="str">
        <f t="shared" ref="M12:M14" si="3">IF(G12-J12&lt;0,"동의필요","-")</f>
        <v>동의필요</v>
      </c>
      <c r="N12" s="52" t="s">
        <v>40</v>
      </c>
      <c r="O12" s="36" t="s">
        <v>35</v>
      </c>
      <c r="P12" s="36">
        <v>-28000</v>
      </c>
      <c r="Q12" s="36"/>
      <c r="R12" s="37" t="str">
        <f>IF((G12+H12)=(P12+Q12),"ok","검토")</f>
        <v>ok</v>
      </c>
      <c r="S12" s="17"/>
      <c r="T12" s="8"/>
      <c r="U12" s="8"/>
      <c r="V12" s="7"/>
    </row>
    <row r="13" spans="1:22" ht="39.950000000000003" customHeight="1" x14ac:dyDescent="0.3">
      <c r="A13" s="28"/>
      <c r="B13" s="28"/>
      <c r="C13" s="33" t="s">
        <v>16</v>
      </c>
      <c r="D13" s="56" t="s">
        <v>72</v>
      </c>
      <c r="E13" s="56" t="s">
        <v>73</v>
      </c>
      <c r="F13" s="35"/>
      <c r="G13" s="35"/>
      <c r="H13" s="35">
        <v>125000</v>
      </c>
      <c r="I13" s="42">
        <f>F13+G13+H13</f>
        <v>125000</v>
      </c>
      <c r="J13" s="36">
        <v>-600000</v>
      </c>
      <c r="K13" s="38"/>
      <c r="L13" s="42">
        <f>F13+J13+K13</f>
        <v>-600000</v>
      </c>
      <c r="M13" s="37" t="str">
        <f t="shared" ref="M13" si="4">IF(G13-J13&lt;0,"동의필요","-")</f>
        <v>-</v>
      </c>
      <c r="N13" s="53" t="s">
        <v>74</v>
      </c>
      <c r="O13" s="38" t="s">
        <v>35</v>
      </c>
      <c r="P13" s="36">
        <v>125000</v>
      </c>
      <c r="Q13" s="36"/>
      <c r="R13" s="37" t="str">
        <f>IF((G13+H13)=(P13+Q13),"ok","검토")</f>
        <v>ok</v>
      </c>
      <c r="S13" s="17"/>
      <c r="T13" s="8"/>
      <c r="U13" s="8"/>
      <c r="V13" s="7"/>
    </row>
    <row r="14" spans="1:22" ht="39.950000000000003" customHeight="1" x14ac:dyDescent="0.3">
      <c r="A14" s="28"/>
      <c r="B14" s="28"/>
      <c r="C14" s="33">
        <v>483</v>
      </c>
      <c r="D14" s="56" t="s">
        <v>189</v>
      </c>
      <c r="E14" s="56" t="s">
        <v>190</v>
      </c>
      <c r="F14" s="35">
        <v>250000</v>
      </c>
      <c r="G14" s="35">
        <v>-250000</v>
      </c>
      <c r="H14" s="35"/>
      <c r="I14" s="42">
        <f>F14+G14+H14</f>
        <v>0</v>
      </c>
      <c r="J14" s="36">
        <v>-600000</v>
      </c>
      <c r="K14" s="38"/>
      <c r="L14" s="42">
        <f>F14+J14+K14</f>
        <v>-350000</v>
      </c>
      <c r="M14" s="37" t="str">
        <f t="shared" si="3"/>
        <v>-</v>
      </c>
      <c r="N14" s="53" t="s">
        <v>191</v>
      </c>
      <c r="O14" s="38" t="s">
        <v>35</v>
      </c>
      <c r="P14" s="36">
        <v>-250000</v>
      </c>
      <c r="Q14" s="36"/>
      <c r="R14" s="37" t="str">
        <f>IF((G14+H14)=(P14+Q14),"ok","검토")</f>
        <v>ok</v>
      </c>
      <c r="S14" s="16"/>
      <c r="T14" s="8">
        <v>-100000</v>
      </c>
      <c r="U14" s="8"/>
      <c r="V14" s="7"/>
    </row>
    <row r="15" spans="1:22" ht="39.950000000000003" customHeight="1" x14ac:dyDescent="0.3">
      <c r="A15" s="28"/>
      <c r="B15" s="29" t="s">
        <v>28</v>
      </c>
      <c r="C15" s="30"/>
      <c r="D15" s="31"/>
      <c r="E15" s="31"/>
      <c r="F15" s="32">
        <f>SUM(F16:F18)</f>
        <v>2006922</v>
      </c>
      <c r="G15" s="32">
        <f>SUM(G16:G18)</f>
        <v>-266638</v>
      </c>
      <c r="H15" s="32">
        <f>SUM(H16:H18)</f>
        <v>534804</v>
      </c>
      <c r="I15" s="32">
        <f>SUM(I16:I18)</f>
        <v>2275088</v>
      </c>
      <c r="J15" s="32"/>
      <c r="K15" s="32"/>
      <c r="L15" s="32"/>
      <c r="M15" s="32"/>
      <c r="N15" s="54"/>
      <c r="O15" s="32"/>
      <c r="P15" s="32"/>
      <c r="Q15" s="32"/>
      <c r="R15" s="30"/>
      <c r="S15" s="16"/>
      <c r="T15" s="11">
        <f>SUM(T16:T18)</f>
        <v>-100000</v>
      </c>
      <c r="U15" s="11">
        <f>SUM(U16:U18)</f>
        <v>0</v>
      </c>
      <c r="V15" s="11"/>
    </row>
    <row r="16" spans="1:22" ht="48" customHeight="1" x14ac:dyDescent="0.3">
      <c r="A16" s="28"/>
      <c r="B16" s="28"/>
      <c r="C16" s="33" t="s">
        <v>41</v>
      </c>
      <c r="D16" s="34" t="s">
        <v>42</v>
      </c>
      <c r="E16" s="56" t="s">
        <v>43</v>
      </c>
      <c r="F16" s="35"/>
      <c r="G16" s="35"/>
      <c r="H16" s="35">
        <v>349500</v>
      </c>
      <c r="I16" s="42">
        <f>F16+G16+H16</f>
        <v>349500</v>
      </c>
      <c r="J16" s="39"/>
      <c r="K16" s="39"/>
      <c r="L16" s="42">
        <f>F16+J16+K16</f>
        <v>0</v>
      </c>
      <c r="M16" s="37" t="str">
        <f t="shared" ref="M16:M18" si="5">IF(G16-J16&lt;0,"동의필요","-")</f>
        <v>-</v>
      </c>
      <c r="N16" s="52" t="s">
        <v>44</v>
      </c>
      <c r="O16" s="36" t="s">
        <v>51</v>
      </c>
      <c r="P16" s="36">
        <v>349500</v>
      </c>
      <c r="Q16" s="36">
        <v>0</v>
      </c>
      <c r="R16" s="37" t="str">
        <f>IF((G16+H16)=(P16+Q16),"ok","검토")</f>
        <v>ok</v>
      </c>
      <c r="S16" s="17"/>
      <c r="T16" s="8"/>
      <c r="U16" s="8"/>
      <c r="V16" s="7"/>
    </row>
    <row r="17" spans="1:22" ht="39.950000000000003" customHeight="1" x14ac:dyDescent="0.3">
      <c r="A17" s="28"/>
      <c r="B17" s="28"/>
      <c r="C17" s="33">
        <v>545</v>
      </c>
      <c r="D17" s="34" t="s">
        <v>45</v>
      </c>
      <c r="E17" s="56" t="s">
        <v>46</v>
      </c>
      <c r="F17" s="35">
        <v>523237</v>
      </c>
      <c r="G17" s="35">
        <v>-266638</v>
      </c>
      <c r="H17" s="35"/>
      <c r="I17" s="42">
        <f>F17+G17+H17</f>
        <v>256599</v>
      </c>
      <c r="J17" s="39"/>
      <c r="K17" s="39"/>
      <c r="L17" s="42">
        <f>F17+J17+K17</f>
        <v>523237</v>
      </c>
      <c r="M17" s="37" t="str">
        <f t="shared" si="5"/>
        <v>동의필요</v>
      </c>
      <c r="N17" s="52" t="s">
        <v>48</v>
      </c>
      <c r="O17" s="36"/>
      <c r="P17" s="36">
        <v>0</v>
      </c>
      <c r="Q17" s="36">
        <v>-266638</v>
      </c>
      <c r="R17" s="37" t="str">
        <f>IF((G17+H17)=(P17+Q17),"ok","검토")</f>
        <v>ok</v>
      </c>
      <c r="S17" s="17"/>
      <c r="T17" s="8"/>
      <c r="U17" s="8"/>
      <c r="V17" s="7"/>
    </row>
    <row r="18" spans="1:22" ht="39.950000000000003" customHeight="1" x14ac:dyDescent="0.3">
      <c r="A18" s="28"/>
      <c r="B18" s="28"/>
      <c r="C18" s="33">
        <v>545</v>
      </c>
      <c r="D18" s="34" t="s">
        <v>45</v>
      </c>
      <c r="E18" s="56" t="s">
        <v>47</v>
      </c>
      <c r="F18" s="35">
        <v>1483685</v>
      </c>
      <c r="G18" s="35"/>
      <c r="H18" s="35">
        <v>185304</v>
      </c>
      <c r="I18" s="42">
        <f>F18+G18+H18</f>
        <v>1668989</v>
      </c>
      <c r="J18" s="39"/>
      <c r="K18" s="39"/>
      <c r="L18" s="42">
        <f>F18+J18+K18</f>
        <v>1483685</v>
      </c>
      <c r="M18" s="37" t="str">
        <f t="shared" si="5"/>
        <v>-</v>
      </c>
      <c r="N18" s="53" t="s">
        <v>49</v>
      </c>
      <c r="O18" s="38"/>
      <c r="P18" s="36">
        <v>0</v>
      </c>
      <c r="Q18" s="36">
        <v>185304</v>
      </c>
      <c r="R18" s="37" t="str">
        <f>IF((G18+H18)=(P18+Q18),"ok","검토")</f>
        <v>ok</v>
      </c>
      <c r="S18" s="16"/>
      <c r="T18" s="8">
        <v>-100000</v>
      </c>
      <c r="U18" s="8"/>
      <c r="V18" s="7"/>
    </row>
    <row r="19" spans="1:22" ht="39.950000000000003" customHeight="1" x14ac:dyDescent="0.3">
      <c r="A19" s="28"/>
      <c r="B19" s="29" t="s">
        <v>27</v>
      </c>
      <c r="C19" s="30"/>
      <c r="D19" s="31"/>
      <c r="E19" s="31"/>
      <c r="F19" s="32">
        <f>SUM(F20:F20)</f>
        <v>1093420</v>
      </c>
      <c r="G19" s="32">
        <f>SUM(G20:G20)</f>
        <v>0</v>
      </c>
      <c r="H19" s="32">
        <f>SUM(H20:H20)</f>
        <v>9000</v>
      </c>
      <c r="I19" s="32">
        <f>SUM(I20:I20)</f>
        <v>1102420</v>
      </c>
      <c r="J19" s="32"/>
      <c r="K19" s="32"/>
      <c r="L19" s="32"/>
      <c r="M19" s="32"/>
      <c r="N19" s="54"/>
      <c r="O19" s="32"/>
      <c r="P19" s="32"/>
      <c r="Q19" s="32"/>
      <c r="R19" s="30"/>
      <c r="S19" s="19"/>
      <c r="T19" s="6"/>
      <c r="U19" s="6"/>
      <c r="V19" s="5"/>
    </row>
    <row r="20" spans="1:22" ht="49.5" customHeight="1" x14ac:dyDescent="0.3">
      <c r="A20" s="28"/>
      <c r="B20" s="28"/>
      <c r="C20" s="40">
        <v>614</v>
      </c>
      <c r="D20" s="28" t="s">
        <v>52</v>
      </c>
      <c r="E20" s="51" t="s">
        <v>53</v>
      </c>
      <c r="F20" s="48">
        <v>1093420</v>
      </c>
      <c r="G20" s="48"/>
      <c r="H20" s="48">
        <v>9000</v>
      </c>
      <c r="I20" s="49">
        <f t="shared" ref="I20" si="6">F20+G20+H20</f>
        <v>1102420</v>
      </c>
      <c r="J20" s="28"/>
      <c r="K20" s="28"/>
      <c r="L20" s="28"/>
      <c r="M20" s="28"/>
      <c r="N20" s="55" t="s">
        <v>54</v>
      </c>
      <c r="O20" s="28"/>
      <c r="P20" s="48"/>
      <c r="Q20" s="48">
        <v>9000</v>
      </c>
      <c r="R20" s="47" t="str">
        <f>IF((G20+H20)=(P20+Q20),"ok","검토")</f>
        <v>ok</v>
      </c>
      <c r="S20" s="20"/>
      <c r="T20" s="5"/>
      <c r="U20" s="5"/>
      <c r="V20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showGridLines="0" zoomScale="90" zoomScaleNormal="90" workbookViewId="0">
      <selection activeCell="E12" sqref="E12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>
        <f>F8+F29+F45</f>
        <v>33789249</v>
      </c>
      <c r="G7" s="27">
        <f>G8+G29+G45</f>
        <v>-2992424</v>
      </c>
      <c r="H7" s="27">
        <f>H8+H29+H45</f>
        <v>5149450</v>
      </c>
      <c r="I7" s="27">
        <f>I8+I29+I45</f>
        <v>35946275</v>
      </c>
      <c r="J7" s="27">
        <f>J8+J29</f>
        <v>-1340000</v>
      </c>
      <c r="K7" s="27">
        <f>K8+K29</f>
        <v>750000</v>
      </c>
      <c r="L7" s="27">
        <f>L8+L29</f>
        <v>17233214</v>
      </c>
      <c r="M7" s="27"/>
      <c r="N7" s="27">
        <f>G7+H7</f>
        <v>2157026</v>
      </c>
      <c r="O7" s="27"/>
      <c r="P7" s="27"/>
      <c r="Q7" s="27"/>
      <c r="R7" s="26"/>
      <c r="S7" s="16"/>
      <c r="T7" s="9">
        <f>T8+T29</f>
        <v>-100000</v>
      </c>
      <c r="U7" s="9">
        <f>U8+U29</f>
        <v>0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SUM(F9:F28)</f>
        <v>20250799</v>
      </c>
      <c r="G8" s="32">
        <f t="shared" si="0"/>
        <v>-1414424</v>
      </c>
      <c r="H8" s="32">
        <f t="shared" si="0"/>
        <v>3083500</v>
      </c>
      <c r="I8" s="32">
        <f t="shared" si="0"/>
        <v>21919875</v>
      </c>
      <c r="J8" s="32">
        <f t="shared" si="0"/>
        <v>-1340000</v>
      </c>
      <c r="K8" s="32">
        <f t="shared" si="0"/>
        <v>750000</v>
      </c>
      <c r="L8" s="32">
        <f t="shared" si="0"/>
        <v>17233214</v>
      </c>
      <c r="M8" s="32"/>
      <c r="N8" s="32">
        <f>G8+H8</f>
        <v>1669076</v>
      </c>
      <c r="O8" s="32"/>
      <c r="P8" s="32"/>
      <c r="Q8" s="32"/>
      <c r="R8" s="30"/>
      <c r="S8" s="16"/>
      <c r="T8" s="11">
        <f>SUM(T9:T28)</f>
        <v>-100000</v>
      </c>
      <c r="U8" s="11">
        <f>SUM(U9:U28)</f>
        <v>0</v>
      </c>
      <c r="V8" s="11"/>
    </row>
    <row r="9" spans="1:22" ht="39.950000000000003" customHeight="1" x14ac:dyDescent="0.3">
      <c r="A9" s="28"/>
      <c r="B9" s="28"/>
      <c r="C9" s="33" t="s">
        <v>16</v>
      </c>
      <c r="D9" s="34" t="s">
        <v>57</v>
      </c>
      <c r="E9" s="56" t="s">
        <v>32</v>
      </c>
      <c r="F9" s="35"/>
      <c r="G9" s="35"/>
      <c r="H9" s="35">
        <v>84000</v>
      </c>
      <c r="I9" s="42">
        <f>F9+G9+H9</f>
        <v>84000</v>
      </c>
      <c r="J9" s="36">
        <v>-740000</v>
      </c>
      <c r="K9" s="38"/>
      <c r="L9" s="42">
        <f>F9+J9+K9</f>
        <v>-740000</v>
      </c>
      <c r="M9" s="37" t="str">
        <f>IF(G9-J9&lt;0,"동의필요","-")</f>
        <v>-</v>
      </c>
      <c r="N9" s="52" t="s">
        <v>33</v>
      </c>
      <c r="O9" s="97" t="s">
        <v>192</v>
      </c>
      <c r="P9" s="36">
        <v>84000</v>
      </c>
      <c r="Q9" s="36"/>
      <c r="R9" s="37" t="str">
        <f>IF((G9+H9)=(P9+Q9),"ok","검토")</f>
        <v>ok</v>
      </c>
      <c r="S9" s="17"/>
      <c r="T9" s="8"/>
      <c r="U9" s="8"/>
      <c r="V9" s="7"/>
    </row>
    <row r="10" spans="1:22" ht="39.950000000000003" customHeight="1" x14ac:dyDescent="0.3">
      <c r="A10" s="28"/>
      <c r="B10" s="28"/>
      <c r="C10" s="33">
        <v>521</v>
      </c>
      <c r="D10" s="34" t="s">
        <v>58</v>
      </c>
      <c r="E10" s="56" t="s">
        <v>60</v>
      </c>
      <c r="F10" s="35">
        <v>575500</v>
      </c>
      <c r="G10" s="35"/>
      <c r="H10" s="35">
        <v>419500</v>
      </c>
      <c r="I10" s="42">
        <f>F10+G10+H10</f>
        <v>995000</v>
      </c>
      <c r="J10" s="36"/>
      <c r="K10" s="38">
        <v>750000</v>
      </c>
      <c r="L10" s="42">
        <f>F10+J10+K10</f>
        <v>1325500</v>
      </c>
      <c r="M10" s="37" t="str">
        <f t="shared" ref="M10:M12" si="1">IF(G10-J10&lt;0,"동의필요","-")</f>
        <v>-</v>
      </c>
      <c r="N10" s="52" t="s">
        <v>37</v>
      </c>
      <c r="O10" s="97" t="s">
        <v>192</v>
      </c>
      <c r="P10" s="36">
        <v>419500</v>
      </c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39.950000000000003" customHeight="1" x14ac:dyDescent="0.3">
      <c r="A11" s="28"/>
      <c r="B11" s="28"/>
      <c r="C11" s="33">
        <v>524</v>
      </c>
      <c r="D11" s="34" t="s">
        <v>58</v>
      </c>
      <c r="E11" s="56" t="s">
        <v>61</v>
      </c>
      <c r="F11" s="35">
        <v>225714</v>
      </c>
      <c r="G11" s="35">
        <v>-56424</v>
      </c>
      <c r="H11" s="35"/>
      <c r="I11" s="42">
        <f>F11+G11+H11</f>
        <v>169290</v>
      </c>
      <c r="J11" s="36">
        <v>-600000</v>
      </c>
      <c r="K11" s="38"/>
      <c r="L11" s="42">
        <f>F11+J11+K11</f>
        <v>-374286</v>
      </c>
      <c r="M11" s="37" t="str">
        <f t="shared" si="1"/>
        <v>-</v>
      </c>
      <c r="N11" s="52" t="s">
        <v>38</v>
      </c>
      <c r="O11" s="98" t="s">
        <v>192</v>
      </c>
      <c r="P11" s="36">
        <v>-50000</v>
      </c>
      <c r="Q11" s="36">
        <v>-6424</v>
      </c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39.950000000000003" customHeight="1" x14ac:dyDescent="0.3">
      <c r="A12" s="28"/>
      <c r="B12" s="28"/>
      <c r="C12" s="33">
        <v>525</v>
      </c>
      <c r="D12" s="34" t="s">
        <v>58</v>
      </c>
      <c r="E12" s="56" t="s">
        <v>62</v>
      </c>
      <c r="F12" s="35">
        <v>74000</v>
      </c>
      <c r="G12" s="35">
        <v>-28000</v>
      </c>
      <c r="H12" s="35"/>
      <c r="I12" s="42">
        <f>F12+G12+H12</f>
        <v>46000</v>
      </c>
      <c r="J12" s="36"/>
      <c r="K12" s="38"/>
      <c r="L12" s="42">
        <f>F12+J12+K12</f>
        <v>74000</v>
      </c>
      <c r="M12" s="37" t="str">
        <f t="shared" si="1"/>
        <v>동의필요</v>
      </c>
      <c r="N12" s="52" t="s">
        <v>40</v>
      </c>
      <c r="O12" s="98" t="s">
        <v>192</v>
      </c>
      <c r="P12" s="36">
        <v>-28000</v>
      </c>
      <c r="Q12" s="36"/>
      <c r="R12" s="37" t="str">
        <f>IF((G12+H12)=(P12+Q12),"ok","검토")</f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 t="s">
        <v>16</v>
      </c>
      <c r="D13" s="56" t="s">
        <v>72</v>
      </c>
      <c r="E13" s="56" t="s">
        <v>73</v>
      </c>
      <c r="F13" s="35"/>
      <c r="G13" s="35"/>
      <c r="H13" s="35">
        <v>250000</v>
      </c>
      <c r="I13" s="42">
        <f>F13+G13+H13</f>
        <v>250000</v>
      </c>
      <c r="J13" s="36"/>
      <c r="K13" s="38"/>
      <c r="L13" s="42"/>
      <c r="M13" s="37"/>
      <c r="N13" s="53" t="s">
        <v>74</v>
      </c>
      <c r="O13" s="98" t="s">
        <v>193</v>
      </c>
      <c r="P13" s="36">
        <v>125000</v>
      </c>
      <c r="Q13" s="36">
        <v>125000</v>
      </c>
      <c r="R13" s="37" t="str">
        <f>IF((G13+H13)=(P13+Q13),"ok","검토")</f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489</v>
      </c>
      <c r="D14" s="34" t="s">
        <v>68</v>
      </c>
      <c r="E14" s="56" t="s">
        <v>89</v>
      </c>
      <c r="F14" s="35">
        <v>273685</v>
      </c>
      <c r="G14" s="35"/>
      <c r="H14" s="35">
        <v>146000</v>
      </c>
      <c r="I14" s="42">
        <f t="shared" ref="I14:I28" si="2">F14+G14+H14</f>
        <v>419685</v>
      </c>
      <c r="J14" s="36"/>
      <c r="K14" s="38"/>
      <c r="L14" s="42"/>
      <c r="M14" s="37"/>
      <c r="N14" s="52" t="s">
        <v>64</v>
      </c>
      <c r="O14" s="98" t="s">
        <v>194</v>
      </c>
      <c r="P14" s="36"/>
      <c r="Q14" s="36">
        <v>146000</v>
      </c>
      <c r="R14" s="37" t="str">
        <f t="shared" ref="R14:R28" si="3">IF((G14+H14)=(P14+Q14),"ok","검토")</f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491</v>
      </c>
      <c r="D15" s="34" t="s">
        <v>68</v>
      </c>
      <c r="E15" s="56" t="s">
        <v>76</v>
      </c>
      <c r="F15" s="35">
        <v>500000</v>
      </c>
      <c r="G15" s="35">
        <v>-500000</v>
      </c>
      <c r="H15" s="35"/>
      <c r="I15" s="42">
        <f t="shared" si="2"/>
        <v>0</v>
      </c>
      <c r="J15" s="36"/>
      <c r="K15" s="38"/>
      <c r="L15" s="42">
        <f>F15+J15+K15</f>
        <v>500000</v>
      </c>
      <c r="M15" s="37"/>
      <c r="N15" s="52" t="s">
        <v>64</v>
      </c>
      <c r="O15" s="98" t="s">
        <v>193</v>
      </c>
      <c r="P15" s="36">
        <v>-250000</v>
      </c>
      <c r="Q15" s="36">
        <v>-250000</v>
      </c>
      <c r="R15" s="37" t="str">
        <f t="shared" si="3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493</v>
      </c>
      <c r="D16" s="34" t="s">
        <v>68</v>
      </c>
      <c r="E16" s="56" t="s">
        <v>69</v>
      </c>
      <c r="F16" s="35">
        <v>80000</v>
      </c>
      <c r="G16" s="35">
        <v>-30000</v>
      </c>
      <c r="H16" s="35"/>
      <c r="I16" s="42">
        <f t="shared" si="2"/>
        <v>50000</v>
      </c>
      <c r="J16" s="36"/>
      <c r="K16" s="38"/>
      <c r="L16" s="42">
        <f>F16+J16+K16</f>
        <v>80000</v>
      </c>
      <c r="M16" s="37"/>
      <c r="N16" s="52" t="s">
        <v>64</v>
      </c>
      <c r="O16" s="98" t="s">
        <v>194</v>
      </c>
      <c r="P16" s="36"/>
      <c r="Q16" s="36">
        <v>-30000</v>
      </c>
      <c r="R16" s="37" t="str">
        <f t="shared" si="3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33">
        <v>493</v>
      </c>
      <c r="D17" s="34" t="s">
        <v>68</v>
      </c>
      <c r="E17" s="56" t="s">
        <v>88</v>
      </c>
      <c r="F17" s="35">
        <v>41400</v>
      </c>
      <c r="G17" s="35"/>
      <c r="H17" s="35">
        <v>10000</v>
      </c>
      <c r="I17" s="42">
        <f t="shared" si="2"/>
        <v>51400</v>
      </c>
      <c r="J17" s="36"/>
      <c r="K17" s="38"/>
      <c r="L17" s="42"/>
      <c r="M17" s="37"/>
      <c r="N17" s="52" t="s">
        <v>64</v>
      </c>
      <c r="O17" s="98" t="s">
        <v>194</v>
      </c>
      <c r="P17" s="36"/>
      <c r="Q17" s="36">
        <v>10000</v>
      </c>
      <c r="R17" s="37" t="str">
        <f t="shared" si="3"/>
        <v>ok</v>
      </c>
      <c r="S17" s="16"/>
      <c r="T17" s="8"/>
      <c r="U17" s="8"/>
      <c r="V17" s="7"/>
    </row>
    <row r="18" spans="1:22" ht="39.950000000000003" customHeight="1" x14ac:dyDescent="0.3">
      <c r="A18" s="28"/>
      <c r="B18" s="28"/>
      <c r="C18" s="33">
        <v>493</v>
      </c>
      <c r="D18" s="34" t="s">
        <v>68</v>
      </c>
      <c r="E18" s="56" t="s">
        <v>90</v>
      </c>
      <c r="F18" s="35">
        <v>160000</v>
      </c>
      <c r="G18" s="35"/>
      <c r="H18" s="35">
        <v>20000</v>
      </c>
      <c r="I18" s="42">
        <f t="shared" si="2"/>
        <v>180000</v>
      </c>
      <c r="J18" s="36"/>
      <c r="K18" s="38"/>
      <c r="L18" s="42"/>
      <c r="M18" s="37"/>
      <c r="N18" s="52" t="s">
        <v>64</v>
      </c>
      <c r="O18" s="98" t="s">
        <v>194</v>
      </c>
      <c r="P18" s="36"/>
      <c r="Q18" s="36">
        <v>20000</v>
      </c>
      <c r="R18" s="37" t="str">
        <f t="shared" si="3"/>
        <v>ok</v>
      </c>
      <c r="S18" s="16"/>
      <c r="T18" s="8"/>
      <c r="U18" s="8"/>
      <c r="V18" s="7"/>
    </row>
    <row r="19" spans="1:22" ht="39.950000000000003" customHeight="1" x14ac:dyDescent="0.3">
      <c r="A19" s="28"/>
      <c r="B19" s="28"/>
      <c r="C19" s="33">
        <v>503</v>
      </c>
      <c r="D19" s="34" t="s">
        <v>67</v>
      </c>
      <c r="E19" s="56" t="s">
        <v>70</v>
      </c>
      <c r="F19" s="35">
        <v>300000</v>
      </c>
      <c r="G19" s="35"/>
      <c r="H19" s="35">
        <v>100000</v>
      </c>
      <c r="I19" s="42">
        <f t="shared" si="2"/>
        <v>400000</v>
      </c>
      <c r="J19" s="36"/>
      <c r="K19" s="38"/>
      <c r="L19" s="42"/>
      <c r="M19" s="37"/>
      <c r="N19" s="52" t="s">
        <v>64</v>
      </c>
      <c r="O19" s="98" t="s">
        <v>194</v>
      </c>
      <c r="P19" s="36"/>
      <c r="Q19" s="36">
        <v>100000</v>
      </c>
      <c r="R19" s="37" t="str">
        <f t="shared" si="3"/>
        <v>ok</v>
      </c>
      <c r="S19" s="16"/>
      <c r="T19" s="8"/>
      <c r="U19" s="8"/>
      <c r="V19" s="7"/>
    </row>
    <row r="20" spans="1:22" ht="39.950000000000003" customHeight="1" x14ac:dyDescent="0.3">
      <c r="A20" s="28"/>
      <c r="B20" s="28"/>
      <c r="C20" s="33">
        <v>504</v>
      </c>
      <c r="D20" s="34" t="s">
        <v>67</v>
      </c>
      <c r="E20" s="56" t="s">
        <v>80</v>
      </c>
      <c r="F20" s="35">
        <v>11000000</v>
      </c>
      <c r="G20" s="35"/>
      <c r="H20" s="35">
        <v>1000000</v>
      </c>
      <c r="I20" s="42">
        <f t="shared" si="2"/>
        <v>12000000</v>
      </c>
      <c r="J20" s="36"/>
      <c r="K20" s="38"/>
      <c r="L20" s="42">
        <f>F20+J20+K20</f>
        <v>11000000</v>
      </c>
      <c r="M20" s="37"/>
      <c r="N20" s="52" t="s">
        <v>64</v>
      </c>
      <c r="O20" s="98" t="s">
        <v>194</v>
      </c>
      <c r="P20" s="36"/>
      <c r="Q20" s="36">
        <v>1000000</v>
      </c>
      <c r="R20" s="37" t="str">
        <f t="shared" si="3"/>
        <v>ok</v>
      </c>
      <c r="S20" s="16"/>
      <c r="T20" s="8"/>
      <c r="U20" s="8"/>
      <c r="V20" s="7"/>
    </row>
    <row r="21" spans="1:22" ht="39.950000000000003" customHeight="1" x14ac:dyDescent="0.3">
      <c r="A21" s="28"/>
      <c r="B21" s="28"/>
      <c r="C21" s="33">
        <v>504</v>
      </c>
      <c r="D21" s="56" t="s">
        <v>67</v>
      </c>
      <c r="E21" s="56" t="s">
        <v>100</v>
      </c>
      <c r="F21" s="35">
        <v>372500</v>
      </c>
      <c r="G21" s="35">
        <v>-100000</v>
      </c>
      <c r="H21" s="35"/>
      <c r="I21" s="42">
        <f t="shared" si="2"/>
        <v>272500</v>
      </c>
      <c r="J21" s="36"/>
      <c r="K21" s="38"/>
      <c r="L21" s="42"/>
      <c r="M21" s="37"/>
      <c r="N21" s="52" t="s">
        <v>64</v>
      </c>
      <c r="O21" s="98" t="s">
        <v>194</v>
      </c>
      <c r="P21" s="36"/>
      <c r="Q21" s="36">
        <v>-100000</v>
      </c>
      <c r="R21" s="37" t="str">
        <f t="shared" si="3"/>
        <v>ok</v>
      </c>
      <c r="S21" s="16"/>
      <c r="T21" s="8"/>
      <c r="U21" s="8"/>
      <c r="V21" s="7"/>
    </row>
    <row r="22" spans="1:22" ht="39.950000000000003" customHeight="1" x14ac:dyDescent="0.3">
      <c r="A22" s="28"/>
      <c r="B22" s="28"/>
      <c r="C22" s="69">
        <v>505</v>
      </c>
      <c r="D22" s="70" t="s">
        <v>67</v>
      </c>
      <c r="E22" s="71" t="s">
        <v>202</v>
      </c>
      <c r="F22" s="72">
        <v>3768000</v>
      </c>
      <c r="G22" s="72"/>
      <c r="H22" s="72">
        <v>350000</v>
      </c>
      <c r="I22" s="73">
        <f t="shared" si="2"/>
        <v>4118000</v>
      </c>
      <c r="J22" s="74"/>
      <c r="K22" s="75"/>
      <c r="L22" s="73">
        <f>F22+J22+K22</f>
        <v>3768000</v>
      </c>
      <c r="M22" s="76"/>
      <c r="N22" s="77" t="s">
        <v>170</v>
      </c>
      <c r="O22" s="98" t="s">
        <v>195</v>
      </c>
      <c r="P22" s="74"/>
      <c r="Q22" s="74">
        <v>350000</v>
      </c>
      <c r="R22" s="76" t="str">
        <f t="shared" si="3"/>
        <v>ok</v>
      </c>
      <c r="S22" s="79"/>
      <c r="T22" s="80"/>
      <c r="U22" s="80"/>
      <c r="V22" s="81"/>
    </row>
    <row r="23" spans="1:22" ht="39.950000000000003" customHeight="1" x14ac:dyDescent="0.3">
      <c r="A23" s="28"/>
      <c r="B23" s="28"/>
      <c r="C23" s="33">
        <v>509</v>
      </c>
      <c r="D23" s="56" t="s">
        <v>57</v>
      </c>
      <c r="E23" s="56" t="s">
        <v>196</v>
      </c>
      <c r="F23" s="35">
        <v>1000000</v>
      </c>
      <c r="G23" s="35"/>
      <c r="H23" s="35">
        <v>120000</v>
      </c>
      <c r="I23" s="42">
        <f t="shared" si="2"/>
        <v>1120000</v>
      </c>
      <c r="J23" s="36"/>
      <c r="K23" s="38"/>
      <c r="L23" s="42"/>
      <c r="M23" s="37"/>
      <c r="N23" s="52" t="s">
        <v>197</v>
      </c>
      <c r="O23" s="98" t="s">
        <v>194</v>
      </c>
      <c r="P23" s="36"/>
      <c r="Q23" s="36">
        <v>120000</v>
      </c>
      <c r="R23" s="37" t="str">
        <f t="shared" si="3"/>
        <v>ok</v>
      </c>
      <c r="S23" s="16"/>
      <c r="T23" s="8"/>
      <c r="U23" s="8"/>
      <c r="V23" s="7"/>
    </row>
    <row r="24" spans="1:22" ht="39.950000000000003" customHeight="1" x14ac:dyDescent="0.3">
      <c r="A24" s="28"/>
      <c r="B24" s="28"/>
      <c r="C24" s="33">
        <v>510</v>
      </c>
      <c r="D24" s="56" t="s">
        <v>57</v>
      </c>
      <c r="E24" s="56" t="s">
        <v>98</v>
      </c>
      <c r="F24" s="35">
        <v>50000</v>
      </c>
      <c r="G24" s="35"/>
      <c r="H24" s="35">
        <v>50000</v>
      </c>
      <c r="I24" s="42">
        <f t="shared" si="2"/>
        <v>100000</v>
      </c>
      <c r="J24" s="36"/>
      <c r="K24" s="38"/>
      <c r="L24" s="42"/>
      <c r="M24" s="37"/>
      <c r="N24" s="52" t="s">
        <v>64</v>
      </c>
      <c r="O24" s="98" t="s">
        <v>194</v>
      </c>
      <c r="P24" s="36"/>
      <c r="Q24" s="36">
        <v>50000</v>
      </c>
      <c r="R24" s="37" t="str">
        <f t="shared" si="3"/>
        <v>ok</v>
      </c>
      <c r="S24" s="16"/>
      <c r="T24" s="8"/>
      <c r="U24" s="8"/>
      <c r="V24" s="7"/>
    </row>
    <row r="25" spans="1:22" ht="39.950000000000003" customHeight="1" x14ac:dyDescent="0.3">
      <c r="A25" s="28"/>
      <c r="B25" s="28"/>
      <c r="C25" s="33">
        <v>512</v>
      </c>
      <c r="D25" s="34" t="s">
        <v>57</v>
      </c>
      <c r="E25" s="56" t="s">
        <v>91</v>
      </c>
      <c r="F25" s="35">
        <v>230000</v>
      </c>
      <c r="G25" s="35"/>
      <c r="H25" s="35">
        <v>34000</v>
      </c>
      <c r="I25" s="42">
        <f t="shared" si="2"/>
        <v>264000</v>
      </c>
      <c r="J25" s="36"/>
      <c r="K25" s="38"/>
      <c r="L25" s="42"/>
      <c r="M25" s="37"/>
      <c r="N25" s="52" t="s">
        <v>64</v>
      </c>
      <c r="O25" s="98" t="s">
        <v>194</v>
      </c>
      <c r="P25" s="36"/>
      <c r="Q25" s="36">
        <v>34000</v>
      </c>
      <c r="R25" s="37" t="str">
        <f t="shared" si="3"/>
        <v>ok</v>
      </c>
      <c r="S25" s="16"/>
      <c r="T25" s="8"/>
      <c r="U25" s="8"/>
      <c r="V25" s="7"/>
    </row>
    <row r="26" spans="1:22" ht="39.950000000000003" customHeight="1" x14ac:dyDescent="0.3">
      <c r="A26" s="28"/>
      <c r="B26" s="28"/>
      <c r="C26" s="69">
        <v>513</v>
      </c>
      <c r="D26" s="70" t="s">
        <v>57</v>
      </c>
      <c r="E26" s="71" t="s">
        <v>71</v>
      </c>
      <c r="F26" s="72">
        <v>1600000</v>
      </c>
      <c r="G26" s="72">
        <v>-700000</v>
      </c>
      <c r="H26" s="72"/>
      <c r="I26" s="73">
        <f t="shared" si="2"/>
        <v>900000</v>
      </c>
      <c r="J26" s="74"/>
      <c r="K26" s="75"/>
      <c r="L26" s="73">
        <f>F26+J26+K26</f>
        <v>1600000</v>
      </c>
      <c r="M26" s="76"/>
      <c r="N26" s="77" t="s">
        <v>171</v>
      </c>
      <c r="O26" s="98" t="s">
        <v>195</v>
      </c>
      <c r="P26" s="78"/>
      <c r="Q26" s="74">
        <v>-700000</v>
      </c>
      <c r="R26" s="76" t="str">
        <f t="shared" si="3"/>
        <v>ok</v>
      </c>
      <c r="S26" s="79"/>
      <c r="T26" s="80"/>
      <c r="U26" s="80"/>
      <c r="V26" s="81"/>
    </row>
    <row r="27" spans="1:22" ht="39.950000000000003" customHeight="1" x14ac:dyDescent="0.3">
      <c r="A27" s="28"/>
      <c r="B27" s="28"/>
      <c r="C27" s="33" t="s">
        <v>16</v>
      </c>
      <c r="D27" s="60" t="s">
        <v>72</v>
      </c>
      <c r="E27" s="56" t="s">
        <v>103</v>
      </c>
      <c r="F27" s="35"/>
      <c r="G27" s="35"/>
      <c r="H27" s="35">
        <v>250000</v>
      </c>
      <c r="I27" s="42">
        <f t="shared" si="2"/>
        <v>250000</v>
      </c>
      <c r="J27" s="36"/>
      <c r="K27" s="38"/>
      <c r="L27" s="42"/>
      <c r="M27" s="37"/>
      <c r="N27" s="52" t="s">
        <v>79</v>
      </c>
      <c r="O27" s="98" t="s">
        <v>194</v>
      </c>
      <c r="P27" s="36"/>
      <c r="Q27" s="36">
        <v>250000</v>
      </c>
      <c r="R27" s="37" t="str">
        <f t="shared" si="3"/>
        <v>ok</v>
      </c>
      <c r="S27" s="16"/>
      <c r="T27" s="8"/>
      <c r="U27" s="8"/>
      <c r="V27" s="7"/>
    </row>
    <row r="28" spans="1:22" ht="39.950000000000003" customHeight="1" x14ac:dyDescent="0.3">
      <c r="A28" s="28"/>
      <c r="B28" s="28"/>
      <c r="C28" s="33" t="s">
        <v>16</v>
      </c>
      <c r="D28" s="34" t="s">
        <v>68</v>
      </c>
      <c r="E28" s="56" t="s">
        <v>81</v>
      </c>
      <c r="F28" s="35"/>
      <c r="G28" s="35"/>
      <c r="H28" s="35">
        <v>250000</v>
      </c>
      <c r="I28" s="42">
        <f t="shared" si="2"/>
        <v>250000</v>
      </c>
      <c r="J28" s="36"/>
      <c r="K28" s="38"/>
      <c r="L28" s="42"/>
      <c r="M28" s="37"/>
      <c r="N28" s="52" t="s">
        <v>79</v>
      </c>
      <c r="O28" s="98" t="s">
        <v>194</v>
      </c>
      <c r="P28" s="36"/>
      <c r="Q28" s="36">
        <v>250000</v>
      </c>
      <c r="R28" s="37" t="str">
        <f t="shared" si="3"/>
        <v>ok</v>
      </c>
      <c r="S28" s="16"/>
      <c r="T28" s="8"/>
      <c r="U28" s="8"/>
      <c r="V28" s="7"/>
    </row>
    <row r="29" spans="1:22" ht="39.950000000000003" customHeight="1" x14ac:dyDescent="0.3">
      <c r="A29" s="28"/>
      <c r="B29" s="29" t="s">
        <v>28</v>
      </c>
      <c r="C29" s="30"/>
      <c r="D29" s="31"/>
      <c r="E29" s="31"/>
      <c r="F29" s="32">
        <f>SUM(F30:F44)</f>
        <v>13134550</v>
      </c>
      <c r="G29" s="32">
        <f>SUM(G30:G44)</f>
        <v>-1522000</v>
      </c>
      <c r="H29" s="32">
        <f>SUM(H30:H44)</f>
        <v>1976350</v>
      </c>
      <c r="I29" s="32">
        <f>SUM(I30:I44)</f>
        <v>13588900</v>
      </c>
      <c r="J29" s="32"/>
      <c r="K29" s="32"/>
      <c r="L29" s="32"/>
      <c r="M29" s="32"/>
      <c r="N29" s="50">
        <f>G29+H29</f>
        <v>454350</v>
      </c>
      <c r="O29" s="32"/>
      <c r="P29" s="32"/>
      <c r="Q29" s="32"/>
      <c r="R29" s="30"/>
      <c r="S29" s="16"/>
      <c r="T29" s="11">
        <f>SUM(T30:T30)</f>
        <v>0</v>
      </c>
      <c r="U29" s="11">
        <f>SUM(U30:U30)</f>
        <v>0</v>
      </c>
      <c r="V29" s="11"/>
    </row>
    <row r="30" spans="1:22" ht="39.950000000000003" customHeight="1" x14ac:dyDescent="0.3">
      <c r="A30" s="28"/>
      <c r="B30" s="28"/>
      <c r="C30" s="33" t="s">
        <v>16</v>
      </c>
      <c r="D30" s="34" t="s">
        <v>42</v>
      </c>
      <c r="E30" s="56" t="s">
        <v>50</v>
      </c>
      <c r="F30" s="35"/>
      <c r="G30" s="35"/>
      <c r="H30" s="35">
        <v>454350</v>
      </c>
      <c r="I30" s="42">
        <f>F30+G30+H30</f>
        <v>454350</v>
      </c>
      <c r="J30" s="39"/>
      <c r="K30" s="39"/>
      <c r="L30" s="42">
        <f>F30+J30+K30</f>
        <v>0</v>
      </c>
      <c r="M30" s="37" t="str">
        <f t="shared" ref="M30" si="4">IF(G30-J30&lt;0,"동의필요","-")</f>
        <v>-</v>
      </c>
      <c r="N30" s="52" t="s">
        <v>44</v>
      </c>
      <c r="O30" s="97" t="s">
        <v>193</v>
      </c>
      <c r="P30" s="36">
        <v>349500</v>
      </c>
      <c r="Q30" s="36">
        <v>104850</v>
      </c>
      <c r="R30" s="37" t="str">
        <f>IF((G30+H30)=(P30+Q30),"ok","검토")</f>
        <v>ok</v>
      </c>
      <c r="S30" s="17"/>
      <c r="T30" s="8"/>
      <c r="U30" s="8"/>
      <c r="V30" s="7"/>
    </row>
    <row r="31" spans="1:22" ht="39.950000000000003" customHeight="1" x14ac:dyDescent="0.3">
      <c r="A31" s="28"/>
      <c r="B31" s="28"/>
      <c r="C31" s="33">
        <v>552</v>
      </c>
      <c r="D31" s="56" t="s">
        <v>42</v>
      </c>
      <c r="E31" s="56" t="s">
        <v>75</v>
      </c>
      <c r="F31" s="35">
        <v>346500</v>
      </c>
      <c r="G31" s="35"/>
      <c r="H31" s="35">
        <v>100000</v>
      </c>
      <c r="I31" s="42">
        <f t="shared" ref="I31:I43" si="5">F31+G31+H31</f>
        <v>446500</v>
      </c>
      <c r="J31" s="39"/>
      <c r="K31" s="39"/>
      <c r="L31" s="42"/>
      <c r="M31" s="37"/>
      <c r="N31" s="52" t="s">
        <v>64</v>
      </c>
      <c r="O31" s="98" t="s">
        <v>194</v>
      </c>
      <c r="P31" s="36"/>
      <c r="Q31" s="36">
        <v>100000</v>
      </c>
      <c r="R31" s="37" t="str">
        <f t="shared" ref="R31:R44" si="6">IF((G31+H31)=(P31+Q31),"ok","검토")</f>
        <v>ok</v>
      </c>
      <c r="S31" s="16"/>
      <c r="T31" s="8"/>
      <c r="U31" s="8"/>
      <c r="V31" s="7"/>
    </row>
    <row r="32" spans="1:22" ht="39.950000000000003" customHeight="1" x14ac:dyDescent="0.3">
      <c r="A32" s="28"/>
      <c r="B32" s="28"/>
      <c r="C32" s="33">
        <v>552</v>
      </c>
      <c r="D32" s="56" t="s">
        <v>42</v>
      </c>
      <c r="E32" s="56" t="s">
        <v>86</v>
      </c>
      <c r="F32" s="35">
        <v>527250</v>
      </c>
      <c r="G32" s="35">
        <v>-200000</v>
      </c>
      <c r="H32" s="35"/>
      <c r="I32" s="42">
        <f t="shared" si="5"/>
        <v>327250</v>
      </c>
      <c r="J32" s="39"/>
      <c r="K32" s="39"/>
      <c r="L32" s="42"/>
      <c r="M32" s="37"/>
      <c r="N32" s="53" t="s">
        <v>64</v>
      </c>
      <c r="O32" s="98" t="s">
        <v>194</v>
      </c>
      <c r="P32" s="36"/>
      <c r="Q32" s="36">
        <v>-200000</v>
      </c>
      <c r="R32" s="37" t="str">
        <f t="shared" si="6"/>
        <v>ok</v>
      </c>
      <c r="S32" s="16"/>
      <c r="T32" s="8"/>
      <c r="U32" s="8"/>
      <c r="V32" s="7"/>
    </row>
    <row r="33" spans="1:22" ht="39.950000000000003" customHeight="1" x14ac:dyDescent="0.3">
      <c r="A33" s="28"/>
      <c r="B33" s="28"/>
      <c r="C33" s="33">
        <v>553</v>
      </c>
      <c r="D33" s="56" t="s">
        <v>42</v>
      </c>
      <c r="E33" s="56" t="s">
        <v>87</v>
      </c>
      <c r="F33" s="35">
        <v>80800</v>
      </c>
      <c r="G33" s="35"/>
      <c r="H33" s="35">
        <v>50000</v>
      </c>
      <c r="I33" s="42">
        <f t="shared" si="5"/>
        <v>130800</v>
      </c>
      <c r="J33" s="39"/>
      <c r="K33" s="39"/>
      <c r="L33" s="42">
        <f>F33+J33+K33</f>
        <v>80800</v>
      </c>
      <c r="M33" s="37" t="str">
        <f>IF(G33-J33&lt;0,"동의필요","-")</f>
        <v>-</v>
      </c>
      <c r="N33" s="52" t="s">
        <v>64</v>
      </c>
      <c r="O33" s="98" t="s">
        <v>194</v>
      </c>
      <c r="P33" s="36"/>
      <c r="Q33" s="36">
        <v>50000</v>
      </c>
      <c r="R33" s="37" t="str">
        <f t="shared" si="6"/>
        <v>ok</v>
      </c>
      <c r="S33" s="16"/>
      <c r="T33" s="8">
        <v>-100000</v>
      </c>
      <c r="U33" s="8"/>
      <c r="V33" s="7"/>
    </row>
    <row r="34" spans="1:22" ht="39.950000000000003" customHeight="1" x14ac:dyDescent="0.3">
      <c r="A34" s="28"/>
      <c r="B34" s="28"/>
      <c r="C34" s="33">
        <v>554</v>
      </c>
      <c r="D34" s="56" t="s">
        <v>42</v>
      </c>
      <c r="E34" s="56" t="s">
        <v>65</v>
      </c>
      <c r="F34" s="35">
        <v>10000</v>
      </c>
      <c r="G34" s="35"/>
      <c r="H34" s="35">
        <v>40000</v>
      </c>
      <c r="I34" s="42">
        <f t="shared" si="5"/>
        <v>50000</v>
      </c>
      <c r="J34" s="39"/>
      <c r="K34" s="39"/>
      <c r="L34" s="42"/>
      <c r="M34" s="37"/>
      <c r="N34" s="52" t="s">
        <v>64</v>
      </c>
      <c r="O34" s="98" t="s">
        <v>194</v>
      </c>
      <c r="P34" s="36"/>
      <c r="Q34" s="36">
        <v>40000</v>
      </c>
      <c r="R34" s="37" t="str">
        <f t="shared" si="6"/>
        <v>ok</v>
      </c>
      <c r="S34" s="16"/>
      <c r="T34" s="8"/>
      <c r="U34" s="8"/>
      <c r="V34" s="7"/>
    </row>
    <row r="35" spans="1:22" ht="39.950000000000003" customHeight="1" x14ac:dyDescent="0.3">
      <c r="A35" s="28"/>
      <c r="B35" s="28"/>
      <c r="C35" s="33">
        <v>554</v>
      </c>
      <c r="D35" s="56" t="s">
        <v>42</v>
      </c>
      <c r="E35" s="56" t="s">
        <v>83</v>
      </c>
      <c r="F35" s="96">
        <v>1750000</v>
      </c>
      <c r="G35" s="96">
        <v>-50000</v>
      </c>
      <c r="H35" s="96">
        <v>300000</v>
      </c>
      <c r="I35" s="42">
        <f t="shared" si="5"/>
        <v>2000000</v>
      </c>
      <c r="J35" s="39"/>
      <c r="K35" s="39"/>
      <c r="L35" s="42"/>
      <c r="M35" s="37"/>
      <c r="N35" s="99" t="s">
        <v>198</v>
      </c>
      <c r="O35" s="98" t="s">
        <v>200</v>
      </c>
      <c r="P35" s="36"/>
      <c r="Q35" s="36">
        <v>250000</v>
      </c>
      <c r="R35" s="37" t="str">
        <f t="shared" si="6"/>
        <v>ok</v>
      </c>
      <c r="S35" s="16"/>
      <c r="T35" s="8"/>
      <c r="U35" s="8"/>
      <c r="V35" s="7"/>
    </row>
    <row r="36" spans="1:22" ht="39.950000000000003" customHeight="1" x14ac:dyDescent="0.3">
      <c r="A36" s="28"/>
      <c r="B36" s="28"/>
      <c r="C36" s="33">
        <v>554</v>
      </c>
      <c r="D36" s="56" t="s">
        <v>42</v>
      </c>
      <c r="E36" s="56" t="s">
        <v>84</v>
      </c>
      <c r="F36" s="96">
        <v>2400000</v>
      </c>
      <c r="G36" s="96">
        <v>-300000</v>
      </c>
      <c r="H36" s="96"/>
      <c r="I36" s="42">
        <f t="shared" si="5"/>
        <v>2100000</v>
      </c>
      <c r="J36" s="39"/>
      <c r="K36" s="39"/>
      <c r="L36" s="42"/>
      <c r="M36" s="37"/>
      <c r="N36" s="99" t="s">
        <v>199</v>
      </c>
      <c r="O36" s="98" t="s">
        <v>201</v>
      </c>
      <c r="P36" s="36"/>
      <c r="Q36" s="36">
        <v>-300000</v>
      </c>
      <c r="R36" s="37" t="str">
        <f t="shared" si="6"/>
        <v>ok</v>
      </c>
      <c r="S36" s="16"/>
      <c r="T36" s="8"/>
      <c r="U36" s="8"/>
      <c r="V36" s="7"/>
    </row>
    <row r="37" spans="1:22" ht="39.950000000000003" customHeight="1" x14ac:dyDescent="0.3">
      <c r="A37" s="28"/>
      <c r="B37" s="28"/>
      <c r="C37" s="33">
        <v>554</v>
      </c>
      <c r="D37" s="56" t="s">
        <v>42</v>
      </c>
      <c r="E37" s="56" t="s">
        <v>85</v>
      </c>
      <c r="F37" s="35">
        <v>10000</v>
      </c>
      <c r="G37" s="35"/>
      <c r="H37" s="35">
        <v>50000</v>
      </c>
      <c r="I37" s="42">
        <f t="shared" si="5"/>
        <v>60000</v>
      </c>
      <c r="J37" s="39"/>
      <c r="K37" s="39"/>
      <c r="L37" s="42"/>
      <c r="M37" s="37"/>
      <c r="N37" s="53" t="s">
        <v>64</v>
      </c>
      <c r="O37" s="98" t="s">
        <v>194</v>
      </c>
      <c r="P37" s="36"/>
      <c r="Q37" s="36">
        <v>50000</v>
      </c>
      <c r="R37" s="37" t="str">
        <f t="shared" si="6"/>
        <v>ok</v>
      </c>
      <c r="S37" s="16"/>
      <c r="T37" s="8"/>
      <c r="U37" s="8"/>
      <c r="V37" s="7"/>
    </row>
    <row r="38" spans="1:22" ht="39.950000000000003" customHeight="1" x14ac:dyDescent="0.3">
      <c r="A38" s="28"/>
      <c r="B38" s="28"/>
      <c r="C38" s="33">
        <v>560</v>
      </c>
      <c r="D38" s="56" t="s">
        <v>63</v>
      </c>
      <c r="E38" s="56" t="s">
        <v>82</v>
      </c>
      <c r="F38" s="35">
        <v>8000000</v>
      </c>
      <c r="G38" s="35">
        <v>-972000</v>
      </c>
      <c r="H38" s="35"/>
      <c r="I38" s="42">
        <f t="shared" si="5"/>
        <v>7028000</v>
      </c>
      <c r="J38" s="39"/>
      <c r="K38" s="39"/>
      <c r="L38" s="42"/>
      <c r="M38" s="37"/>
      <c r="N38" s="53" t="s">
        <v>64</v>
      </c>
      <c r="O38" s="98" t="s">
        <v>194</v>
      </c>
      <c r="P38" s="36"/>
      <c r="Q38" s="36">
        <v>-972000</v>
      </c>
      <c r="R38" s="37" t="str">
        <f t="shared" si="6"/>
        <v>ok</v>
      </c>
      <c r="S38" s="16"/>
      <c r="T38" s="8"/>
      <c r="U38" s="8"/>
      <c r="V38" s="7"/>
    </row>
    <row r="39" spans="1:22" ht="39.950000000000003" customHeight="1" x14ac:dyDescent="0.3">
      <c r="A39" s="28"/>
      <c r="B39" s="28"/>
      <c r="C39" s="33">
        <v>601</v>
      </c>
      <c r="D39" s="56" t="s">
        <v>93</v>
      </c>
      <c r="E39" s="56" t="s">
        <v>94</v>
      </c>
      <c r="F39" s="35">
        <v>10000</v>
      </c>
      <c r="G39" s="35"/>
      <c r="H39" s="35">
        <v>10000</v>
      </c>
      <c r="I39" s="42">
        <f t="shared" si="5"/>
        <v>20000</v>
      </c>
      <c r="J39" s="39"/>
      <c r="K39" s="39"/>
      <c r="L39" s="42"/>
      <c r="M39" s="37"/>
      <c r="N39" s="53" t="s">
        <v>64</v>
      </c>
      <c r="O39" s="98" t="s">
        <v>194</v>
      </c>
      <c r="P39" s="36"/>
      <c r="Q39" s="36">
        <v>10000</v>
      </c>
      <c r="R39" s="37" t="str">
        <f t="shared" si="6"/>
        <v>ok</v>
      </c>
      <c r="S39" s="16"/>
      <c r="T39" s="8"/>
      <c r="U39" s="8"/>
      <c r="V39" s="7"/>
    </row>
    <row r="40" spans="1:22" ht="39.950000000000003" customHeight="1" x14ac:dyDescent="0.3">
      <c r="A40" s="28"/>
      <c r="B40" s="28"/>
      <c r="C40" s="40" t="s">
        <v>16</v>
      </c>
      <c r="D40" s="51" t="s">
        <v>63</v>
      </c>
      <c r="E40" s="51" t="s">
        <v>187</v>
      </c>
      <c r="F40" s="48"/>
      <c r="G40" s="48"/>
      <c r="H40" s="48">
        <v>700000</v>
      </c>
      <c r="I40" s="49">
        <f t="shared" si="5"/>
        <v>700000</v>
      </c>
      <c r="J40" s="28"/>
      <c r="K40" s="28"/>
      <c r="L40" s="28"/>
      <c r="M40" s="28"/>
      <c r="N40" s="53" t="s">
        <v>79</v>
      </c>
      <c r="O40" s="100" t="s">
        <v>194</v>
      </c>
      <c r="P40" s="48"/>
      <c r="Q40" s="48">
        <v>700000</v>
      </c>
      <c r="R40" s="47" t="str">
        <f t="shared" si="6"/>
        <v>ok</v>
      </c>
      <c r="S40" s="20"/>
      <c r="T40" s="5"/>
      <c r="U40" s="5"/>
      <c r="V40" s="5"/>
    </row>
    <row r="41" spans="1:22" ht="39.950000000000003" customHeight="1" x14ac:dyDescent="0.3">
      <c r="A41" s="28"/>
      <c r="B41" s="28"/>
      <c r="C41" s="40" t="s">
        <v>16</v>
      </c>
      <c r="D41" s="51" t="s">
        <v>63</v>
      </c>
      <c r="E41" s="51" t="s">
        <v>184</v>
      </c>
      <c r="F41" s="48"/>
      <c r="G41" s="48"/>
      <c r="H41" s="48">
        <v>210000</v>
      </c>
      <c r="I41" s="49">
        <f t="shared" si="5"/>
        <v>210000</v>
      </c>
      <c r="J41" s="28"/>
      <c r="K41" s="28"/>
      <c r="L41" s="28"/>
      <c r="M41" s="28"/>
      <c r="N41" s="53" t="s">
        <v>79</v>
      </c>
      <c r="O41" s="100" t="s">
        <v>194</v>
      </c>
      <c r="P41" s="48"/>
      <c r="Q41" s="48">
        <v>210000</v>
      </c>
      <c r="R41" s="47" t="str">
        <f t="shared" si="6"/>
        <v>ok</v>
      </c>
      <c r="S41" s="20"/>
      <c r="T41" s="5"/>
      <c r="U41" s="5"/>
      <c r="V41" s="5"/>
    </row>
    <row r="42" spans="1:22" ht="39.950000000000003" customHeight="1" x14ac:dyDescent="0.3">
      <c r="A42" s="28"/>
      <c r="B42" s="28"/>
      <c r="C42" s="40" t="s">
        <v>16</v>
      </c>
      <c r="D42" s="51" t="s">
        <v>63</v>
      </c>
      <c r="E42" s="51" t="s">
        <v>185</v>
      </c>
      <c r="F42" s="48"/>
      <c r="G42" s="48"/>
      <c r="H42" s="48">
        <v>9000</v>
      </c>
      <c r="I42" s="49">
        <f t="shared" si="5"/>
        <v>9000</v>
      </c>
      <c r="J42" s="28"/>
      <c r="K42" s="28"/>
      <c r="L42" s="28"/>
      <c r="M42" s="28"/>
      <c r="N42" s="53" t="s">
        <v>79</v>
      </c>
      <c r="O42" s="100" t="s">
        <v>194</v>
      </c>
      <c r="P42" s="48"/>
      <c r="Q42" s="48">
        <v>9000</v>
      </c>
      <c r="R42" s="47" t="str">
        <f t="shared" si="6"/>
        <v>ok</v>
      </c>
      <c r="S42" s="20"/>
      <c r="T42" s="5"/>
      <c r="U42" s="5"/>
      <c r="V42" s="5"/>
    </row>
    <row r="43" spans="1:22" ht="39.950000000000003" customHeight="1" x14ac:dyDescent="0.3">
      <c r="A43" s="28"/>
      <c r="B43" s="28"/>
      <c r="C43" s="40" t="s">
        <v>16</v>
      </c>
      <c r="D43" s="51" t="s">
        <v>63</v>
      </c>
      <c r="E43" s="51" t="s">
        <v>186</v>
      </c>
      <c r="F43" s="48"/>
      <c r="G43" s="48"/>
      <c r="H43" s="48">
        <v>3000</v>
      </c>
      <c r="I43" s="49">
        <f t="shared" si="5"/>
        <v>3000</v>
      </c>
      <c r="J43" s="28"/>
      <c r="K43" s="28"/>
      <c r="L43" s="28"/>
      <c r="M43" s="28"/>
      <c r="N43" s="53" t="s">
        <v>79</v>
      </c>
      <c r="O43" s="100" t="s">
        <v>194</v>
      </c>
      <c r="P43" s="48"/>
      <c r="Q43" s="48">
        <v>3000</v>
      </c>
      <c r="R43" s="47" t="str">
        <f t="shared" si="6"/>
        <v>ok</v>
      </c>
      <c r="S43" s="20"/>
      <c r="T43" s="5"/>
      <c r="U43" s="5"/>
      <c r="V43" s="5"/>
    </row>
    <row r="44" spans="1:22" ht="39.950000000000003" customHeight="1" x14ac:dyDescent="0.3">
      <c r="A44" s="28"/>
      <c r="B44" s="28"/>
      <c r="C44" s="33" t="s">
        <v>16</v>
      </c>
      <c r="D44" s="56" t="s">
        <v>42</v>
      </c>
      <c r="E44" s="56" t="s">
        <v>78</v>
      </c>
      <c r="F44" s="35"/>
      <c r="G44" s="35"/>
      <c r="H44" s="35">
        <v>50000</v>
      </c>
      <c r="I44" s="42">
        <f>F44+G44+H44</f>
        <v>50000</v>
      </c>
      <c r="J44" s="39"/>
      <c r="K44" s="39"/>
      <c r="L44" s="42"/>
      <c r="M44" s="37"/>
      <c r="N44" s="53" t="s">
        <v>79</v>
      </c>
      <c r="O44" s="98" t="s">
        <v>194</v>
      </c>
      <c r="P44" s="36"/>
      <c r="Q44" s="36">
        <v>50000</v>
      </c>
      <c r="R44" s="37" t="str">
        <f t="shared" si="6"/>
        <v>ok</v>
      </c>
      <c r="S44" s="16"/>
      <c r="T44" s="8"/>
      <c r="U44" s="8"/>
      <c r="V44" s="7"/>
    </row>
    <row r="45" spans="1:22" ht="39.950000000000003" customHeight="1" x14ac:dyDescent="0.3">
      <c r="A45" s="28"/>
      <c r="B45" s="29" t="s">
        <v>27</v>
      </c>
      <c r="C45" s="30"/>
      <c r="D45" s="31"/>
      <c r="E45" s="31"/>
      <c r="F45" s="32">
        <f>SUM(F46:F54)</f>
        <v>403900</v>
      </c>
      <c r="G45" s="32">
        <f t="shared" ref="G45:I45" si="7">SUM(G46:G54)</f>
        <v>-56000</v>
      </c>
      <c r="H45" s="32">
        <f t="shared" si="7"/>
        <v>89600</v>
      </c>
      <c r="I45" s="32">
        <f t="shared" si="7"/>
        <v>437500</v>
      </c>
      <c r="J45" s="32"/>
      <c r="K45" s="32"/>
      <c r="L45" s="32"/>
      <c r="M45" s="32"/>
      <c r="N45" s="54"/>
      <c r="O45" s="32"/>
      <c r="P45" s="32"/>
      <c r="Q45" s="32"/>
      <c r="R45" s="30"/>
      <c r="S45" s="19"/>
      <c r="T45" s="6"/>
      <c r="U45" s="6"/>
      <c r="V45" s="5"/>
    </row>
    <row r="46" spans="1:22" ht="39.950000000000003" customHeight="1" x14ac:dyDescent="0.3">
      <c r="A46" s="28"/>
      <c r="B46" s="28"/>
      <c r="C46" s="40">
        <v>642</v>
      </c>
      <c r="D46" s="28" t="s">
        <v>55</v>
      </c>
      <c r="E46" s="51" t="s">
        <v>56</v>
      </c>
      <c r="F46" s="48">
        <v>130700</v>
      </c>
      <c r="G46" s="48"/>
      <c r="H46" s="48">
        <v>9000</v>
      </c>
      <c r="I46" s="49">
        <f>F46+G46+H46</f>
        <v>139700</v>
      </c>
      <c r="J46" s="28"/>
      <c r="K46" s="28"/>
      <c r="L46" s="28"/>
      <c r="M46" s="28"/>
      <c r="N46" s="55" t="s">
        <v>181</v>
      </c>
      <c r="O46" s="100" t="s">
        <v>192</v>
      </c>
      <c r="P46" s="48">
        <v>9000</v>
      </c>
      <c r="Q46" s="48"/>
      <c r="R46" s="47" t="str">
        <f>IF((G46+H46)=(P46+Q46),"ok","검토")</f>
        <v>ok</v>
      </c>
      <c r="S46" s="20"/>
      <c r="T46" s="5"/>
      <c r="U46" s="5"/>
      <c r="V46" s="5"/>
    </row>
    <row r="47" spans="1:22" ht="39.950000000000003" customHeight="1" x14ac:dyDescent="0.3">
      <c r="A47" s="28"/>
      <c r="B47" s="28"/>
      <c r="C47" s="23">
        <v>655</v>
      </c>
      <c r="D47" s="82" t="s">
        <v>92</v>
      </c>
      <c r="E47" s="82" t="s">
        <v>95</v>
      </c>
      <c r="F47" s="83">
        <v>12000</v>
      </c>
      <c r="G47" s="83"/>
      <c r="H47" s="83">
        <v>12000</v>
      </c>
      <c r="I47" s="84">
        <f t="shared" ref="I47:I53" si="8">F47+G47+H47</f>
        <v>24000</v>
      </c>
      <c r="J47" s="21"/>
      <c r="K47" s="21"/>
      <c r="L47" s="21"/>
      <c r="M47" s="21"/>
      <c r="N47" s="85" t="s">
        <v>64</v>
      </c>
      <c r="O47" s="101" t="s">
        <v>194</v>
      </c>
      <c r="P47" s="83"/>
      <c r="Q47" s="83">
        <v>12000</v>
      </c>
      <c r="R47" s="86" t="str">
        <f t="shared" ref="R47:R54" si="9">IF((G47+H47)=(P47+Q47),"ok","검토")</f>
        <v>ok</v>
      </c>
      <c r="S47" s="87"/>
      <c r="T47" s="88"/>
      <c r="U47" s="88"/>
      <c r="V47" s="88"/>
    </row>
    <row r="48" spans="1:22" ht="39.950000000000003" customHeight="1" x14ac:dyDescent="0.3">
      <c r="A48" s="28"/>
      <c r="B48" s="28"/>
      <c r="C48" s="23">
        <v>655</v>
      </c>
      <c r="D48" s="82" t="s">
        <v>92</v>
      </c>
      <c r="E48" s="82" t="s">
        <v>96</v>
      </c>
      <c r="F48" s="83">
        <v>6000</v>
      </c>
      <c r="G48" s="83"/>
      <c r="H48" s="83">
        <v>6000</v>
      </c>
      <c r="I48" s="84">
        <f t="shared" si="8"/>
        <v>12000</v>
      </c>
      <c r="J48" s="21"/>
      <c r="K48" s="21"/>
      <c r="L48" s="21"/>
      <c r="M48" s="21"/>
      <c r="N48" s="85" t="s">
        <v>64</v>
      </c>
      <c r="O48" s="101" t="s">
        <v>194</v>
      </c>
      <c r="P48" s="83"/>
      <c r="Q48" s="83">
        <v>6000</v>
      </c>
      <c r="R48" s="86" t="str">
        <f t="shared" si="9"/>
        <v>ok</v>
      </c>
      <c r="S48" s="87"/>
      <c r="T48" s="88"/>
      <c r="U48" s="88"/>
      <c r="V48" s="88"/>
    </row>
    <row r="49" spans="1:22" ht="39.950000000000003" customHeight="1" x14ac:dyDescent="0.3">
      <c r="A49" s="28"/>
      <c r="B49" s="28"/>
      <c r="C49" s="23">
        <v>655</v>
      </c>
      <c r="D49" s="82" t="s">
        <v>92</v>
      </c>
      <c r="E49" s="82" t="s">
        <v>178</v>
      </c>
      <c r="F49" s="83">
        <v>30000</v>
      </c>
      <c r="G49" s="83">
        <v>-6000</v>
      </c>
      <c r="H49" s="83"/>
      <c r="I49" s="84">
        <f t="shared" si="8"/>
        <v>24000</v>
      </c>
      <c r="J49" s="21"/>
      <c r="K49" s="21"/>
      <c r="L49" s="21"/>
      <c r="M49" s="21"/>
      <c r="N49" s="85" t="s">
        <v>64</v>
      </c>
      <c r="O49" s="101" t="s">
        <v>194</v>
      </c>
      <c r="P49" s="83"/>
      <c r="Q49" s="83">
        <v>-6000</v>
      </c>
      <c r="R49" s="86" t="str">
        <f t="shared" si="9"/>
        <v>ok</v>
      </c>
      <c r="S49" s="87"/>
      <c r="T49" s="88"/>
      <c r="U49" s="88"/>
      <c r="V49" s="88"/>
    </row>
    <row r="50" spans="1:22" ht="39.950000000000003" customHeight="1" x14ac:dyDescent="0.3">
      <c r="A50" s="28"/>
      <c r="B50" s="28"/>
      <c r="C50" s="23">
        <v>663</v>
      </c>
      <c r="D50" s="82" t="s">
        <v>66</v>
      </c>
      <c r="E50" s="82" t="s">
        <v>179</v>
      </c>
      <c r="F50" s="83">
        <v>79200</v>
      </c>
      <c r="G50" s="83"/>
      <c r="H50" s="83">
        <v>9600</v>
      </c>
      <c r="I50" s="84">
        <f t="shared" si="8"/>
        <v>88800</v>
      </c>
      <c r="J50" s="21"/>
      <c r="K50" s="21"/>
      <c r="L50" s="21"/>
      <c r="M50" s="21"/>
      <c r="N50" s="85" t="s">
        <v>64</v>
      </c>
      <c r="O50" s="101" t="s">
        <v>194</v>
      </c>
      <c r="P50" s="83"/>
      <c r="Q50" s="83">
        <v>9600</v>
      </c>
      <c r="R50" s="86" t="str">
        <f t="shared" si="9"/>
        <v>ok</v>
      </c>
      <c r="S50" s="87"/>
      <c r="T50" s="88"/>
      <c r="U50" s="88"/>
      <c r="V50" s="88"/>
    </row>
    <row r="51" spans="1:22" ht="39.950000000000003" customHeight="1" x14ac:dyDescent="0.3">
      <c r="A51" s="28"/>
      <c r="B51" s="28"/>
      <c r="C51" s="23">
        <v>655</v>
      </c>
      <c r="D51" s="82" t="s">
        <v>92</v>
      </c>
      <c r="E51" s="82" t="s">
        <v>97</v>
      </c>
      <c r="F51" s="83">
        <v>6000</v>
      </c>
      <c r="G51" s="83"/>
      <c r="H51" s="83">
        <v>12000</v>
      </c>
      <c r="I51" s="84">
        <f t="shared" si="8"/>
        <v>18000</v>
      </c>
      <c r="J51" s="21"/>
      <c r="K51" s="21"/>
      <c r="L51" s="21"/>
      <c r="M51" s="21"/>
      <c r="N51" s="85" t="s">
        <v>64</v>
      </c>
      <c r="O51" s="101" t="s">
        <v>194</v>
      </c>
      <c r="P51" s="83"/>
      <c r="Q51" s="83">
        <v>12000</v>
      </c>
      <c r="R51" s="86" t="str">
        <f t="shared" si="9"/>
        <v>ok</v>
      </c>
      <c r="S51" s="87"/>
      <c r="T51" s="88"/>
      <c r="U51" s="88"/>
      <c r="V51" s="88"/>
    </row>
    <row r="52" spans="1:22" ht="39.950000000000003" customHeight="1" x14ac:dyDescent="0.3">
      <c r="A52" s="28"/>
      <c r="B52" s="28"/>
      <c r="C52" s="23" t="s">
        <v>182</v>
      </c>
      <c r="D52" s="82" t="s">
        <v>66</v>
      </c>
      <c r="E52" s="82" t="s">
        <v>183</v>
      </c>
      <c r="F52" s="83"/>
      <c r="G52" s="83"/>
      <c r="H52" s="83">
        <v>11000</v>
      </c>
      <c r="I52" s="84">
        <f t="shared" si="8"/>
        <v>11000</v>
      </c>
      <c r="J52" s="21"/>
      <c r="K52" s="21"/>
      <c r="L52" s="21"/>
      <c r="M52" s="21"/>
      <c r="N52" s="85" t="s">
        <v>79</v>
      </c>
      <c r="O52" s="101" t="s">
        <v>194</v>
      </c>
      <c r="P52" s="83"/>
      <c r="Q52" s="83">
        <v>11000</v>
      </c>
      <c r="R52" s="86" t="str">
        <f t="shared" si="9"/>
        <v>ok</v>
      </c>
      <c r="S52" s="87"/>
      <c r="T52" s="88"/>
      <c r="U52" s="88"/>
      <c r="V52" s="88"/>
    </row>
    <row r="53" spans="1:22" ht="39.950000000000003" customHeight="1" x14ac:dyDescent="0.3">
      <c r="A53" s="28"/>
      <c r="B53" s="28"/>
      <c r="C53" s="89">
        <v>667</v>
      </c>
      <c r="D53" s="90" t="s">
        <v>66</v>
      </c>
      <c r="E53" s="71" t="s">
        <v>77</v>
      </c>
      <c r="F53" s="91">
        <v>90000</v>
      </c>
      <c r="G53" s="91"/>
      <c r="H53" s="91">
        <v>30000</v>
      </c>
      <c r="I53" s="92">
        <f t="shared" si="8"/>
        <v>120000</v>
      </c>
      <c r="J53" s="90"/>
      <c r="K53" s="90"/>
      <c r="L53" s="90"/>
      <c r="M53" s="90"/>
      <c r="N53" s="85" t="s">
        <v>64</v>
      </c>
      <c r="O53" s="100" t="s">
        <v>194</v>
      </c>
      <c r="P53" s="91"/>
      <c r="Q53" s="91">
        <v>30000</v>
      </c>
      <c r="R53" s="93" t="str">
        <f t="shared" si="9"/>
        <v>ok</v>
      </c>
      <c r="S53" s="94"/>
      <c r="T53" s="95"/>
      <c r="U53" s="95"/>
      <c r="V53" s="95"/>
    </row>
    <row r="54" spans="1:22" ht="39.950000000000003" customHeight="1" x14ac:dyDescent="0.3">
      <c r="A54" s="28"/>
      <c r="B54" s="28"/>
      <c r="C54" s="40">
        <v>636</v>
      </c>
      <c r="D54" s="51" t="s">
        <v>175</v>
      </c>
      <c r="E54" s="51" t="s">
        <v>176</v>
      </c>
      <c r="F54" s="48">
        <v>50000</v>
      </c>
      <c r="G54" s="48">
        <v>-50000</v>
      </c>
      <c r="H54" s="48"/>
      <c r="I54" s="49"/>
      <c r="J54" s="28"/>
      <c r="K54" s="28"/>
      <c r="L54" s="28"/>
      <c r="M54" s="28"/>
      <c r="N54" s="85" t="s">
        <v>64</v>
      </c>
      <c r="O54" s="100" t="s">
        <v>194</v>
      </c>
      <c r="P54" s="48"/>
      <c r="Q54" s="48">
        <v>-50000</v>
      </c>
      <c r="R54" s="47" t="str">
        <f t="shared" si="9"/>
        <v>ok</v>
      </c>
      <c r="S54" s="20"/>
      <c r="T54" s="5"/>
      <c r="U54" s="5"/>
      <c r="V54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showGridLines="0" zoomScale="90" zoomScaleNormal="90" workbookViewId="0">
      <selection activeCell="E14" sqref="E14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F8+#REF!+#REF!</f>
        <v>#REF!</v>
      </c>
      <c r="G7" s="27" t="e">
        <f>G8+#REF!+#REF!</f>
        <v>#REF!</v>
      </c>
      <c r="H7" s="27" t="e">
        <f>H8+#REF!+#REF!</f>
        <v>#REF!</v>
      </c>
      <c r="I7" s="27" t="e">
        <f>I8+#REF!+#REF!</f>
        <v>#REF!</v>
      </c>
      <c r="J7" s="27" t="e">
        <f>J8+#REF!</f>
        <v>#REF!</v>
      </c>
      <c r="K7" s="27" t="e">
        <f>K8+#REF!</f>
        <v>#REF!</v>
      </c>
      <c r="L7" s="27" t="e">
        <f>L8+#REF!</f>
        <v>#REF!</v>
      </c>
      <c r="M7" s="27"/>
      <c r="N7" s="27"/>
      <c r="O7" s="27"/>
      <c r="P7" s="27"/>
      <c r="Q7" s="27"/>
      <c r="R7" s="26"/>
      <c r="S7" s="16"/>
      <c r="T7" s="9" t="e">
        <f>T8+#REF!</f>
        <v>#REF!</v>
      </c>
      <c r="U7" s="9" t="e">
        <f>U8+#REF!</f>
        <v>#REF!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SUM(F9:F23)</f>
        <v>19375585</v>
      </c>
      <c r="G8" s="32">
        <f t="shared" si="0"/>
        <v>-1330000</v>
      </c>
      <c r="H8" s="32">
        <f t="shared" si="0"/>
        <v>2330000</v>
      </c>
      <c r="I8" s="32">
        <f t="shared" si="0"/>
        <v>20375585</v>
      </c>
      <c r="J8" s="32">
        <f t="shared" si="0"/>
        <v>0</v>
      </c>
      <c r="K8" s="32">
        <f t="shared" si="0"/>
        <v>0</v>
      </c>
      <c r="L8" s="32">
        <f t="shared" si="0"/>
        <v>16948000</v>
      </c>
      <c r="M8" s="32"/>
      <c r="N8" s="32">
        <f>G8+H8</f>
        <v>1000000</v>
      </c>
      <c r="O8" s="32"/>
      <c r="P8" s="32"/>
      <c r="Q8" s="32"/>
      <c r="R8" s="30"/>
      <c r="S8" s="16"/>
      <c r="T8" s="11">
        <f>SUM(T9:T23)</f>
        <v>0</v>
      </c>
      <c r="U8" s="11">
        <f>SUM(U9:U23)</f>
        <v>0</v>
      </c>
      <c r="V8" s="11"/>
    </row>
    <row r="9" spans="1:22" ht="39.950000000000003" customHeight="1" x14ac:dyDescent="0.3">
      <c r="A9" s="28"/>
      <c r="B9" s="28"/>
      <c r="C9" s="33">
        <v>489</v>
      </c>
      <c r="D9" s="34" t="s">
        <v>68</v>
      </c>
      <c r="E9" s="56" t="s">
        <v>89</v>
      </c>
      <c r="F9" s="35">
        <v>273685</v>
      </c>
      <c r="G9" s="35"/>
      <c r="H9" s="35">
        <v>146000</v>
      </c>
      <c r="I9" s="42">
        <f t="shared" ref="I9:I23" si="1">F9+G9+H9</f>
        <v>419685</v>
      </c>
      <c r="J9" s="36"/>
      <c r="K9" s="38"/>
      <c r="L9" s="42"/>
      <c r="M9" s="37"/>
      <c r="N9" s="52" t="s">
        <v>64</v>
      </c>
      <c r="O9" s="38"/>
      <c r="P9" s="36"/>
      <c r="Q9" s="36">
        <v>146000</v>
      </c>
      <c r="R9" s="37" t="str">
        <f t="shared" ref="R9:R23" si="2">IF((G9+H9)=(P9+Q9),"ok","검토")</f>
        <v>ok</v>
      </c>
      <c r="S9" s="16"/>
      <c r="T9" s="8"/>
      <c r="U9" s="8"/>
      <c r="V9" s="7"/>
    </row>
    <row r="10" spans="1:22" ht="39.950000000000003" customHeight="1" x14ac:dyDescent="0.3">
      <c r="A10" s="28"/>
      <c r="B10" s="28"/>
      <c r="C10" s="33">
        <v>491</v>
      </c>
      <c r="D10" s="34" t="s">
        <v>68</v>
      </c>
      <c r="E10" s="56" t="s">
        <v>76</v>
      </c>
      <c r="F10" s="35">
        <v>500000</v>
      </c>
      <c r="G10" s="35">
        <v>-500000</v>
      </c>
      <c r="H10" s="35"/>
      <c r="I10" s="42">
        <f t="shared" si="1"/>
        <v>0</v>
      </c>
      <c r="J10" s="36"/>
      <c r="K10" s="38"/>
      <c r="L10" s="42">
        <f>F10+J10+K10</f>
        <v>500000</v>
      </c>
      <c r="M10" s="37"/>
      <c r="N10" s="52" t="s">
        <v>64</v>
      </c>
      <c r="O10" s="38"/>
      <c r="P10" s="36">
        <v>-250000</v>
      </c>
      <c r="Q10" s="36">
        <v>-250000</v>
      </c>
      <c r="R10" s="37" t="str">
        <f t="shared" si="2"/>
        <v>ok</v>
      </c>
      <c r="S10" s="16"/>
      <c r="T10" s="8"/>
      <c r="U10" s="8"/>
      <c r="V10" s="7"/>
    </row>
    <row r="11" spans="1:22" ht="39.950000000000003" customHeight="1" x14ac:dyDescent="0.3">
      <c r="A11" s="28"/>
      <c r="B11" s="28"/>
      <c r="C11" s="33">
        <v>493</v>
      </c>
      <c r="D11" s="34" t="s">
        <v>68</v>
      </c>
      <c r="E11" s="56" t="s">
        <v>69</v>
      </c>
      <c r="F11" s="35">
        <v>80000</v>
      </c>
      <c r="G11" s="35">
        <v>-30000</v>
      </c>
      <c r="H11" s="35"/>
      <c r="I11" s="42">
        <f t="shared" si="1"/>
        <v>50000</v>
      </c>
      <c r="J11" s="36"/>
      <c r="K11" s="38"/>
      <c r="L11" s="42">
        <f>F11+J11+K11</f>
        <v>80000</v>
      </c>
      <c r="M11" s="37"/>
      <c r="N11" s="52" t="s">
        <v>64</v>
      </c>
      <c r="O11" s="38"/>
      <c r="P11" s="36"/>
      <c r="Q11" s="36">
        <v>-30000</v>
      </c>
      <c r="R11" s="37" t="str">
        <f t="shared" si="2"/>
        <v>ok</v>
      </c>
      <c r="S11" s="16"/>
      <c r="T11" s="8"/>
      <c r="U11" s="8"/>
      <c r="V11" s="7"/>
    </row>
    <row r="12" spans="1:22" ht="39.950000000000003" customHeight="1" x14ac:dyDescent="0.3">
      <c r="A12" s="28"/>
      <c r="B12" s="28"/>
      <c r="C12" s="33">
        <v>493</v>
      </c>
      <c r="D12" s="34" t="s">
        <v>68</v>
      </c>
      <c r="E12" s="56" t="s">
        <v>88</v>
      </c>
      <c r="F12" s="35">
        <v>41400</v>
      </c>
      <c r="G12" s="35"/>
      <c r="H12" s="35">
        <v>10000</v>
      </c>
      <c r="I12" s="42">
        <f t="shared" si="1"/>
        <v>51400</v>
      </c>
      <c r="J12" s="36"/>
      <c r="K12" s="38"/>
      <c r="L12" s="42"/>
      <c r="M12" s="37"/>
      <c r="N12" s="52" t="s">
        <v>64</v>
      </c>
      <c r="O12" s="38"/>
      <c r="P12" s="36"/>
      <c r="Q12" s="36">
        <v>10000</v>
      </c>
      <c r="R12" s="37" t="str">
        <f t="shared" si="2"/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>
        <v>493</v>
      </c>
      <c r="D13" s="34" t="s">
        <v>68</v>
      </c>
      <c r="E13" s="56" t="s">
        <v>90</v>
      </c>
      <c r="F13" s="35">
        <v>160000</v>
      </c>
      <c r="G13" s="35"/>
      <c r="H13" s="35">
        <v>20000</v>
      </c>
      <c r="I13" s="42">
        <f t="shared" si="1"/>
        <v>180000</v>
      </c>
      <c r="J13" s="36"/>
      <c r="K13" s="38"/>
      <c r="L13" s="42"/>
      <c r="M13" s="37"/>
      <c r="N13" s="52" t="s">
        <v>64</v>
      </c>
      <c r="O13" s="38"/>
      <c r="P13" s="36"/>
      <c r="Q13" s="36">
        <v>20000</v>
      </c>
      <c r="R13" s="37" t="str">
        <f t="shared" si="2"/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503</v>
      </c>
      <c r="D14" s="34" t="s">
        <v>67</v>
      </c>
      <c r="E14" s="56" t="s">
        <v>70</v>
      </c>
      <c r="F14" s="35">
        <v>300000</v>
      </c>
      <c r="G14" s="35"/>
      <c r="H14" s="35">
        <v>100000</v>
      </c>
      <c r="I14" s="42">
        <f t="shared" si="1"/>
        <v>400000</v>
      </c>
      <c r="J14" s="36"/>
      <c r="K14" s="38"/>
      <c r="L14" s="42"/>
      <c r="M14" s="37"/>
      <c r="N14" s="52" t="s">
        <v>64</v>
      </c>
      <c r="O14" s="38"/>
      <c r="P14" s="36"/>
      <c r="Q14" s="36">
        <v>100000</v>
      </c>
      <c r="R14" s="37" t="str">
        <f t="shared" si="2"/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504</v>
      </c>
      <c r="D15" s="34" t="s">
        <v>105</v>
      </c>
      <c r="E15" s="56" t="s">
        <v>80</v>
      </c>
      <c r="F15" s="35">
        <v>11000000</v>
      </c>
      <c r="G15" s="35"/>
      <c r="H15" s="35">
        <v>1000000</v>
      </c>
      <c r="I15" s="42">
        <f t="shared" si="1"/>
        <v>12000000</v>
      </c>
      <c r="J15" s="36"/>
      <c r="K15" s="38"/>
      <c r="L15" s="42">
        <f>F15+J15+K15</f>
        <v>11000000</v>
      </c>
      <c r="M15" s="37"/>
      <c r="N15" s="52" t="s">
        <v>64</v>
      </c>
      <c r="O15" s="38"/>
      <c r="P15" s="36"/>
      <c r="Q15" s="36">
        <v>1000000</v>
      </c>
      <c r="R15" s="37" t="str">
        <f t="shared" si="2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504</v>
      </c>
      <c r="D16" s="56" t="s">
        <v>67</v>
      </c>
      <c r="E16" s="56" t="s">
        <v>100</v>
      </c>
      <c r="F16" s="35">
        <v>372500</v>
      </c>
      <c r="G16" s="35">
        <v>-100000</v>
      </c>
      <c r="H16" s="35"/>
      <c r="I16" s="42">
        <f t="shared" si="1"/>
        <v>272500</v>
      </c>
      <c r="J16" s="36"/>
      <c r="K16" s="38"/>
      <c r="L16" s="42"/>
      <c r="M16" s="37"/>
      <c r="N16" s="52" t="s">
        <v>64</v>
      </c>
      <c r="O16" s="38"/>
      <c r="P16" s="36"/>
      <c r="Q16" s="36">
        <v>-100000</v>
      </c>
      <c r="R16" s="37" t="str">
        <f t="shared" si="2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69">
        <v>505</v>
      </c>
      <c r="D17" s="70" t="s">
        <v>67</v>
      </c>
      <c r="E17" s="71" t="s">
        <v>202</v>
      </c>
      <c r="F17" s="72">
        <v>3768000</v>
      </c>
      <c r="G17" s="72"/>
      <c r="H17" s="72">
        <v>350000</v>
      </c>
      <c r="I17" s="73">
        <f t="shared" si="1"/>
        <v>4118000</v>
      </c>
      <c r="J17" s="74"/>
      <c r="K17" s="75"/>
      <c r="L17" s="73">
        <f>F17+J17+K17</f>
        <v>3768000</v>
      </c>
      <c r="M17" s="76"/>
      <c r="N17" s="77" t="s">
        <v>170</v>
      </c>
      <c r="O17" s="75"/>
      <c r="P17" s="74"/>
      <c r="Q17" s="74">
        <v>350000</v>
      </c>
      <c r="R17" s="76" t="str">
        <f t="shared" si="2"/>
        <v>ok</v>
      </c>
      <c r="S17" s="79"/>
      <c r="T17" s="80"/>
      <c r="U17" s="80"/>
      <c r="V17" s="81"/>
    </row>
    <row r="18" spans="1:22" ht="39.950000000000003" customHeight="1" x14ac:dyDescent="0.3">
      <c r="A18" s="28"/>
      <c r="B18" s="28"/>
      <c r="C18" s="33">
        <v>509</v>
      </c>
      <c r="D18" s="56" t="s">
        <v>57</v>
      </c>
      <c r="E18" s="56" t="s">
        <v>99</v>
      </c>
      <c r="F18" s="35">
        <v>1000000</v>
      </c>
      <c r="G18" s="35"/>
      <c r="H18" s="35">
        <v>120000</v>
      </c>
      <c r="I18" s="42">
        <f t="shared" si="1"/>
        <v>1120000</v>
      </c>
      <c r="J18" s="36"/>
      <c r="K18" s="38"/>
      <c r="L18" s="42"/>
      <c r="M18" s="37"/>
      <c r="N18" s="52" t="s">
        <v>64</v>
      </c>
      <c r="O18" s="38"/>
      <c r="P18" s="36"/>
      <c r="Q18" s="36">
        <v>120000</v>
      </c>
      <c r="R18" s="37" t="str">
        <f t="shared" si="2"/>
        <v>ok</v>
      </c>
      <c r="S18" s="16"/>
      <c r="T18" s="8"/>
      <c r="U18" s="8"/>
      <c r="V18" s="7"/>
    </row>
    <row r="19" spans="1:22" ht="39.950000000000003" customHeight="1" x14ac:dyDescent="0.3">
      <c r="A19" s="28"/>
      <c r="B19" s="28"/>
      <c r="C19" s="33">
        <v>510</v>
      </c>
      <c r="D19" s="56" t="s">
        <v>57</v>
      </c>
      <c r="E19" s="56" t="s">
        <v>98</v>
      </c>
      <c r="F19" s="35">
        <v>50000</v>
      </c>
      <c r="G19" s="35"/>
      <c r="H19" s="35">
        <v>50000</v>
      </c>
      <c r="I19" s="42">
        <f t="shared" si="1"/>
        <v>100000</v>
      </c>
      <c r="J19" s="36"/>
      <c r="K19" s="38"/>
      <c r="L19" s="42"/>
      <c r="M19" s="37"/>
      <c r="N19" s="52" t="s">
        <v>64</v>
      </c>
      <c r="O19" s="38"/>
      <c r="P19" s="36"/>
      <c r="Q19" s="36">
        <v>50000</v>
      </c>
      <c r="R19" s="37" t="str">
        <f t="shared" si="2"/>
        <v>ok</v>
      </c>
      <c r="S19" s="16"/>
      <c r="T19" s="8"/>
      <c r="U19" s="8"/>
      <c r="V19" s="7"/>
    </row>
    <row r="20" spans="1:22" ht="39.950000000000003" customHeight="1" x14ac:dyDescent="0.3">
      <c r="A20" s="28"/>
      <c r="B20" s="28"/>
      <c r="C20" s="33">
        <v>512</v>
      </c>
      <c r="D20" s="34" t="s">
        <v>57</v>
      </c>
      <c r="E20" s="56" t="s">
        <v>91</v>
      </c>
      <c r="F20" s="35">
        <v>230000</v>
      </c>
      <c r="G20" s="35"/>
      <c r="H20" s="35">
        <v>34000</v>
      </c>
      <c r="I20" s="42">
        <f t="shared" si="1"/>
        <v>264000</v>
      </c>
      <c r="J20" s="36"/>
      <c r="K20" s="38"/>
      <c r="L20" s="42"/>
      <c r="M20" s="37"/>
      <c r="N20" s="52" t="s">
        <v>64</v>
      </c>
      <c r="O20" s="38"/>
      <c r="P20" s="36"/>
      <c r="Q20" s="36">
        <v>34000</v>
      </c>
      <c r="R20" s="37" t="str">
        <f t="shared" si="2"/>
        <v>ok</v>
      </c>
      <c r="S20" s="16"/>
      <c r="T20" s="8"/>
      <c r="U20" s="8"/>
      <c r="V20" s="7"/>
    </row>
    <row r="21" spans="1:22" ht="39.950000000000003" customHeight="1" x14ac:dyDescent="0.3">
      <c r="A21" s="28"/>
      <c r="B21" s="28"/>
      <c r="C21" s="69">
        <v>513</v>
      </c>
      <c r="D21" s="70" t="s">
        <v>57</v>
      </c>
      <c r="E21" s="71" t="s">
        <v>71</v>
      </c>
      <c r="F21" s="72">
        <v>1600000</v>
      </c>
      <c r="G21" s="72">
        <v>-700000</v>
      </c>
      <c r="H21" s="72"/>
      <c r="I21" s="73">
        <f t="shared" si="1"/>
        <v>900000</v>
      </c>
      <c r="J21" s="74"/>
      <c r="K21" s="75"/>
      <c r="L21" s="73">
        <f>F21+J21+K21</f>
        <v>1600000</v>
      </c>
      <c r="M21" s="76"/>
      <c r="N21" s="77" t="s">
        <v>171</v>
      </c>
      <c r="O21" s="75"/>
      <c r="P21" s="78"/>
      <c r="Q21" s="74">
        <v>-700000</v>
      </c>
      <c r="R21" s="76" t="str">
        <f t="shared" si="2"/>
        <v>ok</v>
      </c>
      <c r="S21" s="79"/>
      <c r="T21" s="80"/>
      <c r="U21" s="80"/>
      <c r="V21" s="81"/>
    </row>
    <row r="22" spans="1:22" ht="39.950000000000003" customHeight="1" x14ac:dyDescent="0.3">
      <c r="A22" s="28"/>
      <c r="B22" s="28"/>
      <c r="C22" s="33" t="s">
        <v>101</v>
      </c>
      <c r="D22" s="60" t="s">
        <v>102</v>
      </c>
      <c r="E22" s="56" t="s">
        <v>103</v>
      </c>
      <c r="F22" s="35"/>
      <c r="G22" s="35"/>
      <c r="H22" s="35">
        <v>250000</v>
      </c>
      <c r="I22" s="42">
        <f t="shared" si="1"/>
        <v>250000</v>
      </c>
      <c r="J22" s="36"/>
      <c r="K22" s="38"/>
      <c r="L22" s="42"/>
      <c r="M22" s="37"/>
      <c r="N22" s="52" t="s">
        <v>104</v>
      </c>
      <c r="O22" s="38"/>
      <c r="P22" s="36"/>
      <c r="Q22" s="36">
        <v>250000</v>
      </c>
      <c r="R22" s="37" t="str">
        <f t="shared" si="2"/>
        <v>ok</v>
      </c>
      <c r="S22" s="16"/>
      <c r="T22" s="8"/>
      <c r="U22" s="8"/>
      <c r="V22" s="7"/>
    </row>
    <row r="23" spans="1:22" ht="39.950000000000003" customHeight="1" x14ac:dyDescent="0.3">
      <c r="A23" s="28"/>
      <c r="B23" s="28"/>
      <c r="C23" s="33" t="s">
        <v>16</v>
      </c>
      <c r="D23" s="34" t="s">
        <v>68</v>
      </c>
      <c r="E23" s="56" t="s">
        <v>81</v>
      </c>
      <c r="F23" s="35"/>
      <c r="G23" s="35"/>
      <c r="H23" s="35">
        <v>250000</v>
      </c>
      <c r="I23" s="42">
        <f t="shared" si="1"/>
        <v>250000</v>
      </c>
      <c r="J23" s="36"/>
      <c r="K23" s="38"/>
      <c r="L23" s="42"/>
      <c r="M23" s="37"/>
      <c r="N23" s="52" t="s">
        <v>79</v>
      </c>
      <c r="O23" s="38"/>
      <c r="P23" s="36"/>
      <c r="Q23" s="36">
        <v>250000</v>
      </c>
      <c r="R23" s="37" t="str">
        <f t="shared" si="2"/>
        <v>ok</v>
      </c>
      <c r="S23" s="16"/>
      <c r="T23" s="8"/>
      <c r="U23" s="8"/>
      <c r="V23" s="7"/>
    </row>
  </sheetData>
  <sortState ref="C9:W43">
    <sortCondition ref="C9:C43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showGridLines="0" zoomScale="90" zoomScaleNormal="90" workbookViewId="0">
      <selection activeCell="E15" sqref="E15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#REF!+F8+#REF!</f>
        <v>#REF!</v>
      </c>
      <c r="G7" s="27" t="e">
        <f>#REF!+G8+#REF!</f>
        <v>#REF!</v>
      </c>
      <c r="H7" s="27" t="e">
        <f>#REF!+H8+#REF!</f>
        <v>#REF!</v>
      </c>
      <c r="I7" s="27" t="e">
        <f>#REF!+I8+#REF!</f>
        <v>#REF!</v>
      </c>
      <c r="J7" s="27" t="e">
        <f>#REF!+J8</f>
        <v>#REF!</v>
      </c>
      <c r="K7" s="27" t="e">
        <f>#REF!+K8</f>
        <v>#REF!</v>
      </c>
      <c r="L7" s="27" t="e">
        <f>#REF!+L8</f>
        <v>#REF!</v>
      </c>
      <c r="M7" s="27"/>
      <c r="N7" s="27"/>
      <c r="O7" s="27"/>
      <c r="P7" s="27"/>
      <c r="Q7" s="27"/>
      <c r="R7" s="26"/>
      <c r="S7" s="16"/>
      <c r="T7" s="9" t="e">
        <f>#REF!+T8</f>
        <v>#REF!</v>
      </c>
      <c r="U7" s="9" t="e">
        <f>#REF!+U8</f>
        <v>#REF!</v>
      </c>
      <c r="V7" s="9"/>
    </row>
    <row r="8" spans="1:22" ht="39.950000000000003" customHeight="1" x14ac:dyDescent="0.3">
      <c r="A8" s="28"/>
      <c r="B8" s="29" t="s">
        <v>28</v>
      </c>
      <c r="C8" s="30"/>
      <c r="D8" s="31"/>
      <c r="E8" s="31"/>
      <c r="F8" s="32">
        <f>SUM(F9:F22)</f>
        <v>13134550</v>
      </c>
      <c r="G8" s="32">
        <f>SUM(G9:G22)</f>
        <v>-1522000</v>
      </c>
      <c r="H8" s="32">
        <f>SUM(H9:H22)</f>
        <v>1522000</v>
      </c>
      <c r="I8" s="32">
        <f>SUM(I9:I22)</f>
        <v>13134550</v>
      </c>
      <c r="J8" s="32"/>
      <c r="K8" s="32"/>
      <c r="L8" s="32"/>
      <c r="M8" s="32"/>
      <c r="N8" s="50">
        <f>G8+H8</f>
        <v>0</v>
      </c>
      <c r="O8" s="32"/>
      <c r="P8" s="32"/>
      <c r="Q8" s="32"/>
      <c r="R8" s="30"/>
      <c r="S8" s="16"/>
      <c r="T8" s="11">
        <f>SUM(T9:T22)</f>
        <v>-100000</v>
      </c>
      <c r="U8" s="11">
        <f>SUM(U9:U22)</f>
        <v>0</v>
      </c>
      <c r="V8" s="11"/>
    </row>
    <row r="9" spans="1:22" ht="39.950000000000003" customHeight="1" x14ac:dyDescent="0.3">
      <c r="A9" s="28"/>
      <c r="B9" s="28"/>
      <c r="C9" s="33">
        <v>552</v>
      </c>
      <c r="D9" s="56" t="s">
        <v>42</v>
      </c>
      <c r="E9" s="56" t="s">
        <v>75</v>
      </c>
      <c r="F9" s="35">
        <v>346500</v>
      </c>
      <c r="G9" s="35"/>
      <c r="H9" s="35">
        <v>100000</v>
      </c>
      <c r="I9" s="42">
        <f t="shared" ref="I9:I17" si="0">F9+G9+H9</f>
        <v>446500</v>
      </c>
      <c r="J9" s="39"/>
      <c r="K9" s="39"/>
      <c r="L9" s="42"/>
      <c r="M9" s="37"/>
      <c r="N9" s="52" t="s">
        <v>64</v>
      </c>
      <c r="O9" s="38"/>
      <c r="P9" s="36"/>
      <c r="Q9" s="36">
        <v>100000</v>
      </c>
      <c r="R9" s="37" t="str">
        <f t="shared" ref="R9:R22" si="1">IF((G9+H9)=(P9+Q9),"ok","검토")</f>
        <v>ok</v>
      </c>
      <c r="S9" s="16"/>
      <c r="T9" s="8"/>
      <c r="U9" s="8"/>
      <c r="V9" s="7"/>
    </row>
    <row r="10" spans="1:22" ht="39.950000000000003" customHeight="1" x14ac:dyDescent="0.3">
      <c r="A10" s="28"/>
      <c r="B10" s="28"/>
      <c r="C10" s="33">
        <v>552</v>
      </c>
      <c r="D10" s="56" t="s">
        <v>42</v>
      </c>
      <c r="E10" s="56" t="s">
        <v>86</v>
      </c>
      <c r="F10" s="35">
        <v>527250</v>
      </c>
      <c r="G10" s="35">
        <v>-200000</v>
      </c>
      <c r="H10" s="35"/>
      <c r="I10" s="42">
        <f t="shared" si="0"/>
        <v>327250</v>
      </c>
      <c r="J10" s="39"/>
      <c r="K10" s="39"/>
      <c r="L10" s="42"/>
      <c r="M10" s="37"/>
      <c r="N10" s="53" t="s">
        <v>64</v>
      </c>
      <c r="O10" s="38"/>
      <c r="P10" s="36"/>
      <c r="Q10" s="36">
        <v>-200000</v>
      </c>
      <c r="R10" s="37" t="str">
        <f t="shared" si="1"/>
        <v>ok</v>
      </c>
      <c r="S10" s="16"/>
      <c r="T10" s="8"/>
      <c r="U10" s="8"/>
      <c r="V10" s="7"/>
    </row>
    <row r="11" spans="1:22" ht="39.950000000000003" customHeight="1" x14ac:dyDescent="0.3">
      <c r="A11" s="28"/>
      <c r="B11" s="28"/>
      <c r="C11" s="33">
        <v>553</v>
      </c>
      <c r="D11" s="56" t="s">
        <v>42</v>
      </c>
      <c r="E11" s="56" t="s">
        <v>87</v>
      </c>
      <c r="F11" s="35">
        <v>80800</v>
      </c>
      <c r="G11" s="35"/>
      <c r="H11" s="35">
        <v>50000</v>
      </c>
      <c r="I11" s="42">
        <f t="shared" si="0"/>
        <v>130800</v>
      </c>
      <c r="J11" s="39"/>
      <c r="K11" s="39"/>
      <c r="L11" s="42">
        <f>F11+J11+K11</f>
        <v>80800</v>
      </c>
      <c r="M11" s="37" t="str">
        <f>IF(G11-J11&lt;0,"동의필요","-")</f>
        <v>-</v>
      </c>
      <c r="N11" s="52" t="s">
        <v>64</v>
      </c>
      <c r="O11" s="38"/>
      <c r="P11" s="36"/>
      <c r="Q11" s="36">
        <v>50000</v>
      </c>
      <c r="R11" s="37" t="str">
        <f t="shared" si="1"/>
        <v>ok</v>
      </c>
      <c r="S11" s="16"/>
      <c r="T11" s="8">
        <v>-100000</v>
      </c>
      <c r="U11" s="8"/>
      <c r="V11" s="7"/>
    </row>
    <row r="12" spans="1:22" ht="39.950000000000003" customHeight="1" x14ac:dyDescent="0.3">
      <c r="A12" s="28"/>
      <c r="B12" s="28"/>
      <c r="C12" s="33">
        <v>554</v>
      </c>
      <c r="D12" s="56" t="s">
        <v>42</v>
      </c>
      <c r="E12" s="56" t="s">
        <v>65</v>
      </c>
      <c r="F12" s="35">
        <v>10000</v>
      </c>
      <c r="G12" s="35"/>
      <c r="H12" s="35">
        <v>40000</v>
      </c>
      <c r="I12" s="42">
        <f t="shared" si="0"/>
        <v>50000</v>
      </c>
      <c r="J12" s="39"/>
      <c r="K12" s="39"/>
      <c r="L12" s="42"/>
      <c r="M12" s="37"/>
      <c r="N12" s="52" t="s">
        <v>64</v>
      </c>
      <c r="O12" s="38"/>
      <c r="P12" s="36"/>
      <c r="Q12" s="36">
        <v>40000</v>
      </c>
      <c r="R12" s="37" t="str">
        <f t="shared" si="1"/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>
        <v>554</v>
      </c>
      <c r="D13" s="56" t="s">
        <v>42</v>
      </c>
      <c r="E13" s="56" t="s">
        <v>83</v>
      </c>
      <c r="F13" s="96">
        <v>1750000</v>
      </c>
      <c r="G13" s="96">
        <v>-50000</v>
      </c>
      <c r="H13" s="96">
        <v>300000</v>
      </c>
      <c r="I13" s="42">
        <f t="shared" si="0"/>
        <v>2000000</v>
      </c>
      <c r="J13" s="39"/>
      <c r="K13" s="39"/>
      <c r="L13" s="42"/>
      <c r="M13" s="37"/>
      <c r="N13" s="53" t="s">
        <v>64</v>
      </c>
      <c r="O13" s="38"/>
      <c r="P13" s="36"/>
      <c r="Q13" s="36">
        <v>250000</v>
      </c>
      <c r="R13" s="37" t="str">
        <f t="shared" si="1"/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554</v>
      </c>
      <c r="D14" s="56" t="s">
        <v>42</v>
      </c>
      <c r="E14" s="56" t="s">
        <v>84</v>
      </c>
      <c r="F14" s="96">
        <v>2400000</v>
      </c>
      <c r="G14" s="96">
        <v>-300000</v>
      </c>
      <c r="H14" s="96"/>
      <c r="I14" s="42">
        <f t="shared" si="0"/>
        <v>2100000</v>
      </c>
      <c r="J14" s="39"/>
      <c r="K14" s="39"/>
      <c r="L14" s="42"/>
      <c r="M14" s="37"/>
      <c r="N14" s="53" t="s">
        <v>64</v>
      </c>
      <c r="O14" s="38"/>
      <c r="P14" s="36"/>
      <c r="Q14" s="36">
        <v>-300000</v>
      </c>
      <c r="R14" s="37" t="str">
        <f t="shared" si="1"/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554</v>
      </c>
      <c r="D15" s="56" t="s">
        <v>42</v>
      </c>
      <c r="E15" s="56" t="s">
        <v>85</v>
      </c>
      <c r="F15" s="35">
        <v>10000</v>
      </c>
      <c r="G15" s="35"/>
      <c r="H15" s="35">
        <v>50000</v>
      </c>
      <c r="I15" s="42">
        <f t="shared" si="0"/>
        <v>60000</v>
      </c>
      <c r="J15" s="39"/>
      <c r="K15" s="39"/>
      <c r="L15" s="42"/>
      <c r="M15" s="37"/>
      <c r="N15" s="53" t="s">
        <v>64</v>
      </c>
      <c r="O15" s="38"/>
      <c r="P15" s="36"/>
      <c r="Q15" s="36">
        <v>50000</v>
      </c>
      <c r="R15" s="37" t="str">
        <f t="shared" si="1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560</v>
      </c>
      <c r="D16" s="56" t="s">
        <v>63</v>
      </c>
      <c r="E16" s="56" t="s">
        <v>82</v>
      </c>
      <c r="F16" s="35">
        <v>8000000</v>
      </c>
      <c r="G16" s="35">
        <v>-972000</v>
      </c>
      <c r="H16" s="35"/>
      <c r="I16" s="42">
        <f t="shared" si="0"/>
        <v>7028000</v>
      </c>
      <c r="J16" s="39"/>
      <c r="K16" s="39"/>
      <c r="L16" s="42"/>
      <c r="M16" s="37"/>
      <c r="N16" s="53" t="s">
        <v>64</v>
      </c>
      <c r="O16" s="38"/>
      <c r="P16" s="36"/>
      <c r="Q16" s="36">
        <v>-972000</v>
      </c>
      <c r="R16" s="37" t="str">
        <f t="shared" si="1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33">
        <v>601</v>
      </c>
      <c r="D17" s="56" t="s">
        <v>93</v>
      </c>
      <c r="E17" s="56" t="s">
        <v>94</v>
      </c>
      <c r="F17" s="35">
        <v>10000</v>
      </c>
      <c r="G17" s="35"/>
      <c r="H17" s="35">
        <v>10000</v>
      </c>
      <c r="I17" s="42">
        <f t="shared" si="0"/>
        <v>20000</v>
      </c>
      <c r="J17" s="39"/>
      <c r="K17" s="39"/>
      <c r="L17" s="42"/>
      <c r="M17" s="37"/>
      <c r="N17" s="53" t="s">
        <v>64</v>
      </c>
      <c r="O17" s="38"/>
      <c r="P17" s="36"/>
      <c r="Q17" s="36">
        <v>10000</v>
      </c>
      <c r="R17" s="37" t="str">
        <f t="shared" si="1"/>
        <v>ok</v>
      </c>
      <c r="S17" s="16"/>
      <c r="T17" s="8"/>
      <c r="U17" s="8"/>
      <c r="V17" s="7"/>
    </row>
    <row r="18" spans="1:22" ht="39.950000000000003" customHeight="1" x14ac:dyDescent="0.3">
      <c r="A18" s="28"/>
      <c r="B18" s="28"/>
      <c r="C18" s="40" t="s">
        <v>172</v>
      </c>
      <c r="D18" s="51" t="s">
        <v>173</v>
      </c>
      <c r="E18" s="51" t="s">
        <v>174</v>
      </c>
      <c r="F18" s="48"/>
      <c r="G18" s="48"/>
      <c r="H18" s="48">
        <v>700000</v>
      </c>
      <c r="I18" s="49">
        <f t="shared" ref="I18:I21" si="2">F18+G18+H18</f>
        <v>700000</v>
      </c>
      <c r="J18" s="28"/>
      <c r="K18" s="28"/>
      <c r="L18" s="28"/>
      <c r="M18" s="28"/>
      <c r="N18" s="53" t="s">
        <v>79</v>
      </c>
      <c r="O18" s="28"/>
      <c r="P18" s="48"/>
      <c r="Q18" s="48">
        <v>700000</v>
      </c>
      <c r="R18" s="47" t="str">
        <f t="shared" si="1"/>
        <v>ok</v>
      </c>
      <c r="S18" s="20"/>
      <c r="T18" s="5"/>
      <c r="U18" s="5"/>
      <c r="V18" s="5"/>
    </row>
    <row r="19" spans="1:22" ht="39.950000000000003" customHeight="1" x14ac:dyDescent="0.3">
      <c r="A19" s="28"/>
      <c r="B19" s="28"/>
      <c r="C19" s="40" t="s">
        <v>16</v>
      </c>
      <c r="D19" s="51" t="s">
        <v>63</v>
      </c>
      <c r="E19" s="51" t="s">
        <v>184</v>
      </c>
      <c r="F19" s="48"/>
      <c r="G19" s="48"/>
      <c r="H19" s="48">
        <v>210000</v>
      </c>
      <c r="I19" s="49">
        <f t="shared" si="2"/>
        <v>210000</v>
      </c>
      <c r="J19" s="28"/>
      <c r="K19" s="28"/>
      <c r="L19" s="28"/>
      <c r="M19" s="28"/>
      <c r="N19" s="53" t="s">
        <v>79</v>
      </c>
      <c r="O19" s="28"/>
      <c r="P19" s="48"/>
      <c r="Q19" s="48">
        <v>210000</v>
      </c>
      <c r="R19" s="47" t="str">
        <f t="shared" si="1"/>
        <v>ok</v>
      </c>
      <c r="S19" s="20"/>
      <c r="T19" s="5"/>
      <c r="U19" s="5"/>
      <c r="V19" s="5"/>
    </row>
    <row r="20" spans="1:22" ht="39.950000000000003" customHeight="1" x14ac:dyDescent="0.3">
      <c r="A20" s="28"/>
      <c r="B20" s="28"/>
      <c r="C20" s="40" t="s">
        <v>16</v>
      </c>
      <c r="D20" s="51" t="s">
        <v>63</v>
      </c>
      <c r="E20" s="51" t="s">
        <v>185</v>
      </c>
      <c r="F20" s="48"/>
      <c r="G20" s="48"/>
      <c r="H20" s="48">
        <v>9000</v>
      </c>
      <c r="I20" s="49">
        <f t="shared" si="2"/>
        <v>9000</v>
      </c>
      <c r="J20" s="28"/>
      <c r="K20" s="28"/>
      <c r="L20" s="28"/>
      <c r="M20" s="28"/>
      <c r="N20" s="53" t="s">
        <v>79</v>
      </c>
      <c r="O20" s="28"/>
      <c r="P20" s="48"/>
      <c r="Q20" s="48">
        <v>9000</v>
      </c>
      <c r="R20" s="47" t="str">
        <f t="shared" si="1"/>
        <v>ok</v>
      </c>
      <c r="S20" s="20"/>
      <c r="T20" s="5"/>
      <c r="U20" s="5"/>
      <c r="V20" s="5"/>
    </row>
    <row r="21" spans="1:22" ht="39.950000000000003" customHeight="1" x14ac:dyDescent="0.3">
      <c r="A21" s="28"/>
      <c r="B21" s="28"/>
      <c r="C21" s="40" t="s">
        <v>16</v>
      </c>
      <c r="D21" s="51" t="s">
        <v>63</v>
      </c>
      <c r="E21" s="51" t="s">
        <v>186</v>
      </c>
      <c r="F21" s="48"/>
      <c r="G21" s="48"/>
      <c r="H21" s="48">
        <v>3000</v>
      </c>
      <c r="I21" s="49">
        <f t="shared" si="2"/>
        <v>3000</v>
      </c>
      <c r="J21" s="28"/>
      <c r="K21" s="28"/>
      <c r="L21" s="28"/>
      <c r="M21" s="28"/>
      <c r="N21" s="53" t="s">
        <v>79</v>
      </c>
      <c r="O21" s="28"/>
      <c r="P21" s="48"/>
      <c r="Q21" s="48">
        <v>3000</v>
      </c>
      <c r="R21" s="47" t="str">
        <f t="shared" si="1"/>
        <v>ok</v>
      </c>
      <c r="S21" s="20"/>
      <c r="T21" s="5"/>
      <c r="U21" s="5"/>
      <c r="V21" s="5"/>
    </row>
    <row r="22" spans="1:22" ht="39.950000000000003" customHeight="1" x14ac:dyDescent="0.3">
      <c r="A22" s="28"/>
      <c r="B22" s="28"/>
      <c r="C22" s="33" t="s">
        <v>16</v>
      </c>
      <c r="D22" s="56" t="s">
        <v>42</v>
      </c>
      <c r="E22" s="56" t="s">
        <v>78</v>
      </c>
      <c r="F22" s="35"/>
      <c r="G22" s="35"/>
      <c r="H22" s="35">
        <v>50000</v>
      </c>
      <c r="I22" s="42">
        <f>F22+G22+H22</f>
        <v>50000</v>
      </c>
      <c r="J22" s="39"/>
      <c r="K22" s="39"/>
      <c r="L22" s="42"/>
      <c r="M22" s="37"/>
      <c r="N22" s="53" t="s">
        <v>79</v>
      </c>
      <c r="O22" s="38"/>
      <c r="P22" s="36"/>
      <c r="Q22" s="36">
        <v>50000</v>
      </c>
      <c r="R22" s="37" t="str">
        <f t="shared" si="1"/>
        <v>ok</v>
      </c>
      <c r="S22" s="16"/>
      <c r="T22" s="8"/>
      <c r="U22" s="8"/>
      <c r="V22" s="7"/>
    </row>
  </sheetData>
  <sortState ref="C9:W34">
    <sortCondition ref="C9:C34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showGridLines="0" zoomScale="90" zoomScaleNormal="90" workbookViewId="0">
      <selection activeCell="E13" sqref="E13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#REF!+#REF!+F8</f>
        <v>#REF!</v>
      </c>
      <c r="G7" s="27" t="e">
        <f>#REF!+#REF!+G8</f>
        <v>#REF!</v>
      </c>
      <c r="H7" s="27" t="e">
        <f>#REF!+#REF!+H8</f>
        <v>#REF!</v>
      </c>
      <c r="I7" s="27" t="e">
        <f>#REF!+#REF!+I8</f>
        <v>#REF!</v>
      </c>
      <c r="J7" s="27" t="e">
        <f>#REF!+#REF!</f>
        <v>#REF!</v>
      </c>
      <c r="K7" s="27" t="e">
        <f>#REF!+#REF!</f>
        <v>#REF!</v>
      </c>
      <c r="L7" s="27" t="e">
        <f>#REF!+#REF!</f>
        <v>#REF!</v>
      </c>
      <c r="M7" s="27"/>
      <c r="N7" s="27"/>
      <c r="O7" s="27"/>
      <c r="P7" s="27"/>
      <c r="Q7" s="27"/>
      <c r="R7" s="26"/>
      <c r="S7" s="16"/>
      <c r="T7" s="9" t="e">
        <f>#REF!+#REF!</f>
        <v>#REF!</v>
      </c>
      <c r="U7" s="9" t="e">
        <f>#REF!+#REF!</f>
        <v>#REF!</v>
      </c>
      <c r="V7" s="9"/>
    </row>
    <row r="8" spans="1:22" ht="39.950000000000003" customHeight="1" x14ac:dyDescent="0.3">
      <c r="A8" s="28"/>
      <c r="B8" s="29" t="s">
        <v>27</v>
      </c>
      <c r="C8" s="30"/>
      <c r="D8" s="31"/>
      <c r="E8" s="31"/>
      <c r="F8" s="32">
        <f>SUM(F9:F16)</f>
        <v>273200</v>
      </c>
      <c r="G8" s="32">
        <f>SUM(G9:G16)</f>
        <v>-56000</v>
      </c>
      <c r="H8" s="32">
        <f>SUM(H9:H16)</f>
        <v>80600</v>
      </c>
      <c r="I8" s="32">
        <f>SUM(I9:I16)</f>
        <v>297800</v>
      </c>
      <c r="J8" s="32"/>
      <c r="K8" s="32"/>
      <c r="L8" s="32"/>
      <c r="M8" s="32"/>
      <c r="N8" s="54">
        <f>G8+H8</f>
        <v>24600</v>
      </c>
      <c r="O8" s="32"/>
      <c r="P8" s="32"/>
      <c r="Q8" s="32"/>
      <c r="R8" s="30"/>
      <c r="S8" s="19"/>
      <c r="T8" s="6"/>
      <c r="U8" s="6"/>
      <c r="V8" s="5"/>
    </row>
    <row r="9" spans="1:22" ht="39.950000000000003" customHeight="1" x14ac:dyDescent="0.3">
      <c r="A9" s="28"/>
      <c r="B9" s="28"/>
      <c r="C9" s="23">
        <v>655</v>
      </c>
      <c r="D9" s="82" t="s">
        <v>92</v>
      </c>
      <c r="E9" s="82" t="s">
        <v>95</v>
      </c>
      <c r="F9" s="83">
        <v>12000</v>
      </c>
      <c r="G9" s="83"/>
      <c r="H9" s="83">
        <v>12000</v>
      </c>
      <c r="I9" s="84">
        <f t="shared" ref="I9:I15" si="0">F9+G9+H9</f>
        <v>24000</v>
      </c>
      <c r="J9" s="21"/>
      <c r="K9" s="21"/>
      <c r="L9" s="21"/>
      <c r="M9" s="21"/>
      <c r="N9" s="85" t="s">
        <v>180</v>
      </c>
      <c r="O9" s="21"/>
      <c r="P9" s="83"/>
      <c r="Q9" s="83">
        <v>12000</v>
      </c>
      <c r="R9" s="86" t="str">
        <f t="shared" ref="R9:R16" si="1">IF((G9+H9)=(P9+Q9),"ok","검토")</f>
        <v>ok</v>
      </c>
      <c r="S9" s="87"/>
      <c r="T9" s="88"/>
      <c r="U9" s="88"/>
      <c r="V9" s="88"/>
    </row>
    <row r="10" spans="1:22" ht="39.950000000000003" customHeight="1" x14ac:dyDescent="0.3">
      <c r="A10" s="28"/>
      <c r="B10" s="28"/>
      <c r="C10" s="23">
        <v>655</v>
      </c>
      <c r="D10" s="82" t="s">
        <v>92</v>
      </c>
      <c r="E10" s="82" t="s">
        <v>96</v>
      </c>
      <c r="F10" s="83">
        <v>6000</v>
      </c>
      <c r="G10" s="83"/>
      <c r="H10" s="83">
        <v>6000</v>
      </c>
      <c r="I10" s="84">
        <f t="shared" si="0"/>
        <v>12000</v>
      </c>
      <c r="J10" s="21"/>
      <c r="K10" s="21"/>
      <c r="L10" s="21"/>
      <c r="M10" s="21"/>
      <c r="N10" s="85" t="s">
        <v>180</v>
      </c>
      <c r="O10" s="21"/>
      <c r="P10" s="83"/>
      <c r="Q10" s="83">
        <v>6000</v>
      </c>
      <c r="R10" s="86" t="str">
        <f t="shared" si="1"/>
        <v>ok</v>
      </c>
      <c r="S10" s="87"/>
      <c r="T10" s="88"/>
      <c r="U10" s="88"/>
      <c r="V10" s="88"/>
    </row>
    <row r="11" spans="1:22" ht="39.950000000000003" customHeight="1" x14ac:dyDescent="0.3">
      <c r="A11" s="28"/>
      <c r="B11" s="28"/>
      <c r="C11" s="23">
        <v>655</v>
      </c>
      <c r="D11" s="82" t="s">
        <v>177</v>
      </c>
      <c r="E11" s="82" t="s">
        <v>178</v>
      </c>
      <c r="F11" s="83">
        <v>30000</v>
      </c>
      <c r="G11" s="83">
        <v>-6000</v>
      </c>
      <c r="H11" s="83"/>
      <c r="I11" s="84">
        <f t="shared" si="0"/>
        <v>24000</v>
      </c>
      <c r="J11" s="21"/>
      <c r="K11" s="21"/>
      <c r="L11" s="21"/>
      <c r="M11" s="21"/>
      <c r="N11" s="85" t="s">
        <v>180</v>
      </c>
      <c r="O11" s="21"/>
      <c r="P11" s="83"/>
      <c r="Q11" s="83">
        <v>-6000</v>
      </c>
      <c r="R11" s="86" t="str">
        <f t="shared" si="1"/>
        <v>ok</v>
      </c>
      <c r="S11" s="87"/>
      <c r="T11" s="88"/>
      <c r="U11" s="88"/>
      <c r="V11" s="88"/>
    </row>
    <row r="12" spans="1:22" ht="39.950000000000003" customHeight="1" x14ac:dyDescent="0.3">
      <c r="A12" s="28"/>
      <c r="B12" s="28"/>
      <c r="C12" s="23">
        <v>663</v>
      </c>
      <c r="D12" s="82" t="s">
        <v>66</v>
      </c>
      <c r="E12" s="82" t="s">
        <v>179</v>
      </c>
      <c r="F12" s="83">
        <v>79200</v>
      </c>
      <c r="G12" s="83"/>
      <c r="H12" s="83">
        <v>9600</v>
      </c>
      <c r="I12" s="84">
        <f t="shared" si="0"/>
        <v>88800</v>
      </c>
      <c r="J12" s="21"/>
      <c r="K12" s="21"/>
      <c r="L12" s="21"/>
      <c r="M12" s="21"/>
      <c r="N12" s="85" t="s">
        <v>180</v>
      </c>
      <c r="O12" s="21"/>
      <c r="P12" s="83"/>
      <c r="Q12" s="83">
        <v>9600</v>
      </c>
      <c r="R12" s="86" t="str">
        <f t="shared" si="1"/>
        <v>ok</v>
      </c>
      <c r="S12" s="87"/>
      <c r="T12" s="88"/>
      <c r="U12" s="88"/>
      <c r="V12" s="88"/>
    </row>
    <row r="13" spans="1:22" ht="39.950000000000003" customHeight="1" x14ac:dyDescent="0.3">
      <c r="A13" s="28"/>
      <c r="B13" s="28"/>
      <c r="C13" s="23">
        <v>655</v>
      </c>
      <c r="D13" s="82" t="s">
        <v>92</v>
      </c>
      <c r="E13" s="82" t="s">
        <v>97</v>
      </c>
      <c r="F13" s="83">
        <v>6000</v>
      </c>
      <c r="G13" s="83"/>
      <c r="H13" s="83">
        <v>12000</v>
      </c>
      <c r="I13" s="84">
        <f t="shared" si="0"/>
        <v>18000</v>
      </c>
      <c r="J13" s="21"/>
      <c r="K13" s="21"/>
      <c r="L13" s="21"/>
      <c r="M13" s="21"/>
      <c r="N13" s="85" t="s">
        <v>180</v>
      </c>
      <c r="O13" s="21"/>
      <c r="P13" s="83"/>
      <c r="Q13" s="83">
        <v>12000</v>
      </c>
      <c r="R13" s="86" t="str">
        <f t="shared" si="1"/>
        <v>ok</v>
      </c>
      <c r="S13" s="87"/>
      <c r="T13" s="88"/>
      <c r="U13" s="88"/>
      <c r="V13" s="88"/>
    </row>
    <row r="14" spans="1:22" ht="39.950000000000003" customHeight="1" x14ac:dyDescent="0.3">
      <c r="A14" s="28"/>
      <c r="B14" s="28"/>
      <c r="C14" s="23" t="s">
        <v>182</v>
      </c>
      <c r="D14" s="82" t="s">
        <v>66</v>
      </c>
      <c r="E14" s="82" t="s">
        <v>183</v>
      </c>
      <c r="F14" s="83"/>
      <c r="G14" s="83"/>
      <c r="H14" s="83">
        <v>11000</v>
      </c>
      <c r="I14" s="84">
        <f t="shared" si="0"/>
        <v>11000</v>
      </c>
      <c r="J14" s="21"/>
      <c r="K14" s="21"/>
      <c r="L14" s="21"/>
      <c r="M14" s="21"/>
      <c r="N14" s="85" t="s">
        <v>79</v>
      </c>
      <c r="O14" s="21"/>
      <c r="P14" s="83"/>
      <c r="Q14" s="83">
        <v>11000</v>
      </c>
      <c r="R14" s="86" t="str">
        <f t="shared" si="1"/>
        <v>ok</v>
      </c>
      <c r="S14" s="87"/>
      <c r="T14" s="88"/>
      <c r="U14" s="88"/>
      <c r="V14" s="88"/>
    </row>
    <row r="15" spans="1:22" ht="39.950000000000003" customHeight="1" x14ac:dyDescent="0.3">
      <c r="A15" s="28"/>
      <c r="B15" s="28"/>
      <c r="C15" s="89">
        <v>667</v>
      </c>
      <c r="D15" s="90" t="s">
        <v>66</v>
      </c>
      <c r="E15" s="71" t="s">
        <v>77</v>
      </c>
      <c r="F15" s="91">
        <v>90000</v>
      </c>
      <c r="G15" s="91"/>
      <c r="H15" s="91">
        <v>30000</v>
      </c>
      <c r="I15" s="92">
        <f t="shared" si="0"/>
        <v>120000</v>
      </c>
      <c r="J15" s="90"/>
      <c r="K15" s="90"/>
      <c r="L15" s="90"/>
      <c r="M15" s="90"/>
      <c r="N15" s="85" t="s">
        <v>180</v>
      </c>
      <c r="O15" s="90"/>
      <c r="P15" s="91"/>
      <c r="Q15" s="91">
        <v>30000</v>
      </c>
      <c r="R15" s="93" t="str">
        <f t="shared" si="1"/>
        <v>ok</v>
      </c>
      <c r="S15" s="94"/>
      <c r="T15" s="95"/>
      <c r="U15" s="95"/>
      <c r="V15" s="95"/>
    </row>
    <row r="16" spans="1:22" ht="39.950000000000003" customHeight="1" x14ac:dyDescent="0.3">
      <c r="A16" s="28"/>
      <c r="B16" s="28"/>
      <c r="C16" s="40">
        <v>636</v>
      </c>
      <c r="D16" s="51" t="s">
        <v>175</v>
      </c>
      <c r="E16" s="51" t="s">
        <v>176</v>
      </c>
      <c r="F16" s="48">
        <v>50000</v>
      </c>
      <c r="G16" s="48">
        <v>-50000</v>
      </c>
      <c r="H16" s="48"/>
      <c r="I16" s="49"/>
      <c r="J16" s="28"/>
      <c r="K16" s="28"/>
      <c r="L16" s="28"/>
      <c r="M16" s="28"/>
      <c r="N16" s="85" t="s">
        <v>180</v>
      </c>
      <c r="O16" s="28"/>
      <c r="P16" s="48"/>
      <c r="Q16" s="48">
        <v>-50000</v>
      </c>
      <c r="R16" s="47" t="str">
        <f t="shared" si="1"/>
        <v>ok</v>
      </c>
      <c r="S16" s="20"/>
      <c r="T16" s="5"/>
      <c r="U16" s="5"/>
      <c r="V16" s="5"/>
    </row>
  </sheetData>
  <sortState ref="C9:W28">
    <sortCondition ref="C9:C28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1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추경 일반 세입</vt:lpstr>
      <vt:lpstr>추경 일반 세출</vt:lpstr>
      <vt:lpstr>명시이월사업비</vt:lpstr>
      <vt:lpstr>본예산 일반 세입</vt:lpstr>
      <vt:lpstr>본예산 일반 세출</vt:lpstr>
      <vt:lpstr>농정</vt:lpstr>
      <vt:lpstr>축산</vt:lpstr>
      <vt:lpstr>기술원</vt:lpstr>
      <vt:lpstr>명시이월사업비!Print_Area</vt:lpstr>
      <vt:lpstr>'추경 일반 세입'!Print_Area</vt:lpstr>
      <vt:lpstr>'추경 일반 세출'!Print_Area</vt:lpstr>
      <vt:lpstr>기술원!Print_Titles</vt:lpstr>
      <vt:lpstr>농정!Print_Titles</vt:lpstr>
      <vt:lpstr>명시이월사업비!Print_Titles</vt:lpstr>
      <vt:lpstr>'본예산 일반 세입'!Print_Titles</vt:lpstr>
      <vt:lpstr>'본예산 일반 세출'!Print_Titles</vt:lpstr>
      <vt:lpstr>'추경 일반 세입'!Print_Titles</vt:lpstr>
      <vt:lpstr>'추경 일반 세출'!Print_Titles</vt:lpstr>
      <vt:lpstr>축산!Print_Titles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2013-12-05T00:00:34Z</cp:lastPrinted>
  <dcterms:created xsi:type="dcterms:W3CDTF">2013-08-23T08:00:50Z</dcterms:created>
  <dcterms:modified xsi:type="dcterms:W3CDTF">2014-01-20T01:01:26Z</dcterms:modified>
</cp:coreProperties>
</file>