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80" windowWidth="19320" windowHeight="11760" tabRatio="604" firstSheet="2" activeTab="2"/>
  </bookViews>
  <sheets>
    <sheet name="추 표지" sheetId="20" state="hidden" r:id="rId1"/>
    <sheet name="총괄표" sheetId="48" state="hidden" r:id="rId2"/>
    <sheet name="일반 세입" sheetId="36" r:id="rId3"/>
    <sheet name="일반 세출" sheetId="53" r:id="rId4"/>
  </sheets>
  <definedNames>
    <definedName name="_xlnm._FilterDatabase" localSheetId="2" hidden="1">'일반 세입'!$A$6:$T$15</definedName>
    <definedName name="_xlnm._FilterDatabase" localSheetId="3" hidden="1">'일반 세출'!$A$6:$S$21</definedName>
    <definedName name="_xlnm.Print_Area" localSheetId="2">'일반 세입'!$A$1:$T$15</definedName>
    <definedName name="_xlnm.Print_Area" localSheetId="3">'일반 세출'!$A$1:$S$21</definedName>
    <definedName name="_xlnm.Print_Area" localSheetId="1">총괄표!$B$1:$H$28</definedName>
    <definedName name="_xlnm.Print_Area" localSheetId="0">'추 표지'!$A$1:$J$37</definedName>
    <definedName name="_xlnm.Print_Titles" localSheetId="2">'일반 세입'!$3:$5</definedName>
    <definedName name="_xlnm.Print_Titles" localSheetId="3">'일반 세출'!$4:$5</definedName>
  </definedNames>
  <calcPr calcId="145621"/>
</workbook>
</file>

<file path=xl/calcChain.xml><?xml version="1.0" encoding="utf-8"?>
<calcChain xmlns="http://schemas.openxmlformats.org/spreadsheetml/2006/main">
  <c r="R8" i="53" l="1"/>
  <c r="Q8" i="53"/>
  <c r="R14" i="53"/>
  <c r="Q14" i="53"/>
  <c r="N14" i="53"/>
  <c r="M14" i="53"/>
  <c r="L14" i="53"/>
  <c r="K14" i="53"/>
  <c r="J14" i="53"/>
  <c r="I14" i="53"/>
  <c r="H14" i="53"/>
  <c r="G14" i="53"/>
  <c r="F14" i="53"/>
  <c r="N8" i="53"/>
  <c r="M8" i="53"/>
  <c r="L8" i="53"/>
  <c r="K8" i="53"/>
  <c r="J8" i="53"/>
  <c r="I8" i="53"/>
  <c r="H8" i="53"/>
  <c r="G8" i="53"/>
  <c r="F8" i="53"/>
  <c r="K10" i="53" l="1"/>
  <c r="K9" i="53"/>
  <c r="R7" i="53"/>
  <c r="H17" i="53"/>
  <c r="K17" i="53"/>
  <c r="S17" i="53"/>
  <c r="H18" i="53"/>
  <c r="K18" i="53"/>
  <c r="S18" i="53"/>
  <c r="H19" i="53"/>
  <c r="K19" i="53"/>
  <c r="S19" i="53"/>
  <c r="H20" i="53"/>
  <c r="K20" i="53"/>
  <c r="S20" i="53"/>
  <c r="H21" i="53"/>
  <c r="K21" i="53"/>
  <c r="S21" i="53"/>
  <c r="S9" i="53"/>
  <c r="H9" i="53"/>
  <c r="S13" i="53"/>
  <c r="K13" i="53"/>
  <c r="H13" i="53"/>
  <c r="S16" i="53"/>
  <c r="K16" i="53"/>
  <c r="H16" i="53"/>
  <c r="S12" i="53"/>
  <c r="K12" i="53"/>
  <c r="H12" i="53"/>
  <c r="S15" i="53"/>
  <c r="K15" i="53"/>
  <c r="H15" i="53"/>
  <c r="S11" i="53"/>
  <c r="K11" i="53"/>
  <c r="H11" i="53"/>
  <c r="S10" i="53"/>
  <c r="H10" i="53"/>
  <c r="F7" i="53"/>
  <c r="N7" i="53" l="1"/>
  <c r="S14" i="53"/>
  <c r="Q7" i="53"/>
  <c r="J7" i="53"/>
  <c r="G7" i="53"/>
  <c r="L7" i="53"/>
  <c r="I7" i="53"/>
  <c r="S8" i="53"/>
  <c r="M7" i="53"/>
  <c r="H7" i="53"/>
  <c r="S6" i="53" l="1"/>
  <c r="S7" i="53"/>
  <c r="H11" i="36" l="1"/>
  <c r="K11" i="36"/>
  <c r="O11" i="36"/>
  <c r="T11" i="36"/>
  <c r="H12" i="36"/>
  <c r="K12" i="36"/>
  <c r="O12" i="36"/>
  <c r="T12" i="36"/>
  <c r="H13" i="36"/>
  <c r="K13" i="36"/>
  <c r="O13" i="36"/>
  <c r="T13" i="36"/>
  <c r="H14" i="36"/>
  <c r="K14" i="36"/>
  <c r="O14" i="36"/>
  <c r="T14" i="36"/>
  <c r="H15" i="36"/>
  <c r="K15" i="36"/>
  <c r="O15" i="36"/>
  <c r="T15" i="36"/>
  <c r="K9" i="36"/>
  <c r="T10" i="36"/>
  <c r="O10" i="36"/>
  <c r="K10" i="36"/>
  <c r="H10" i="36"/>
  <c r="T9" i="36" l="1"/>
  <c r="O9" i="36"/>
  <c r="H9" i="36"/>
  <c r="E9" i="48" l="1"/>
  <c r="E10" i="48"/>
  <c r="D10" i="48"/>
  <c r="D9" i="48"/>
  <c r="C43" i="48"/>
  <c r="D41" i="48"/>
  <c r="C41" i="48"/>
  <c r="E40" i="48"/>
  <c r="E39" i="48"/>
  <c r="E38" i="48"/>
  <c r="E37" i="48"/>
  <c r="E36" i="48"/>
  <c r="E35" i="48"/>
  <c r="E34" i="48"/>
  <c r="E33" i="48"/>
  <c r="E32" i="48"/>
  <c r="E31" i="48"/>
  <c r="I26" i="48"/>
  <c r="H26" i="48"/>
  <c r="C24" i="48"/>
  <c r="H8" i="48"/>
  <c r="C7" i="48"/>
  <c r="J26" i="48" l="1"/>
  <c r="E41" i="48"/>
  <c r="E13" i="48" l="1"/>
  <c r="G18" i="48" l="1"/>
  <c r="F18" i="48"/>
  <c r="D13" i="48"/>
  <c r="H18" i="48" l="1"/>
  <c r="G17" i="48"/>
  <c r="F17" i="48" l="1"/>
  <c r="H17" i="48" s="1"/>
  <c r="G16" i="48"/>
  <c r="G15" i="48" l="1"/>
  <c r="F16" i="48"/>
  <c r="H16" i="48" s="1"/>
  <c r="F15" i="48" l="1"/>
  <c r="H15" i="48" s="1"/>
  <c r="G14" i="48"/>
  <c r="E14" i="48"/>
  <c r="E12" i="48"/>
  <c r="S8" i="36"/>
  <c r="S7" i="36" s="1"/>
  <c r="R8" i="36"/>
  <c r="R7" i="36" s="1"/>
  <c r="N8" i="36"/>
  <c r="N7" i="36" s="1"/>
  <c r="M8" i="36"/>
  <c r="M7" i="36" s="1"/>
  <c r="E11" i="48" s="1"/>
  <c r="L8" i="36"/>
  <c r="L7" i="36" s="1"/>
  <c r="J8" i="36"/>
  <c r="J7" i="36" s="1"/>
  <c r="I8" i="36"/>
  <c r="G8" i="36"/>
  <c r="G7" i="36" s="1"/>
  <c r="F8" i="36"/>
  <c r="F7" i="36" s="1"/>
  <c r="K8" i="36" l="1"/>
  <c r="K7" i="36" s="1"/>
  <c r="E16" i="48"/>
  <c r="G13" i="48"/>
  <c r="F14" i="48"/>
  <c r="H14" i="48" s="1"/>
  <c r="D12" i="48"/>
  <c r="D15" i="48"/>
  <c r="D18" i="48"/>
  <c r="D11" i="48"/>
  <c r="D16" i="48"/>
  <c r="E17" i="48"/>
  <c r="E15" i="48"/>
  <c r="E18" i="48"/>
  <c r="H8" i="36"/>
  <c r="H7" i="36" s="1"/>
  <c r="T8" i="36"/>
  <c r="S6" i="36"/>
  <c r="I7" i="36"/>
  <c r="R6" i="36" l="1"/>
  <c r="G6" i="36"/>
  <c r="F13" i="48"/>
  <c r="H13" i="48" s="1"/>
  <c r="G12" i="48"/>
  <c r="L6" i="36"/>
  <c r="D17" i="48"/>
  <c r="D14" i="48"/>
  <c r="E7" i="48"/>
  <c r="M6" i="36"/>
  <c r="E25" i="48" s="1"/>
  <c r="K6" i="36"/>
  <c r="F6" i="36"/>
  <c r="N6" i="36"/>
  <c r="H6" i="36"/>
  <c r="J6" i="36"/>
  <c r="T7" i="36"/>
  <c r="I6" i="36"/>
  <c r="D7" i="48" l="1"/>
  <c r="I8" i="48" s="1"/>
  <c r="E24" i="48"/>
  <c r="I10" i="48"/>
  <c r="D25" i="48"/>
  <c r="G11" i="48"/>
  <c r="F12" i="48"/>
  <c r="H12" i="48" s="1"/>
  <c r="T6" i="36"/>
  <c r="I25" i="48" l="1"/>
  <c r="D24" i="48"/>
  <c r="I7" i="48"/>
  <c r="F11" i="48"/>
  <c r="H11" i="48" s="1"/>
  <c r="G10" i="48"/>
  <c r="M7" i="48" l="1"/>
  <c r="I24" i="48"/>
  <c r="G9" i="48"/>
  <c r="G7" i="48" s="1"/>
  <c r="G25" i="48"/>
  <c r="G24" i="48" s="1"/>
  <c r="F10" i="48"/>
  <c r="H10" i="48" s="1"/>
  <c r="F9" i="48" l="1"/>
  <c r="F7" i="48" s="1"/>
  <c r="J10" i="48" l="1"/>
  <c r="F25" i="48"/>
  <c r="J8" i="48"/>
  <c r="K8" i="48" s="1"/>
  <c r="H9" i="48"/>
  <c r="H7" i="48" s="1"/>
  <c r="H25" i="48" l="1"/>
  <c r="F24" i="48"/>
  <c r="N7" i="48" s="1"/>
  <c r="N10" i="48" s="1"/>
  <c r="J7" i="48"/>
  <c r="K7" i="48" s="1"/>
  <c r="N14" i="48" l="1"/>
  <c r="H24" i="48"/>
  <c r="J24" i="48" s="1"/>
  <c r="J25" i="48"/>
  <c r="K7" i="53"/>
</calcChain>
</file>

<file path=xl/comments1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F4" authorId="0">
      <text>
        <r>
          <rPr>
            <sz val="9"/>
            <color indexed="81"/>
            <rFont val="돋움"/>
            <family val="3"/>
            <charset val="129"/>
          </rPr>
          <t>추경예산안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"예산액"</t>
        </r>
      </text>
    </comment>
    <comment ref="G4" authorId="0">
      <text>
        <r>
          <rPr>
            <sz val="9"/>
            <color indexed="81"/>
            <rFont val="돋움"/>
            <family val="3"/>
            <charset val="129"/>
          </rPr>
          <t>추경예산안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"기정액"</t>
        </r>
      </text>
    </comment>
    <comment ref="H4" authorId="0">
      <text>
        <r>
          <rPr>
            <sz val="9"/>
            <color indexed="81"/>
            <rFont val="돋움"/>
            <family val="3"/>
            <charset val="129"/>
          </rPr>
          <t>추경예산안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"비교증감"</t>
        </r>
      </text>
    </comment>
    <comment ref="I4" authorId="0">
      <text>
        <r>
          <rPr>
            <sz val="9"/>
            <color indexed="81"/>
            <rFont val="돋움"/>
            <family val="3"/>
            <charset val="129"/>
          </rPr>
          <t>(가) 예산안을 기준으로한 증감액 작성 
  ※ (다) 증감액을 기준으로 한 증감액이 아님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F4" authorId="0">
      <text>
        <r>
          <rPr>
            <sz val="9"/>
            <color indexed="81"/>
            <rFont val="돋움"/>
            <family val="3"/>
            <charset val="129"/>
          </rPr>
          <t>추경예산안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"예산액"</t>
        </r>
      </text>
    </comment>
    <comment ref="G4" authorId="0">
      <text>
        <r>
          <rPr>
            <sz val="9"/>
            <color indexed="81"/>
            <rFont val="돋움"/>
            <family val="3"/>
            <charset val="129"/>
          </rPr>
          <t>추경예산안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"기정액"</t>
        </r>
      </text>
    </comment>
    <comment ref="H4" authorId="0">
      <text>
        <r>
          <rPr>
            <sz val="9"/>
            <color indexed="81"/>
            <rFont val="돋움"/>
            <family val="3"/>
            <charset val="129"/>
          </rPr>
          <t>추경예산안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"비교증감"</t>
        </r>
      </text>
    </comment>
    <comment ref="I4" authorId="0">
      <text>
        <r>
          <rPr>
            <sz val="9"/>
            <color indexed="81"/>
            <rFont val="돋움"/>
            <family val="3"/>
            <charset val="129"/>
          </rPr>
          <t>(가) 예산안을 기준으로한 증감액 작성 
  ※ (다) 증감액을 기준으로 한 증감액이 아님</t>
        </r>
      </text>
    </comment>
  </commentList>
</comments>
</file>

<file path=xl/sharedStrings.xml><?xml version="1.0" encoding="utf-8"?>
<sst xmlns="http://schemas.openxmlformats.org/spreadsheetml/2006/main" count="199" uniqueCount="157">
  <si>
    <t>감액</t>
    <phoneticPr fontId="2" type="noConversion"/>
  </si>
  <si>
    <t>증액</t>
    <phoneticPr fontId="2" type="noConversion"/>
  </si>
  <si>
    <t>도 비</t>
    <phoneticPr fontId="2" type="noConversion"/>
  </si>
  <si>
    <t>합   계</t>
    <phoneticPr fontId="2" type="noConversion"/>
  </si>
  <si>
    <t>국비 등</t>
    <phoneticPr fontId="2" type="noConversion"/>
  </si>
  <si>
    <t>검 증</t>
    <phoneticPr fontId="2" type="noConversion"/>
  </si>
  <si>
    <t>사업명</t>
    <phoneticPr fontId="6" type="noConversion"/>
  </si>
  <si>
    <t>부서명</t>
    <phoneticPr fontId="6" type="noConversion"/>
  </si>
  <si>
    <t>위원회</t>
    <phoneticPr fontId="6" type="noConversion"/>
  </si>
  <si>
    <t>예산안
페이지</t>
    <phoneticPr fontId="6" type="noConversion"/>
  </si>
  <si>
    <t>비  고</t>
    <phoneticPr fontId="6" type="noConversion"/>
  </si>
  <si>
    <t>재원</t>
    <phoneticPr fontId="6" type="noConversion"/>
  </si>
  <si>
    <t>□세입예산</t>
    <phoneticPr fontId="6" type="noConversion"/>
  </si>
  <si>
    <t>상임위 수정
예산안
(마=가+라)</t>
    <phoneticPr fontId="6" type="noConversion"/>
  </si>
  <si>
    <t>예결위 수정
예산안
(바=가+마)</t>
    <phoneticPr fontId="6" type="noConversion"/>
  </si>
  <si>
    <t>동의 대상</t>
    <phoneticPr fontId="2" type="noConversion"/>
  </si>
  <si>
    <t>상임위 재원별 증감액</t>
    <phoneticPr fontId="6" type="noConversion"/>
  </si>
  <si>
    <t>(단위 : 천원)</t>
    <phoneticPr fontId="6" type="noConversion"/>
  </si>
  <si>
    <t>기정액
(나)</t>
    <phoneticPr fontId="6" type="noConversion"/>
  </si>
  <si>
    <t>경제과학기술위원회</t>
  </si>
  <si>
    <t>도비</t>
  </si>
  <si>
    <t>행정자치위원회</t>
  </si>
  <si>
    <t>농림수산위원회</t>
  </si>
  <si>
    <t>보건복지공보위원회</t>
  </si>
  <si>
    <t>건설교통위원회</t>
  </si>
  <si>
    <t>도시환경위원회</t>
  </si>
  <si>
    <t>여성가족평생교육위원회</t>
  </si>
  <si>
    <t>문화체육관광위원회</t>
  </si>
  <si>
    <t>(단위:천원)</t>
  </si>
  <si>
    <t>일반회계</t>
  </si>
  <si>
    <t>위원회명</t>
  </si>
  <si>
    <t>의회운영위원회</t>
  </si>
  <si>
    <t>기획재정위원회</t>
  </si>
  <si>
    <t>총합계</t>
  </si>
  <si>
    <t>신규</t>
    <phoneticPr fontId="6" type="noConversion"/>
  </si>
  <si>
    <t>본예산
58</t>
    <phoneticPr fontId="6" type="noConversion"/>
  </si>
  <si>
    <t>□  총   괄</t>
    <phoneticPr fontId="6" type="noConversion"/>
  </si>
  <si>
    <t>(단위:천원)</t>
    <phoneticPr fontId="6" type="noConversion"/>
  </si>
  <si>
    <t>(일반+특별+기금)</t>
    <phoneticPr fontId="6" type="noConversion"/>
  </si>
  <si>
    <t>특별+기금</t>
    <phoneticPr fontId="6" type="noConversion"/>
  </si>
  <si>
    <t>구   분</t>
    <phoneticPr fontId="6" type="noConversion"/>
  </si>
  <si>
    <t>집행부제출(안)</t>
    <phoneticPr fontId="6" type="noConversion"/>
  </si>
  <si>
    <t>세입예산(안)</t>
    <phoneticPr fontId="6" type="noConversion"/>
  </si>
  <si>
    <t>세출예산(안)</t>
    <phoneticPr fontId="6" type="noConversion"/>
  </si>
  <si>
    <t>예산수정(안)</t>
    <phoneticPr fontId="6" type="noConversion"/>
  </si>
  <si>
    <t>일반회계 증감(총괄표)</t>
    <phoneticPr fontId="6" type="noConversion"/>
  </si>
  <si>
    <t>예비비증감</t>
    <phoneticPr fontId="6" type="noConversion"/>
  </si>
  <si>
    <t>비    고</t>
    <phoneticPr fontId="6" type="noConversion"/>
  </si>
  <si>
    <t>전체 증감(시트)</t>
    <phoneticPr fontId="6" type="noConversion"/>
  </si>
  <si>
    <t>비고</t>
    <phoneticPr fontId="6" type="noConversion"/>
  </si>
  <si>
    <t>감 액</t>
    <phoneticPr fontId="6" type="noConversion"/>
  </si>
  <si>
    <t>증 액</t>
    <phoneticPr fontId="6" type="noConversion"/>
  </si>
  <si>
    <t>세입</t>
    <phoneticPr fontId="6" type="noConversion"/>
  </si>
  <si>
    <t>세출</t>
    <phoneticPr fontId="6" type="noConversion"/>
  </si>
  <si>
    <t>합    계</t>
    <phoneticPr fontId="6" type="noConversion"/>
  </si>
  <si>
    <t>예비비 증감이
- 예산이면 감액에
+ 예산이면 증액에 입력</t>
    <phoneticPr fontId="6" type="noConversion"/>
  </si>
  <si>
    <t>기     타</t>
    <phoneticPr fontId="6" type="noConversion"/>
  </si>
  <si>
    <t>운 영 위</t>
    <phoneticPr fontId="6" type="noConversion"/>
  </si>
  <si>
    <t>일반회계 증감(시트)</t>
    <phoneticPr fontId="6" type="noConversion"/>
  </si>
  <si>
    <t>전체 증감</t>
    <phoneticPr fontId="6" type="noConversion"/>
  </si>
  <si>
    <t>기 획 위</t>
    <phoneticPr fontId="6" type="noConversion"/>
  </si>
  <si>
    <t>경 제 위</t>
    <phoneticPr fontId="6" type="noConversion"/>
  </si>
  <si>
    <t>행 정 위</t>
    <phoneticPr fontId="6" type="noConversion"/>
  </si>
  <si>
    <t>문 광 위</t>
    <phoneticPr fontId="6" type="noConversion"/>
  </si>
  <si>
    <t>기금</t>
    <phoneticPr fontId="6" type="noConversion"/>
  </si>
  <si>
    <t>농 림 위</t>
    <phoneticPr fontId="6" type="noConversion"/>
  </si>
  <si>
    <t>복 지 위</t>
    <phoneticPr fontId="6" type="noConversion"/>
  </si>
  <si>
    <t>건 설 위</t>
    <phoneticPr fontId="6" type="noConversion"/>
  </si>
  <si>
    <t>도 시 위</t>
    <phoneticPr fontId="6" type="noConversion"/>
  </si>
  <si>
    <t>여가평위</t>
    <phoneticPr fontId="6" type="noConversion"/>
  </si>
  <si>
    <t>□ 회계별 예산총규모</t>
    <phoneticPr fontId="6" type="noConversion"/>
  </si>
  <si>
    <t>구 분</t>
  </si>
  <si>
    <t>세출예산액
(집행부제출 안)</t>
    <phoneticPr fontId="6" type="noConversion"/>
  </si>
  <si>
    <t>세입기준 수정예산안</t>
    <phoneticPr fontId="6" type="noConversion"/>
  </si>
  <si>
    <t>합 계</t>
  </si>
  <si>
    <t>(세출기준-세입기준)</t>
    <phoneticPr fontId="6" type="noConversion"/>
  </si>
  <si>
    <t>특별회계</t>
    <phoneticPr fontId="6" type="noConversion"/>
  </si>
  <si>
    <t>일반+기특</t>
    <phoneticPr fontId="6" type="noConversion"/>
  </si>
  <si>
    <t>공기업</t>
    <phoneticPr fontId="6" type="noConversion"/>
  </si>
  <si>
    <t>합계</t>
    <phoneticPr fontId="6" type="noConversion"/>
  </si>
  <si>
    <t>예비비</t>
    <phoneticPr fontId="6" type="noConversion"/>
  </si>
  <si>
    <t>◦ 본청 83,000 증
◦ 북부청 377,000 증</t>
    <phoneticPr fontId="6" type="noConversion"/>
  </si>
  <si>
    <t>예결위 계수조정 결과</t>
    <phoneticPr fontId="6" type="noConversion"/>
  </si>
  <si>
    <t>예산결산특별위원회</t>
    <phoneticPr fontId="6" type="noConversion"/>
  </si>
  <si>
    <t>2014년도 제1회 일반회계 및 특별회계 추가경정 세입·세출 예산안</t>
    <phoneticPr fontId="6" type="noConversion"/>
  </si>
  <si>
    <t>'14년도 제1회 추경 일반 및 특별회계 세입·세출 예산 수정안[전체예산총괄]</t>
    <phoneticPr fontId="6" type="noConversion"/>
  </si>
  <si>
    <t>제1회 추경
예산안
(가)</t>
    <phoneticPr fontId="6" type="noConversion"/>
  </si>
  <si>
    <t>제1회 추경
증감액
(다=나-가)</t>
    <phoneticPr fontId="6" type="noConversion"/>
  </si>
  <si>
    <t>상임위 제1회 추경 
예산안 조정액(라)</t>
    <phoneticPr fontId="6" type="noConversion"/>
  </si>
  <si>
    <t>예결위 제1회 추경 
예산안 조정액(마)</t>
    <phoneticPr fontId="6" type="noConversion"/>
  </si>
  <si>
    <t>1회</t>
    <phoneticPr fontId="6" type="noConversion"/>
  </si>
  <si>
    <t>추가</t>
    <phoneticPr fontId="6" type="noConversion"/>
  </si>
  <si>
    <t xml:space="preserve">  1회 추경 예산안에 요구된 사업의 경우 "1회"라고 기재하고 추경예산안의 페이지 기재 </t>
    <phoneticPr fontId="6" type="noConversion"/>
  </si>
  <si>
    <t xml:space="preserve">  본예산에도 없고 추경예산안에서도 요구하지 않은 신규 사업울 추가할 경우 "추가"라고 기재하고 "신규"라고 기재</t>
    <phoneticPr fontId="6" type="noConversion"/>
  </si>
  <si>
    <t>※ 예산안 페이지 작성 방법</t>
    <phoneticPr fontId="6" type="noConversion"/>
  </si>
  <si>
    <t xml:space="preserve">  본예산에는 있고 추경예산안에서는 요구하지 않은 사업을 추가하는 경우 "추가"라고 기재하고 "본예산 페이지" 기재</t>
    <phoneticPr fontId="6" type="noConversion"/>
  </si>
  <si>
    <t>2014년도 제1회 추경 경기도 일반회계 세입 예산 조정(안)</t>
    <phoneticPr fontId="6" type="noConversion"/>
  </si>
  <si>
    <t>부서명</t>
    <phoneticPr fontId="6" type="noConversion"/>
  </si>
  <si>
    <t>(단위 : 천원)</t>
    <phoneticPr fontId="6" type="noConversion"/>
  </si>
  <si>
    <t>□세출예산</t>
    <phoneticPr fontId="6" type="noConversion"/>
  </si>
  <si>
    <t>추가</t>
    <phoneticPr fontId="6" type="noConversion"/>
  </si>
  <si>
    <t>장애인복지과</t>
    <phoneticPr fontId="6" type="noConversion"/>
  </si>
  <si>
    <t>장애인생산품 판매시설 지원</t>
    <phoneticPr fontId="6" type="noConversion"/>
  </si>
  <si>
    <t>보건복지국</t>
    <phoneticPr fontId="6" type="noConversion"/>
  </si>
  <si>
    <t>1회</t>
    <phoneticPr fontId="6" type="noConversion"/>
  </si>
  <si>
    <t>보건정책과</t>
    <phoneticPr fontId="6" type="noConversion"/>
  </si>
  <si>
    <t>국가지정 격리병상구축사업 지원사업 정산 착오</t>
    <phoneticPr fontId="6" type="noConversion"/>
  </si>
  <si>
    <t>보건복지위원회</t>
    <phoneticPr fontId="6" type="noConversion"/>
  </si>
  <si>
    <t>중증장애인 사회활동지원</t>
    <phoneticPr fontId="6" type="noConversion"/>
  </si>
  <si>
    <t>이용자 증가 및 급여량 확대로 예산 조기 소진에 따른 증액</t>
    <phoneticPr fontId="6" type="noConversion"/>
  </si>
  <si>
    <t>사회복지담당관</t>
    <phoneticPr fontId="6" type="noConversion"/>
  </si>
  <si>
    <t>장애인주간보호시설 운영</t>
    <phoneticPr fontId="2" type="noConversion"/>
  </si>
  <si>
    <t>장애인주간보호시설 운영 인건비 부족분 반영</t>
    <phoneticPr fontId="6" type="noConversion"/>
  </si>
  <si>
    <t>본예산
785</t>
    <phoneticPr fontId="6" type="noConversion"/>
  </si>
  <si>
    <t>본예산
279</t>
    <phoneticPr fontId="6" type="noConversion"/>
  </si>
  <si>
    <t>장애인생산픔 판매시설 운영</t>
    <phoneticPr fontId="2" type="noConversion"/>
  </si>
  <si>
    <t>국비</t>
    <phoneticPr fontId="6" type="noConversion"/>
  </si>
  <si>
    <t>노인복지과</t>
    <phoneticPr fontId="6" type="noConversion"/>
  </si>
  <si>
    <t>전국노인건강대축제 지원</t>
    <phoneticPr fontId="2" type="noConversion"/>
  </si>
  <si>
    <t>행사성경비</t>
    <phoneticPr fontId="6" type="noConversion"/>
  </si>
  <si>
    <t>건강증진과</t>
    <phoneticPr fontId="6" type="noConversion"/>
  </si>
  <si>
    <t>이천병원 신축 연구용역(평가)</t>
    <phoneticPr fontId="2" type="noConversion"/>
  </si>
  <si>
    <t>추가검토필요</t>
    <phoneticPr fontId="6" type="noConversion"/>
  </si>
  <si>
    <t>본예산
54</t>
    <phoneticPr fontId="6" type="noConversion"/>
  </si>
  <si>
    <t>국비변경내시(증액)
보건복지부 장애인자립기반과-6034(2014. 9. 17)</t>
    <phoneticPr fontId="6" type="noConversion"/>
  </si>
  <si>
    <t>도비민간이전사용잔액</t>
    <phoneticPr fontId="6" type="noConversion"/>
  </si>
  <si>
    <t>국가지정 격리병상구축사업 지원사업 정산 착오</t>
    <phoneticPr fontId="6" type="noConversion"/>
  </si>
  <si>
    <t>2014년도 제1회 추경 경기도 일반회계 세출 예산 조정(안)</t>
    <phoneticPr fontId="6" type="noConversion"/>
  </si>
  <si>
    <t>위원회</t>
    <phoneticPr fontId="6" type="noConversion"/>
  </si>
  <si>
    <t>예산안
페이지</t>
    <phoneticPr fontId="6" type="noConversion"/>
  </si>
  <si>
    <t>사업명</t>
    <phoneticPr fontId="6" type="noConversion"/>
  </si>
  <si>
    <t>제1회 추경
예산안
(가)</t>
    <phoneticPr fontId="6" type="noConversion"/>
  </si>
  <si>
    <t>기정액
(나)</t>
    <phoneticPr fontId="6" type="noConversion"/>
  </si>
  <si>
    <t>제1회 추경
증감액
(다=나-가)</t>
    <phoneticPr fontId="6" type="noConversion"/>
  </si>
  <si>
    <t>상임위 제1회 추경 
예산안 조정액(라)</t>
    <phoneticPr fontId="6" type="noConversion"/>
  </si>
  <si>
    <t>상임위 수정
예산안
(마=가+라)</t>
    <phoneticPr fontId="6" type="noConversion"/>
  </si>
  <si>
    <t>예결위 제1회 추경 
예산안 조정액(라)</t>
    <phoneticPr fontId="6" type="noConversion"/>
  </si>
  <si>
    <t>예결위 수정
예산안
(바=가+마)</t>
    <phoneticPr fontId="6" type="noConversion"/>
  </si>
  <si>
    <t>비  고</t>
    <phoneticPr fontId="6" type="noConversion"/>
  </si>
  <si>
    <t>재원</t>
    <phoneticPr fontId="6" type="noConversion"/>
  </si>
  <si>
    <t>상임위 재원별 증감액</t>
    <phoneticPr fontId="6" type="noConversion"/>
  </si>
  <si>
    <t>감액</t>
    <phoneticPr fontId="2" type="noConversion"/>
  </si>
  <si>
    <t>증액</t>
    <phoneticPr fontId="2" type="noConversion"/>
  </si>
  <si>
    <t>국비 등</t>
    <phoneticPr fontId="2" type="noConversion"/>
  </si>
  <si>
    <t>도 비</t>
    <phoneticPr fontId="2" type="noConversion"/>
  </si>
  <si>
    <t>검 증</t>
    <phoneticPr fontId="2" type="noConversion"/>
  </si>
  <si>
    <t>합   계</t>
    <phoneticPr fontId="2" type="noConversion"/>
  </si>
  <si>
    <t>※ 예산안 페이지 작성 방법</t>
    <phoneticPr fontId="6" type="noConversion"/>
  </si>
  <si>
    <t xml:space="preserve">  1회 추경 예산안에 요구된 사업의 경우 "1회"라고 기재하고 추경예산안의 페이지 기재 </t>
    <phoneticPr fontId="6" type="noConversion"/>
  </si>
  <si>
    <t>신규</t>
    <phoneticPr fontId="6" type="noConversion"/>
  </si>
  <si>
    <t xml:space="preserve">  본예산에도 없고 추경예산안에서도 요구하지 않은 신규 사업울 추가할 경우 "추가"라고 기재하고 "신규"라고 기재</t>
    <phoneticPr fontId="6" type="noConversion"/>
  </si>
  <si>
    <t>본예산
58</t>
    <phoneticPr fontId="6" type="noConversion"/>
  </si>
  <si>
    <t xml:space="preserve">  본예산에는 있고 추경예산안에서는 요구하지 않은 사업을 추가하는 경우 "추가"라고 기재하고 "본예산 페이지" 기재</t>
    <phoneticPr fontId="6" type="noConversion"/>
  </si>
  <si>
    <t>보건복지국</t>
    <phoneticPr fontId="2" type="noConversion"/>
  </si>
  <si>
    <t>보건복지위원회</t>
    <phoneticPr fontId="2" type="noConversion"/>
  </si>
  <si>
    <t>복지여성실</t>
    <phoneticPr fontId="2" type="noConversion"/>
  </si>
  <si>
    <t>국비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</si>
</sst>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176" formatCode="#,##0;[Red]&quot;△&quot;#,##0"/>
    <numFmt numFmtId="177" formatCode="#,##0_ "/>
    <numFmt numFmtId="178" formatCode="_ * #,##0_ ;_ * \-#,##0_ ;_ * &quot;-&quot;_ ;_ @_ "/>
    <numFmt numFmtId="179" formatCode="#,##0.00&quot;₩&quot;\!\ &quot;F&quot;;[Red]&quot;₩&quot;\!\-#,##0.00&quot;₩&quot;\!\ &quot;F&quot;"/>
    <numFmt numFmtId="180" formatCode="&quot;?#,##0;\-&quot;&quot;?&quot;#,##0"/>
    <numFmt numFmtId="181" formatCode="&quot;?#,##0.00;\-&quot;&quot;?&quot;#,##0.00"/>
    <numFmt numFmtId="182" formatCode="&quot;RM&quot;#,##0.00_);[Red]&quot;₩&quot;\!\(&quot;RM&quot;#,##0.00&quot;₩&quot;\!\)"/>
    <numFmt numFmtId="183" formatCode="#,##0;&quot;△&quot;#,##0"/>
    <numFmt numFmtId="184" formatCode="#,##0\ ;&quot;△&quot;#,##0\ "/>
    <numFmt numFmtId="185" formatCode="0.000"/>
  </numFmts>
  <fonts count="6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  <font>
      <b/>
      <sz val="9"/>
      <color rgb="FFFF0000"/>
      <name val="돋움"/>
      <family val="3"/>
      <charset val="129"/>
    </font>
    <font>
      <b/>
      <sz val="13"/>
      <color indexed="12"/>
      <name val="굴림체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돋움"/>
      <family val="3"/>
      <charset val="129"/>
    </font>
    <font>
      <b/>
      <sz val="14"/>
      <name val="궁서체"/>
      <family val="1"/>
      <charset val="129"/>
    </font>
    <font>
      <b/>
      <sz val="11"/>
      <name val="돋움"/>
      <family val="3"/>
      <charset val="129"/>
    </font>
    <font>
      <b/>
      <sz val="13"/>
      <name val="궁서체"/>
      <family val="1"/>
      <charset val="129"/>
    </font>
    <font>
      <b/>
      <sz val="36"/>
      <color indexed="12"/>
      <name val="HY견명조"/>
      <family val="1"/>
      <charset val="129"/>
    </font>
    <font>
      <b/>
      <sz val="15"/>
      <color indexed="8"/>
      <name val="휴먼명조,한컴돋움"/>
      <family val="3"/>
      <charset val="129"/>
    </font>
    <font>
      <b/>
      <sz val="26"/>
      <color indexed="12"/>
      <name val="HY견명조"/>
      <family val="1"/>
      <charset val="129"/>
    </font>
    <font>
      <sz val="26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8"/>
      <name val="굴림"/>
      <family val="3"/>
      <charset val="129"/>
    </font>
    <font>
      <b/>
      <sz val="10"/>
      <name val="굴림"/>
      <family val="3"/>
      <charset val="129"/>
    </font>
    <font>
      <b/>
      <sz val="11"/>
      <name val="굴림"/>
      <family val="3"/>
      <charset val="129"/>
    </font>
    <font>
      <b/>
      <sz val="16"/>
      <name val="굴림"/>
      <family val="3"/>
      <charset val="129"/>
    </font>
    <font>
      <b/>
      <sz val="14"/>
      <name val="굴림"/>
      <family val="3"/>
      <charset val="129"/>
    </font>
    <font>
      <b/>
      <sz val="10"/>
      <color indexed="8"/>
      <name val="돋움"/>
      <family val="3"/>
      <charset val="129"/>
    </font>
    <font>
      <b/>
      <sz val="10"/>
      <color indexed="1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color indexed="20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sz val="10"/>
      <color rgb="FF7030A0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0"/>
      <name val="Arial"/>
      <family val="2"/>
    </font>
    <font>
      <b/>
      <sz val="11"/>
      <color theme="0" tint="-0.14999847407452621"/>
      <name val="돋움"/>
      <family val="3"/>
      <charset val="129"/>
    </font>
    <font>
      <sz val="11"/>
      <color indexed="8"/>
      <name val="돋움"/>
      <family val="3"/>
      <charset val="129"/>
    </font>
    <font>
      <sz val="12"/>
      <name val="¹UAAA¼"/>
      <family val="3"/>
    </font>
    <font>
      <sz val="9"/>
      <color theme="1"/>
      <name val="맑은 고딕"/>
      <family val="3"/>
      <charset val="129"/>
      <scheme val="minor"/>
    </font>
    <font>
      <sz val="10"/>
      <color theme="0"/>
      <name val="맑은 고딕"/>
      <family val="2"/>
      <charset val="129"/>
      <scheme val="minor"/>
    </font>
    <font>
      <b/>
      <i/>
      <sz val="10"/>
      <color indexed="23"/>
      <name val="굴림"/>
      <family val="3"/>
      <charset val="129"/>
    </font>
    <font>
      <b/>
      <sz val="11"/>
      <name val="Arial"/>
      <family val="2"/>
    </font>
    <font>
      <b/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</fonts>
  <fills count="5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</fills>
  <borders count="4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7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2" borderId="1" applyNumberFormat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5" borderId="3" applyNumberFormat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9" borderId="1" applyNumberForma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22" borderId="9" applyNumberFormat="0" applyAlignment="0" applyProtection="0">
      <alignment vertical="center"/>
    </xf>
    <xf numFmtId="0" fontId="39" fillId="0" borderId="0"/>
    <xf numFmtId="41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0" fontId="40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0" fontId="41" fillId="0" borderId="0" applyFont="0" applyFill="0" applyBorder="0" applyAlignment="0" applyProtection="0"/>
    <xf numFmtId="182" fontId="11" fillId="0" borderId="0" applyFont="0" applyFill="0" applyBorder="0" applyAlignment="0" applyProtection="0"/>
    <xf numFmtId="38" fontId="42" fillId="22" borderId="0" applyNumberFormat="0" applyBorder="0" applyAlignment="0" applyProtection="0"/>
    <xf numFmtId="0" fontId="43" fillId="0" borderId="17" applyNumberFormat="0" applyAlignment="0" applyProtection="0">
      <alignment horizontal="left" vertical="center"/>
    </xf>
    <xf numFmtId="0" fontId="43" fillId="0" borderId="16">
      <alignment horizontal="left" vertical="center"/>
    </xf>
    <xf numFmtId="10" fontId="42" fillId="23" borderId="10" applyNumberFormat="0" applyBorder="0" applyAlignment="0" applyProtection="0"/>
    <xf numFmtId="182" fontId="11" fillId="0" borderId="0"/>
    <xf numFmtId="0" fontId="44" fillId="0" borderId="0"/>
    <xf numFmtId="10" fontId="44" fillId="0" borderId="0" applyFont="0" applyFill="0" applyBorder="0" applyAlignment="0" applyProtection="0"/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7" borderId="0" applyNumberFormat="0" applyBorder="0" applyAlignment="0" applyProtection="0">
      <alignment vertical="center"/>
    </xf>
    <xf numFmtId="0" fontId="13" fillId="4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8" borderId="1" applyNumberFormat="0" applyAlignment="0" applyProtection="0">
      <alignment vertical="center"/>
    </xf>
    <xf numFmtId="0" fontId="15" fillId="48" borderId="1" applyNumberFormat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1" fillId="49" borderId="2" applyNumberFormat="0" applyFont="0" applyAlignment="0" applyProtection="0">
      <alignment vertical="center"/>
    </xf>
    <xf numFmtId="0" fontId="11" fillId="49" borderId="2" applyNumberFormat="0" applyFont="0" applyAlignment="0" applyProtection="0">
      <alignment vertical="center"/>
    </xf>
    <xf numFmtId="9" fontId="61" fillId="0" borderId="0" applyFont="0" applyFill="0" applyAlignment="0" applyProtection="0"/>
    <xf numFmtId="0" fontId="17" fillId="50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1" borderId="3" applyNumberFormat="0" applyAlignment="0" applyProtection="0">
      <alignment vertical="center"/>
    </xf>
    <xf numFmtId="0" fontId="19" fillId="51" borderId="3" applyNumberFormat="0" applyAlignment="0" applyProtection="0">
      <alignment vertical="center"/>
    </xf>
    <xf numFmtId="185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35" borderId="1" applyNumberFormat="0" applyAlignment="0" applyProtection="0">
      <alignment vertical="center"/>
    </xf>
    <xf numFmtId="0" fontId="22" fillId="35" borderId="1" applyNumberForma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8" borderId="9" applyNumberFormat="0" applyAlignment="0" applyProtection="0">
      <alignment vertical="center"/>
    </xf>
    <xf numFmtId="0" fontId="28" fillId="48" borderId="9" applyNumberFormat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182" fontId="11" fillId="0" borderId="0"/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7" borderId="0" applyNumberFormat="0" applyBorder="0" applyAlignment="0" applyProtection="0">
      <alignment vertical="center"/>
    </xf>
    <xf numFmtId="0" fontId="15" fillId="48" borderId="1" applyNumberFormat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1" fillId="49" borderId="2" applyNumberFormat="0" applyFont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19" fillId="51" borderId="3" applyNumberFormat="0" applyAlignment="0" applyProtection="0">
      <alignment vertical="center"/>
    </xf>
    <xf numFmtId="0" fontId="22" fillId="35" borderId="1" applyNumberFormat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8" borderId="9" applyNumberFormat="0" applyAlignment="0" applyProtection="0">
      <alignment vertical="center"/>
    </xf>
  </cellStyleXfs>
  <cellXfs count="189">
    <xf numFmtId="0" fontId="0" fillId="0" borderId="0" xfId="0">
      <alignment vertical="center"/>
    </xf>
    <xf numFmtId="176" fontId="5" fillId="3" borderId="10" xfId="1" applyNumberFormat="1" applyFont="1" applyFill="1" applyBorder="1" applyAlignment="1">
      <alignment horizontal="left" vertical="center"/>
    </xf>
    <xf numFmtId="176" fontId="5" fillId="3" borderId="10" xfId="1" applyNumberFormat="1" applyFont="1" applyFill="1" applyBorder="1" applyAlignment="1">
      <alignment horizontal="center" vertical="center" shrinkToFit="1"/>
    </xf>
    <xf numFmtId="176" fontId="5" fillId="3" borderId="10" xfId="1" applyNumberFormat="1" applyFont="1" applyFill="1" applyBorder="1" applyAlignment="1">
      <alignment horizontal="right" vertical="center" shrinkToFit="1"/>
    </xf>
    <xf numFmtId="176" fontId="5" fillId="4" borderId="10" xfId="1" applyNumberFormat="1" applyFont="1" applyFill="1" applyBorder="1" applyAlignment="1">
      <alignment horizontal="center" vertical="center" shrinkToFit="1"/>
    </xf>
    <xf numFmtId="176" fontId="5" fillId="4" borderId="10" xfId="1" applyNumberFormat="1" applyFont="1" applyFill="1" applyBorder="1" applyAlignment="1">
      <alignment vertical="center" shrinkToFit="1"/>
    </xf>
    <xf numFmtId="176" fontId="5" fillId="4" borderId="10" xfId="1" applyNumberFormat="1" applyFont="1" applyFill="1" applyBorder="1" applyAlignment="1">
      <alignment horizontal="right" vertical="center" shrinkToFit="1"/>
    </xf>
    <xf numFmtId="176" fontId="7" fillId="0" borderId="10" xfId="0" applyNumberFormat="1" applyFont="1" applyBorder="1" applyAlignment="1">
      <alignment horizontal="center" vertical="center" shrinkToFit="1"/>
    </xf>
    <xf numFmtId="176" fontId="3" fillId="0" borderId="0" xfId="0" applyNumberFormat="1" applyFont="1">
      <alignment vertical="center"/>
    </xf>
    <xf numFmtId="176" fontId="5" fillId="3" borderId="10" xfId="1" applyNumberFormat="1" applyFont="1" applyFill="1" applyBorder="1" applyAlignment="1">
      <alignment horizontal="left" vertical="center" shrinkToFit="1"/>
    </xf>
    <xf numFmtId="0" fontId="11" fillId="0" borderId="0" xfId="2"/>
    <xf numFmtId="0" fontId="32" fillId="0" borderId="0" xfId="2" applyNumberFormat="1" applyFont="1" applyAlignment="1">
      <alignment horizontal="centerContinuous"/>
    </xf>
    <xf numFmtId="0" fontId="33" fillId="0" borderId="0" xfId="2" applyNumberFormat="1" applyFont="1" applyAlignment="1">
      <alignment horizontal="centerContinuous"/>
    </xf>
    <xf numFmtId="0" fontId="34" fillId="0" borderId="0" xfId="2" applyFont="1" applyAlignment="1">
      <alignment horizontal="centerContinuous"/>
    </xf>
    <xf numFmtId="0" fontId="33" fillId="0" borderId="0" xfId="2" applyFont="1" applyAlignment="1">
      <alignment horizontal="centerContinuous"/>
    </xf>
    <xf numFmtId="0" fontId="32" fillId="0" borderId="0" xfId="2" applyFont="1" applyAlignment="1">
      <alignment horizontal="left"/>
    </xf>
    <xf numFmtId="0" fontId="35" fillId="0" borderId="0" xfId="2" applyNumberFormat="1" applyFont="1" applyAlignment="1">
      <alignment horizontal="centerContinuous"/>
    </xf>
    <xf numFmtId="0" fontId="11" fillId="0" borderId="0" xfId="2" applyNumberFormat="1" applyAlignment="1">
      <alignment horizontal="centerContinuous"/>
    </xf>
    <xf numFmtId="0" fontId="36" fillId="0" borderId="0" xfId="2" applyNumberFormat="1" applyFont="1" applyAlignment="1">
      <alignment horizontal="centerContinuous"/>
    </xf>
    <xf numFmtId="0" fontId="38" fillId="0" borderId="0" xfId="2" applyFont="1"/>
    <xf numFmtId="176" fontId="3" fillId="0" borderId="0" xfId="0" applyNumberFormat="1" applyFont="1" applyAlignment="1">
      <alignment horizontal="center" vertical="center"/>
    </xf>
    <xf numFmtId="176" fontId="10" fillId="0" borderId="0" xfId="0" applyNumberFormat="1" applyFont="1" applyAlignment="1">
      <alignment vertical="center"/>
    </xf>
    <xf numFmtId="176" fontId="29" fillId="0" borderId="0" xfId="0" applyNumberFormat="1" applyFont="1" applyAlignment="1">
      <alignment horizontal="right" vertical="center"/>
    </xf>
    <xf numFmtId="176" fontId="8" fillId="2" borderId="10" xfId="0" applyNumberFormat="1" applyFont="1" applyFill="1" applyBorder="1" applyAlignment="1">
      <alignment horizontal="center" vertical="center"/>
    </xf>
    <xf numFmtId="176" fontId="7" fillId="0" borderId="10" xfId="0" applyNumberFormat="1" applyFont="1" applyBorder="1">
      <alignment vertical="center"/>
    </xf>
    <xf numFmtId="176" fontId="7" fillId="0" borderId="10" xfId="0" applyNumberFormat="1" applyFont="1" applyBorder="1" applyAlignment="1">
      <alignment vertical="center"/>
    </xf>
    <xf numFmtId="176" fontId="7" fillId="0" borderId="10" xfId="0" applyNumberFormat="1" applyFont="1" applyBorder="1" applyAlignment="1">
      <alignment horizontal="center" vertical="center"/>
    </xf>
    <xf numFmtId="176" fontId="4" fillId="0" borderId="10" xfId="1" applyNumberFormat="1" applyFont="1" applyBorder="1" applyAlignment="1">
      <alignment horizontal="right" vertical="center" shrinkToFit="1"/>
    </xf>
    <xf numFmtId="176" fontId="3" fillId="0" borderId="10" xfId="0" applyNumberFormat="1" applyFont="1" applyBorder="1">
      <alignment vertical="center"/>
    </xf>
    <xf numFmtId="0" fontId="48" fillId="0" borderId="0" xfId="2" applyFont="1"/>
    <xf numFmtId="0" fontId="49" fillId="0" borderId="0" xfId="2" applyFont="1"/>
    <xf numFmtId="0" fontId="47" fillId="0" borderId="0" xfId="2" applyFont="1" applyAlignment="1">
      <alignment horizontal="center" vertical="center"/>
    </xf>
    <xf numFmtId="0" fontId="50" fillId="0" borderId="0" xfId="2" applyFont="1" applyAlignment="1">
      <alignment vertical="center"/>
    </xf>
    <xf numFmtId="0" fontId="50" fillId="0" borderId="0" xfId="2" applyFont="1" applyAlignment="1"/>
    <xf numFmtId="0" fontId="50" fillId="0" borderId="0" xfId="2" applyFont="1"/>
    <xf numFmtId="0" fontId="51" fillId="0" borderId="0" xfId="2" applyFont="1" applyAlignment="1">
      <alignment vertical="center"/>
    </xf>
    <xf numFmtId="0" fontId="49" fillId="0" borderId="0" xfId="2" applyFont="1" applyAlignment="1">
      <alignment vertical="center"/>
    </xf>
    <xf numFmtId="183" fontId="49" fillId="0" borderId="0" xfId="2" applyNumberFormat="1" applyFont="1" applyAlignment="1">
      <alignment vertical="center"/>
    </xf>
    <xf numFmtId="0" fontId="49" fillId="0" borderId="0" xfId="2" applyFont="1" applyAlignment="1">
      <alignment horizontal="right" vertical="center"/>
    </xf>
    <xf numFmtId="41" fontId="48" fillId="0" borderId="0" xfId="2" applyNumberFormat="1" applyFont="1" applyAlignment="1">
      <alignment vertical="center"/>
    </xf>
    <xf numFmtId="0" fontId="48" fillId="0" borderId="0" xfId="2" applyFont="1" applyAlignment="1">
      <alignment vertical="center"/>
    </xf>
    <xf numFmtId="0" fontId="48" fillId="0" borderId="18" xfId="2" applyFont="1" applyBorder="1" applyAlignment="1">
      <alignment vertical="center"/>
    </xf>
    <xf numFmtId="0" fontId="48" fillId="0" borderId="14" xfId="2" applyFont="1" applyBorder="1" applyAlignment="1">
      <alignment horizontal="center" vertical="center"/>
    </xf>
    <xf numFmtId="0" fontId="48" fillId="0" borderId="15" xfId="2" applyFont="1" applyBorder="1" applyAlignment="1">
      <alignment horizontal="center" vertical="center" wrapText="1"/>
    </xf>
    <xf numFmtId="0" fontId="48" fillId="0" borderId="10" xfId="2" applyFont="1" applyBorder="1" applyAlignment="1">
      <alignment horizontal="center" vertical="center" wrapText="1"/>
    </xf>
    <xf numFmtId="183" fontId="53" fillId="29" borderId="15" xfId="2" applyNumberFormat="1" applyFont="1" applyFill="1" applyBorder="1" applyAlignment="1">
      <alignment horizontal="right" vertical="center"/>
    </xf>
    <xf numFmtId="183" fontId="48" fillId="0" borderId="14" xfId="2" applyNumberFormat="1" applyFont="1" applyBorder="1" applyAlignment="1">
      <alignment horizontal="right" vertical="center"/>
    </xf>
    <xf numFmtId="184" fontId="54" fillId="0" borderId="27" xfId="2" applyNumberFormat="1" applyFont="1" applyBorder="1" applyAlignment="1">
      <alignment vertical="center"/>
    </xf>
    <xf numFmtId="0" fontId="55" fillId="13" borderId="28" xfId="2" applyFont="1" applyFill="1" applyBorder="1" applyAlignment="1">
      <alignment vertical="center" wrapText="1"/>
    </xf>
    <xf numFmtId="184" fontId="53" fillId="0" borderId="15" xfId="45" applyNumberFormat="1" applyFont="1" applyBorder="1" applyAlignment="1">
      <alignment vertical="center"/>
    </xf>
    <xf numFmtId="184" fontId="48" fillId="0" borderId="10" xfId="45" applyNumberFormat="1" applyFont="1" applyBorder="1" applyAlignment="1">
      <alignment vertical="center"/>
    </xf>
    <xf numFmtId="184" fontId="48" fillId="0" borderId="10" xfId="2" applyNumberFormat="1" applyFont="1" applyBorder="1" applyAlignment="1">
      <alignment vertical="center"/>
    </xf>
    <xf numFmtId="41" fontId="53" fillId="0" borderId="0" xfId="45" applyFont="1" applyBorder="1" applyAlignment="1">
      <alignment vertical="center"/>
    </xf>
    <xf numFmtId="183" fontId="57" fillId="0" borderId="15" xfId="2" applyNumberFormat="1" applyFont="1" applyBorder="1" applyAlignment="1">
      <alignment horizontal="right" vertical="center" wrapText="1"/>
    </xf>
    <xf numFmtId="183" fontId="57" fillId="0" borderId="10" xfId="2" applyNumberFormat="1" applyFont="1" applyBorder="1" applyAlignment="1">
      <alignment horizontal="right" vertical="center" wrapText="1"/>
    </xf>
    <xf numFmtId="183" fontId="56" fillId="9" borderId="29" xfId="2" applyNumberFormat="1" applyFont="1" applyFill="1" applyBorder="1" applyAlignment="1">
      <alignment vertical="center"/>
    </xf>
    <xf numFmtId="183" fontId="48" fillId="0" borderId="0" xfId="2" applyNumberFormat="1" applyFont="1"/>
    <xf numFmtId="0" fontId="48" fillId="0" borderId="0" xfId="2" applyFont="1" applyAlignment="1">
      <alignment horizontal="center" wrapText="1"/>
    </xf>
    <xf numFmtId="0" fontId="48" fillId="0" borderId="0" xfId="2" applyFont="1" applyAlignment="1">
      <alignment wrapText="1"/>
    </xf>
    <xf numFmtId="176" fontId="52" fillId="0" borderId="0" xfId="45" applyNumberFormat="1" applyFont="1" applyFill="1" applyBorder="1" applyAlignment="1">
      <alignment horizontal="right" vertical="center" shrinkToFit="1"/>
    </xf>
    <xf numFmtId="176" fontId="52" fillId="0" borderId="0" xfId="45" applyNumberFormat="1" applyFont="1" applyFill="1" applyBorder="1" applyAlignment="1">
      <alignment horizontal="center" vertical="center" shrinkToFit="1"/>
    </xf>
    <xf numFmtId="0" fontId="48" fillId="0" borderId="0" xfId="2" applyFont="1" applyFill="1"/>
    <xf numFmtId="183" fontId="48" fillId="0" borderId="0" xfId="45" applyNumberFormat="1" applyFont="1" applyBorder="1" applyAlignment="1">
      <alignment vertical="center"/>
    </xf>
    <xf numFmtId="0" fontId="49" fillId="0" borderId="0" xfId="2" applyFont="1" applyFill="1"/>
    <xf numFmtId="0" fontId="56" fillId="0" borderId="0" xfId="2" applyFont="1" applyFill="1"/>
    <xf numFmtId="0" fontId="58" fillId="0" borderId="0" xfId="2" applyFont="1" applyFill="1"/>
    <xf numFmtId="0" fontId="50" fillId="0" borderId="0" xfId="2" applyFont="1" applyAlignment="1">
      <alignment horizontal="left" vertical="center"/>
    </xf>
    <xf numFmtId="0" fontId="50" fillId="0" borderId="0" xfId="2" applyFont="1" applyAlignment="1">
      <alignment horizontal="right" vertical="center"/>
    </xf>
    <xf numFmtId="177" fontId="48" fillId="0" borderId="0" xfId="2" applyNumberFormat="1" applyFont="1" applyAlignment="1">
      <alignment vertical="center"/>
    </xf>
    <xf numFmtId="0" fontId="59" fillId="0" borderId="30" xfId="2" applyNumberFormat="1" applyFont="1" applyFill="1" applyBorder="1" applyAlignment="1"/>
    <xf numFmtId="0" fontId="49" fillId="0" borderId="10" xfId="2" applyFont="1" applyBorder="1" applyAlignment="1">
      <alignment horizontal="center"/>
    </xf>
    <xf numFmtId="0" fontId="5" fillId="0" borderId="10" xfId="2" applyNumberFormat="1" applyFont="1" applyFill="1" applyBorder="1" applyAlignment="1">
      <alignment horizontal="center"/>
    </xf>
    <xf numFmtId="177" fontId="59" fillId="0" borderId="13" xfId="2" applyNumberFormat="1" applyFont="1" applyFill="1" applyBorder="1" applyAlignment="1"/>
    <xf numFmtId="176" fontId="33" fillId="0" borderId="0" xfId="2" applyNumberFormat="1" applyFont="1" applyAlignment="1">
      <alignment vertical="center"/>
    </xf>
    <xf numFmtId="176" fontId="60" fillId="0" borderId="0" xfId="2" applyNumberFormat="1" applyFont="1" applyAlignment="1">
      <alignment vertical="center"/>
    </xf>
    <xf numFmtId="0" fontId="49" fillId="0" borderId="18" xfId="2" applyFont="1" applyBorder="1"/>
    <xf numFmtId="0" fontId="48" fillId="0" borderId="18" xfId="2" applyFont="1" applyBorder="1"/>
    <xf numFmtId="0" fontId="48" fillId="28" borderId="0" xfId="2" applyFont="1" applyFill="1"/>
    <xf numFmtId="176" fontId="7" fillId="0" borderId="10" xfId="0" applyNumberFormat="1" applyFont="1" applyBorder="1" applyAlignment="1">
      <alignment horizontal="left" vertical="center" wrapText="1"/>
    </xf>
    <xf numFmtId="176" fontId="63" fillId="0" borderId="10" xfId="0" applyNumberFormat="1" applyFont="1" applyBorder="1" applyAlignment="1">
      <alignment vertical="center" wrapText="1"/>
    </xf>
    <xf numFmtId="176" fontId="10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left" vertical="center"/>
    </xf>
    <xf numFmtId="176" fontId="7" fillId="0" borderId="10" xfId="0" applyNumberFormat="1" applyFont="1" applyBorder="1" applyAlignment="1">
      <alignment horizontal="left" vertical="center"/>
    </xf>
    <xf numFmtId="176" fontId="5" fillId="4" borderId="10" xfId="1" applyNumberFormat="1" applyFont="1" applyFill="1" applyBorder="1" applyAlignment="1">
      <alignment horizontal="left" vertical="center"/>
    </xf>
    <xf numFmtId="176" fontId="30" fillId="0" borderId="10" xfId="0" applyNumberFormat="1" applyFont="1" applyBorder="1" applyAlignment="1">
      <alignment vertical="center" wrapText="1"/>
    </xf>
    <xf numFmtId="176" fontId="31" fillId="3" borderId="10" xfId="1" applyNumberFormat="1" applyFont="1" applyFill="1" applyBorder="1" applyAlignment="1">
      <alignment vertical="center" wrapText="1"/>
    </xf>
    <xf numFmtId="176" fontId="31" fillId="4" borderId="10" xfId="1" applyNumberFormat="1" applyFont="1" applyFill="1" applyBorder="1" applyAlignment="1">
      <alignment vertical="center" wrapText="1"/>
    </xf>
    <xf numFmtId="176" fontId="3" fillId="0" borderId="0" xfId="0" applyNumberFormat="1" applyFont="1" applyFill="1">
      <alignment vertical="center"/>
    </xf>
    <xf numFmtId="176" fontId="4" fillId="0" borderId="10" xfId="0" applyNumberFormat="1" applyFont="1" applyBorder="1" applyAlignment="1">
      <alignment horizontal="center" vertical="center" wrapText="1"/>
    </xf>
    <xf numFmtId="176" fontId="4" fillId="0" borderId="10" xfId="0" applyNumberFormat="1" applyFont="1" applyBorder="1" applyAlignment="1">
      <alignment horizontal="left" vertical="center" wrapText="1"/>
    </xf>
    <xf numFmtId="176" fontId="4" fillId="0" borderId="10" xfId="0" applyNumberFormat="1" applyFont="1" applyFill="1" applyBorder="1">
      <alignment vertical="center"/>
    </xf>
    <xf numFmtId="176" fontId="5" fillId="3" borderId="10" xfId="1" applyNumberFormat="1" applyFont="1" applyFill="1" applyBorder="1" applyAlignment="1">
      <alignment horizontal="center" vertical="center" shrinkToFit="1"/>
    </xf>
    <xf numFmtId="176" fontId="5" fillId="3" borderId="10" xfId="1" applyNumberFormat="1" applyFont="1" applyFill="1" applyBorder="1" applyAlignment="1">
      <alignment horizontal="right" vertical="center" shrinkToFit="1"/>
    </xf>
    <xf numFmtId="176" fontId="7" fillId="0" borderId="10" xfId="0" applyNumberFormat="1" applyFont="1" applyBorder="1" applyAlignment="1">
      <alignment horizontal="right" vertical="center" shrinkToFit="1"/>
    </xf>
    <xf numFmtId="176" fontId="5" fillId="4" borderId="10" xfId="1" applyNumberFormat="1" applyFont="1" applyFill="1" applyBorder="1" applyAlignment="1">
      <alignment vertical="center"/>
    </xf>
    <xf numFmtId="176" fontId="5" fillId="4" borderId="10" xfId="1" applyNumberFormat="1" applyFont="1" applyFill="1" applyBorder="1" applyAlignment="1">
      <alignment vertical="center" shrinkToFit="1"/>
    </xf>
    <xf numFmtId="176" fontId="5" fillId="4" borderId="10" xfId="1" applyNumberFormat="1" applyFont="1" applyFill="1" applyBorder="1" applyAlignment="1">
      <alignment horizontal="center" vertical="center" shrinkToFit="1"/>
    </xf>
    <xf numFmtId="176" fontId="5" fillId="4" borderId="10" xfId="1" applyNumberFormat="1" applyFont="1" applyFill="1" applyBorder="1" applyAlignment="1">
      <alignment horizontal="right" vertical="center" shrinkToFit="1"/>
    </xf>
    <xf numFmtId="176" fontId="4" fillId="0" borderId="10" xfId="0" applyNumberFormat="1" applyFont="1" applyBorder="1" applyAlignment="1">
      <alignment vertical="center" shrinkToFit="1"/>
    </xf>
    <xf numFmtId="176" fontId="3" fillId="0" borderId="10" xfId="0" applyNumberFormat="1" applyFont="1" applyFill="1" applyBorder="1">
      <alignment vertical="center"/>
    </xf>
    <xf numFmtId="176" fontId="4" fillId="0" borderId="10" xfId="0" applyNumberFormat="1" applyFont="1" applyBorder="1" applyAlignment="1">
      <alignment horizontal="center" vertical="center"/>
    </xf>
    <xf numFmtId="176" fontId="4" fillId="0" borderId="10" xfId="0" applyNumberFormat="1" applyFont="1" applyBorder="1" applyAlignment="1">
      <alignment horizontal="center" vertical="center" shrinkToFit="1"/>
    </xf>
    <xf numFmtId="176" fontId="4" fillId="0" borderId="10" xfId="1" applyNumberFormat="1" applyFont="1" applyBorder="1" applyAlignment="1">
      <alignment horizontal="right" vertical="center" shrinkToFit="1"/>
    </xf>
    <xf numFmtId="176" fontId="3" fillId="0" borderId="10" xfId="0" applyNumberFormat="1" applyFont="1" applyBorder="1">
      <alignment vertical="center"/>
    </xf>
    <xf numFmtId="176" fontId="4" fillId="0" borderId="10" xfId="0" applyNumberFormat="1" applyFont="1" applyBorder="1">
      <alignment vertical="center"/>
    </xf>
    <xf numFmtId="176" fontId="4" fillId="0" borderId="10" xfId="0" applyNumberFormat="1" applyFont="1" applyBorder="1" applyAlignment="1">
      <alignment horizontal="right" vertical="center" shrinkToFit="1"/>
    </xf>
    <xf numFmtId="176" fontId="3" fillId="0" borderId="10" xfId="0" applyNumberFormat="1" applyFont="1" applyBorder="1" applyAlignment="1">
      <alignment horizontal="center" vertical="center"/>
    </xf>
    <xf numFmtId="176" fontId="4" fillId="26" borderId="10" xfId="1" applyNumberFormat="1" applyFont="1" applyFill="1" applyBorder="1" applyAlignment="1">
      <alignment horizontal="right" vertical="center" shrinkToFit="1"/>
    </xf>
    <xf numFmtId="176" fontId="4" fillId="27" borderId="10" xfId="0" applyNumberFormat="1" applyFont="1" applyFill="1" applyBorder="1">
      <alignment vertical="center"/>
    </xf>
    <xf numFmtId="176" fontId="4" fillId="27" borderId="10" xfId="1" applyNumberFormat="1" applyFont="1" applyFill="1" applyBorder="1" applyAlignment="1">
      <alignment horizontal="right" vertical="center" shrinkToFit="1"/>
    </xf>
    <xf numFmtId="176" fontId="3" fillId="0" borderId="0" xfId="0" applyNumberFormat="1" applyFont="1">
      <alignment vertical="center"/>
    </xf>
    <xf numFmtId="0" fontId="47" fillId="0" borderId="0" xfId="2" applyFont="1" applyAlignment="1">
      <alignment horizontal="center" vertical="center" wrapText="1"/>
    </xf>
    <xf numFmtId="0" fontId="49" fillId="29" borderId="10" xfId="2" applyFont="1" applyFill="1" applyBorder="1" applyAlignment="1">
      <alignment horizontal="center" vertical="center"/>
    </xf>
    <xf numFmtId="0" fontId="48" fillId="0" borderId="15" xfId="2" applyFont="1" applyBorder="1" applyAlignment="1">
      <alignment horizontal="center" vertical="center"/>
    </xf>
    <xf numFmtId="0" fontId="48" fillId="0" borderId="34" xfId="2" applyFont="1" applyBorder="1" applyAlignment="1">
      <alignment horizontal="center" vertical="center"/>
    </xf>
    <xf numFmtId="41" fontId="48" fillId="0" borderId="10" xfId="45" applyFont="1" applyBorder="1" applyAlignment="1">
      <alignment horizontal="right" vertical="center"/>
    </xf>
    <xf numFmtId="176" fontId="52" fillId="0" borderId="10" xfId="45" applyNumberFormat="1" applyFont="1" applyFill="1" applyBorder="1" applyAlignment="1">
      <alignment horizontal="right" vertical="center" shrinkToFit="1"/>
    </xf>
    <xf numFmtId="41" fontId="48" fillId="0" borderId="35" xfId="45" applyFont="1" applyBorder="1" applyAlignment="1">
      <alignment horizontal="right" vertical="center"/>
    </xf>
    <xf numFmtId="0" fontId="48" fillId="0" borderId="34" xfId="2" applyFont="1" applyBorder="1" applyAlignment="1">
      <alignment horizontal="center" vertical="center" wrapText="1"/>
    </xf>
    <xf numFmtId="183" fontId="53" fillId="29" borderId="16" xfId="2" applyNumberFormat="1" applyFont="1" applyFill="1" applyBorder="1" applyAlignment="1">
      <alignment vertical="center"/>
    </xf>
    <xf numFmtId="41" fontId="48" fillId="0" borderId="16" xfId="2" applyNumberFormat="1" applyFont="1" applyBorder="1" applyAlignment="1">
      <alignment horizontal="center" vertical="center"/>
    </xf>
    <xf numFmtId="184" fontId="54" fillId="0" borderId="0" xfId="2" applyNumberFormat="1" applyFont="1" applyBorder="1" applyAlignment="1">
      <alignment vertical="center"/>
    </xf>
    <xf numFmtId="0" fontId="55" fillId="13" borderId="0" xfId="2" applyFont="1" applyFill="1" applyBorder="1" applyAlignment="1">
      <alignment vertical="center" wrapText="1"/>
    </xf>
    <xf numFmtId="41" fontId="48" fillId="0" borderId="0" xfId="45" applyFont="1" applyBorder="1" applyAlignment="1">
      <alignment vertical="center"/>
    </xf>
    <xf numFmtId="183" fontId="48" fillId="0" borderId="0" xfId="2" applyNumberFormat="1" applyFont="1" applyBorder="1" applyAlignment="1">
      <alignment vertical="center"/>
    </xf>
    <xf numFmtId="0" fontId="48" fillId="0" borderId="34" xfId="2" applyFont="1" applyFill="1" applyBorder="1" applyAlignment="1">
      <alignment horizontal="center" vertical="center"/>
    </xf>
    <xf numFmtId="41" fontId="56" fillId="0" borderId="10" xfId="45" applyFont="1" applyBorder="1" applyAlignment="1">
      <alignment horizontal="right" vertical="center"/>
    </xf>
    <xf numFmtId="0" fontId="48" fillId="0" borderId="36" xfId="2" applyFont="1" applyBorder="1" applyAlignment="1">
      <alignment horizontal="center" vertical="center"/>
    </xf>
    <xf numFmtId="41" fontId="65" fillId="0" borderId="0" xfId="2" applyNumberFormat="1" applyFont="1"/>
    <xf numFmtId="0" fontId="54" fillId="0" borderId="0" xfId="2" applyFont="1" applyAlignment="1">
      <alignment wrapText="1"/>
    </xf>
    <xf numFmtId="41" fontId="48" fillId="0" borderId="10" xfId="45" applyFont="1" applyFill="1" applyBorder="1" applyAlignment="1">
      <alignment horizontal="right" vertical="center"/>
    </xf>
    <xf numFmtId="0" fontId="56" fillId="0" borderId="34" xfId="2" applyFont="1" applyFill="1" applyBorder="1" applyAlignment="1">
      <alignment horizontal="center" vertical="center"/>
    </xf>
    <xf numFmtId="41" fontId="56" fillId="0" borderId="10" xfId="45" applyFont="1" applyFill="1" applyBorder="1" applyAlignment="1">
      <alignment horizontal="right" vertical="center"/>
    </xf>
    <xf numFmtId="0" fontId="48" fillId="0" borderId="27" xfId="2" applyFont="1" applyFill="1" applyBorder="1" applyAlignment="1">
      <alignment horizontal="center" vertical="center"/>
    </xf>
    <xf numFmtId="41" fontId="48" fillId="0" borderId="37" xfId="45" applyFont="1" applyFill="1" applyBorder="1" applyAlignment="1">
      <alignment horizontal="right" vertical="center"/>
    </xf>
    <xf numFmtId="176" fontId="52" fillId="0" borderId="37" xfId="45" applyNumberFormat="1" applyFont="1" applyFill="1" applyBorder="1" applyAlignment="1">
      <alignment horizontal="right" vertical="center" shrinkToFit="1"/>
    </xf>
    <xf numFmtId="41" fontId="48" fillId="0" borderId="28" xfId="45" applyFont="1" applyBorder="1" applyAlignment="1">
      <alignment horizontal="right" vertical="center"/>
    </xf>
    <xf numFmtId="0" fontId="48" fillId="0" borderId="27" xfId="2" applyFont="1" applyBorder="1" applyAlignment="1">
      <alignment horizontal="center" vertical="center"/>
    </xf>
    <xf numFmtId="41" fontId="48" fillId="0" borderId="37" xfId="45" applyFont="1" applyBorder="1" applyAlignment="1">
      <alignment horizontal="right" vertical="center"/>
    </xf>
    <xf numFmtId="41" fontId="49" fillId="0" borderId="0" xfId="2" applyNumberFormat="1" applyFont="1"/>
    <xf numFmtId="41" fontId="48" fillId="0" borderId="0" xfId="2" applyNumberFormat="1" applyFont="1"/>
    <xf numFmtId="177" fontId="66" fillId="0" borderId="10" xfId="2" applyNumberFormat="1" applyFont="1" applyFill="1" applyBorder="1" applyAlignment="1"/>
    <xf numFmtId="176" fontId="64" fillId="0" borderId="0" xfId="0" applyNumberFormat="1" applyFont="1">
      <alignment vertical="center"/>
    </xf>
    <xf numFmtId="183" fontId="64" fillId="0" borderId="0" xfId="0" applyNumberFormat="1" applyFont="1">
      <alignment vertical="center"/>
    </xf>
    <xf numFmtId="176" fontId="7" fillId="0" borderId="0" xfId="0" applyNumberFormat="1" applyFont="1" applyAlignment="1">
      <alignment horizontal="left" vertical="center"/>
    </xf>
    <xf numFmtId="176" fontId="3" fillId="52" borderId="10" xfId="0" applyNumberFormat="1" applyFont="1" applyFill="1" applyBorder="1" applyAlignment="1">
      <alignment horizontal="center" vertical="center"/>
    </xf>
    <xf numFmtId="176" fontId="4" fillId="52" borderId="10" xfId="0" applyNumberFormat="1" applyFont="1" applyFill="1" applyBorder="1" applyAlignment="1">
      <alignment horizontal="center" vertical="center"/>
    </xf>
    <xf numFmtId="176" fontId="3" fillId="52" borderId="10" xfId="0" applyNumberFormat="1" applyFont="1" applyFill="1" applyBorder="1" applyAlignment="1">
      <alignment horizontal="left" vertical="center"/>
    </xf>
    <xf numFmtId="176" fontId="4" fillId="52" borderId="10" xfId="0" applyNumberFormat="1" applyFont="1" applyFill="1" applyBorder="1" applyAlignment="1">
      <alignment horizontal="center" vertical="center" wrapText="1"/>
    </xf>
    <xf numFmtId="176" fontId="8" fillId="2" borderId="10" xfId="0" applyNumberFormat="1" applyFont="1" applyFill="1" applyBorder="1" applyAlignment="1">
      <alignment horizontal="center" vertical="center"/>
    </xf>
    <xf numFmtId="0" fontId="37" fillId="0" borderId="0" xfId="2" applyNumberFormat="1" applyFont="1" applyAlignment="1">
      <alignment horizontal="center"/>
    </xf>
    <xf numFmtId="0" fontId="48" fillId="0" borderId="19" xfId="2" applyFont="1" applyBorder="1" applyAlignment="1">
      <alignment horizontal="center" vertical="center"/>
    </xf>
    <xf numFmtId="0" fontId="48" fillId="0" borderId="23" xfId="2" applyFont="1" applyBorder="1" applyAlignment="1">
      <alignment horizontal="center" vertical="center"/>
    </xf>
    <xf numFmtId="0" fontId="48" fillId="0" borderId="20" xfId="2" applyFont="1" applyBorder="1" applyAlignment="1">
      <alignment horizontal="center" vertical="center"/>
    </xf>
    <xf numFmtId="0" fontId="48" fillId="0" borderId="24" xfId="2" applyFont="1" applyBorder="1" applyAlignment="1">
      <alignment horizontal="center" vertical="center"/>
    </xf>
    <xf numFmtId="0" fontId="48" fillId="0" borderId="16" xfId="2" applyFont="1" applyBorder="1" applyAlignment="1">
      <alignment horizontal="center" vertical="center"/>
    </xf>
    <xf numFmtId="0" fontId="48" fillId="0" borderId="15" xfId="2" applyFont="1" applyBorder="1" applyAlignment="1">
      <alignment horizontal="center" vertical="center"/>
    </xf>
    <xf numFmtId="0" fontId="48" fillId="0" borderId="21" xfId="2" applyFont="1" applyBorder="1" applyAlignment="1">
      <alignment horizontal="center" vertical="center"/>
    </xf>
    <xf numFmtId="0" fontId="48" fillId="0" borderId="22" xfId="2" applyFont="1" applyBorder="1" applyAlignment="1">
      <alignment horizontal="center" vertical="center"/>
    </xf>
    <xf numFmtId="0" fontId="48" fillId="0" borderId="25" xfId="2" applyFont="1" applyBorder="1" applyAlignment="1">
      <alignment horizontal="center" vertical="center"/>
    </xf>
    <xf numFmtId="0" fontId="48" fillId="0" borderId="26" xfId="2" applyFont="1" applyBorder="1" applyAlignment="1">
      <alignment horizontal="center" vertical="center"/>
    </xf>
    <xf numFmtId="0" fontId="49" fillId="29" borderId="31" xfId="2" applyFont="1" applyFill="1" applyBorder="1" applyAlignment="1">
      <alignment horizontal="center" vertical="center"/>
    </xf>
    <xf numFmtId="0" fontId="49" fillId="29" borderId="34" xfId="2" applyFont="1" applyFill="1" applyBorder="1" applyAlignment="1">
      <alignment horizontal="center" vertical="center"/>
    </xf>
    <xf numFmtId="0" fontId="49" fillId="29" borderId="38" xfId="2" applyFont="1" applyFill="1" applyBorder="1" applyAlignment="1">
      <alignment horizontal="center" vertical="center" wrapText="1" shrinkToFit="1"/>
    </xf>
    <xf numFmtId="0" fontId="49" fillId="29" borderId="12" xfId="2" applyFont="1" applyFill="1" applyBorder="1" applyAlignment="1">
      <alignment horizontal="center" vertical="center" wrapText="1" shrinkToFit="1"/>
    </xf>
    <xf numFmtId="0" fontId="49" fillId="29" borderId="32" xfId="2" applyFont="1" applyFill="1" applyBorder="1" applyAlignment="1">
      <alignment horizontal="center" vertical="center"/>
    </xf>
    <xf numFmtId="0" fontId="49" fillId="29" borderId="33" xfId="2" applyFont="1" applyFill="1" applyBorder="1" applyAlignment="1">
      <alignment horizontal="center" vertical="center"/>
    </xf>
    <xf numFmtId="0" fontId="49" fillId="29" borderId="35" xfId="2" applyFont="1" applyFill="1" applyBorder="1" applyAlignment="1">
      <alignment horizontal="center" vertical="center"/>
    </xf>
    <xf numFmtId="0" fontId="56" fillId="0" borderId="16" xfId="2" applyFont="1" applyBorder="1" applyAlignment="1">
      <alignment horizontal="center" vertical="center" wrapText="1"/>
    </xf>
    <xf numFmtId="0" fontId="56" fillId="0" borderId="15" xfId="2" applyFont="1" applyBorder="1" applyAlignment="1">
      <alignment horizontal="center" vertical="center" wrapText="1"/>
    </xf>
    <xf numFmtId="0" fontId="47" fillId="0" borderId="0" xfId="2" quotePrefix="1" applyFont="1" applyAlignment="1">
      <alignment horizontal="center" vertical="center" wrapText="1"/>
    </xf>
    <xf numFmtId="0" fontId="47" fillId="0" borderId="0" xfId="2" applyFont="1" applyAlignment="1">
      <alignment horizontal="center" vertical="center"/>
    </xf>
    <xf numFmtId="0" fontId="49" fillId="29" borderId="32" xfId="2" applyFont="1" applyFill="1" applyBorder="1" applyAlignment="1">
      <alignment horizontal="center" vertical="center" shrinkToFit="1"/>
    </xf>
    <xf numFmtId="0" fontId="49" fillId="29" borderId="10" xfId="2" applyFont="1" applyFill="1" applyBorder="1" applyAlignment="1">
      <alignment horizontal="center" vertical="center" shrinkToFit="1"/>
    </xf>
    <xf numFmtId="176" fontId="8" fillId="2" borderId="11" xfId="0" applyNumberFormat="1" applyFont="1" applyFill="1" applyBorder="1" applyAlignment="1">
      <alignment horizontal="center" vertical="center"/>
    </xf>
    <xf numFmtId="176" fontId="8" fillId="2" borderId="12" xfId="0" applyNumberFormat="1" applyFont="1" applyFill="1" applyBorder="1" applyAlignment="1">
      <alignment horizontal="center" vertical="center"/>
    </xf>
    <xf numFmtId="176" fontId="8" fillId="2" borderId="10" xfId="0" applyNumberFormat="1" applyFont="1" applyFill="1" applyBorder="1" applyAlignment="1">
      <alignment horizontal="center" vertical="center"/>
    </xf>
    <xf numFmtId="176" fontId="68" fillId="0" borderId="0" xfId="0" applyNumberFormat="1" applyFont="1" applyAlignment="1">
      <alignment horizontal="center" vertical="center"/>
    </xf>
    <xf numFmtId="176" fontId="5" fillId="2" borderId="21" xfId="0" applyNumberFormat="1" applyFont="1" applyFill="1" applyBorder="1" applyAlignment="1">
      <alignment horizontal="center" vertical="center"/>
    </xf>
    <xf numFmtId="176" fontId="5" fillId="2" borderId="22" xfId="0" applyNumberFormat="1" applyFont="1" applyFill="1" applyBorder="1" applyAlignment="1">
      <alignment horizontal="center" vertical="center"/>
    </xf>
    <xf numFmtId="176" fontId="5" fillId="2" borderId="39" xfId="0" applyNumberFormat="1" applyFont="1" applyFill="1" applyBorder="1" applyAlignment="1">
      <alignment horizontal="center" vertical="center"/>
    </xf>
    <xf numFmtId="176" fontId="5" fillId="2" borderId="40" xfId="0" applyNumberFormat="1" applyFont="1" applyFill="1" applyBorder="1" applyAlignment="1">
      <alignment horizontal="center" vertical="center"/>
    </xf>
    <xf numFmtId="176" fontId="5" fillId="2" borderId="10" xfId="0" applyNumberFormat="1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 wrapText="1"/>
    </xf>
    <xf numFmtId="176" fontId="5" fillId="2" borderId="12" xfId="0" applyNumberFormat="1" applyFont="1" applyFill="1" applyBorder="1" applyAlignment="1">
      <alignment horizontal="center" vertical="center"/>
    </xf>
    <xf numFmtId="176" fontId="8" fillId="2" borderId="10" xfId="0" applyNumberFormat="1" applyFont="1" applyFill="1" applyBorder="1" applyAlignment="1">
      <alignment horizontal="center" vertical="center" wrapText="1"/>
    </xf>
    <xf numFmtId="176" fontId="9" fillId="2" borderId="11" xfId="0" applyNumberFormat="1" applyFont="1" applyFill="1" applyBorder="1" applyAlignment="1">
      <alignment horizontal="center" vertical="center" wrapText="1"/>
    </xf>
    <xf numFmtId="176" fontId="9" fillId="2" borderId="12" xfId="0" applyNumberFormat="1" applyFont="1" applyFill="1" applyBorder="1" applyAlignment="1">
      <alignment horizontal="center" vertical="center" wrapText="1"/>
    </xf>
  </cellXfs>
  <cellStyles count="179">
    <cellStyle name="20% - 강조색1 2" xfId="3"/>
    <cellStyle name="20% - 강조색1 2 2" xfId="147"/>
    <cellStyle name="20% - 강조색1 3" xfId="60"/>
    <cellStyle name="20% - 강조색1 4" xfId="61"/>
    <cellStyle name="20% - 강조색2 2" xfId="4"/>
    <cellStyle name="20% - 강조색2 2 2" xfId="148"/>
    <cellStyle name="20% - 강조색2 3" xfId="62"/>
    <cellStyle name="20% - 강조색2 4" xfId="63"/>
    <cellStyle name="20% - 강조색3 2" xfId="5"/>
    <cellStyle name="20% - 강조색3 2 2" xfId="149"/>
    <cellStyle name="20% - 강조색3 3" xfId="64"/>
    <cellStyle name="20% - 강조색3 4" xfId="65"/>
    <cellStyle name="20% - 강조색4 2" xfId="6"/>
    <cellStyle name="20% - 강조색4 2 2" xfId="150"/>
    <cellStyle name="20% - 강조색4 3" xfId="66"/>
    <cellStyle name="20% - 강조색4 4" xfId="67"/>
    <cellStyle name="20% - 강조색5 2" xfId="7"/>
    <cellStyle name="20% - 강조색5 2 2" xfId="151"/>
    <cellStyle name="20% - 강조색5 3" xfId="68"/>
    <cellStyle name="20% - 강조색5 4" xfId="69"/>
    <cellStyle name="20% - 강조색6 2" xfId="8"/>
    <cellStyle name="20% - 강조색6 2 2" xfId="152"/>
    <cellStyle name="20% - 강조색6 3" xfId="70"/>
    <cellStyle name="20% - 강조색6 4" xfId="71"/>
    <cellStyle name="40% - 강조색1 2" xfId="9"/>
    <cellStyle name="40% - 강조색1 2 2" xfId="153"/>
    <cellStyle name="40% - 강조색1 3" xfId="72"/>
    <cellStyle name="40% - 강조색1 4" xfId="73"/>
    <cellStyle name="40% - 강조색2 2" xfId="10"/>
    <cellStyle name="40% - 강조색2 2 2" xfId="154"/>
    <cellStyle name="40% - 강조색2 3" xfId="74"/>
    <cellStyle name="40% - 강조색2 4" xfId="75"/>
    <cellStyle name="40% - 강조색3 2" xfId="11"/>
    <cellStyle name="40% - 강조색3 2 2" xfId="155"/>
    <cellStyle name="40% - 강조색3 3" xfId="76"/>
    <cellStyle name="40% - 강조색3 4" xfId="77"/>
    <cellStyle name="40% - 강조색4 2" xfId="12"/>
    <cellStyle name="40% - 강조색4 2 2" xfId="156"/>
    <cellStyle name="40% - 강조색4 3" xfId="78"/>
    <cellStyle name="40% - 강조색4 4" xfId="79"/>
    <cellStyle name="40% - 강조색5 2" xfId="13"/>
    <cellStyle name="40% - 강조색5 2 2" xfId="157"/>
    <cellStyle name="40% - 강조색5 3" xfId="80"/>
    <cellStyle name="40% - 강조색5 4" xfId="81"/>
    <cellStyle name="40% - 강조색6 2" xfId="14"/>
    <cellStyle name="40% - 강조색6 2 2" xfId="158"/>
    <cellStyle name="40% - 강조색6 3" xfId="82"/>
    <cellStyle name="40% - 강조색6 4" xfId="83"/>
    <cellStyle name="60% - 강조색1 2" xfId="15"/>
    <cellStyle name="60% - 강조색1 2 2" xfId="159"/>
    <cellStyle name="60% - 강조색1 3" xfId="84"/>
    <cellStyle name="60% - 강조색1 4" xfId="85"/>
    <cellStyle name="60% - 강조색2 2" xfId="16"/>
    <cellStyle name="60% - 강조색2 2 2" xfId="160"/>
    <cellStyle name="60% - 강조색2 3" xfId="86"/>
    <cellStyle name="60% - 강조색2 4" xfId="87"/>
    <cellStyle name="60% - 강조색3 2" xfId="17"/>
    <cellStyle name="60% - 강조색3 2 2" xfId="161"/>
    <cellStyle name="60% - 강조색3 3" xfId="88"/>
    <cellStyle name="60% - 강조색3 4" xfId="89"/>
    <cellStyle name="60% - 강조색4 2" xfId="18"/>
    <cellStyle name="60% - 강조색4 2 2" xfId="162"/>
    <cellStyle name="60% - 강조색4 3" xfId="90"/>
    <cellStyle name="60% - 강조색4 4" xfId="91"/>
    <cellStyle name="60% - 강조색5 2" xfId="19"/>
    <cellStyle name="60% - 강조색5 2 2" xfId="163"/>
    <cellStyle name="60% - 강조색5 3" xfId="92"/>
    <cellStyle name="60% - 강조색5 4" xfId="93"/>
    <cellStyle name="60% - 강조색6 2" xfId="20"/>
    <cellStyle name="60% - 강조색6 2 2" xfId="164"/>
    <cellStyle name="60% - 강조색6 3" xfId="94"/>
    <cellStyle name="60% - 강조색6 4" xfId="95"/>
    <cellStyle name="AeE­ [0]_INQUIRY ¿μ¾÷AßAø " xfId="141"/>
    <cellStyle name="AeE­_INQUIRY ¿μ¾÷AßAø " xfId="142"/>
    <cellStyle name="AÞ¸¶ [0]_INQUIRY ¿μ¾÷AßAø " xfId="143"/>
    <cellStyle name="AÞ¸¶_INQUIRY ¿μ¾÷AßAø " xfId="144"/>
    <cellStyle name="C￥AØ_¿μ¾÷CoE² " xfId="145"/>
    <cellStyle name="Comma [0]_ SG&amp;A Bridge " xfId="49"/>
    <cellStyle name="Comma_ SG&amp;A Bridge " xfId="50"/>
    <cellStyle name="Currency [0]_ SG&amp;A Bridge " xfId="51"/>
    <cellStyle name="Currency_ SG&amp;A Bridge " xfId="52"/>
    <cellStyle name="Grey" xfId="53"/>
    <cellStyle name="Header1" xfId="54"/>
    <cellStyle name="Header2" xfId="55"/>
    <cellStyle name="Input [yellow]" xfId="56"/>
    <cellStyle name="Normal - Style1" xfId="57"/>
    <cellStyle name="Normal - Style1 2" xfId="146"/>
    <cellStyle name="Normal_ SG&amp;A Bridge " xfId="58"/>
    <cellStyle name="Percent [2]" xfId="59"/>
    <cellStyle name="강조색1 2" xfId="21"/>
    <cellStyle name="강조색1 2 2" xfId="165"/>
    <cellStyle name="강조색1 3" xfId="96"/>
    <cellStyle name="강조색1 4" xfId="97"/>
    <cellStyle name="강조색2 2" xfId="22"/>
    <cellStyle name="강조색2 2 2" xfId="166"/>
    <cellStyle name="강조색2 3" xfId="98"/>
    <cellStyle name="강조색2 4" xfId="99"/>
    <cellStyle name="강조색3 2" xfId="23"/>
    <cellStyle name="강조색3 2 2" xfId="167"/>
    <cellStyle name="강조색3 3" xfId="100"/>
    <cellStyle name="강조색3 4" xfId="101"/>
    <cellStyle name="강조색4 2" xfId="24"/>
    <cellStyle name="강조색4 2 2" xfId="168"/>
    <cellStyle name="강조색4 3" xfId="102"/>
    <cellStyle name="강조색4 4" xfId="103"/>
    <cellStyle name="강조색5 2" xfId="25"/>
    <cellStyle name="강조색5 2 2" xfId="169"/>
    <cellStyle name="강조색5 3" xfId="104"/>
    <cellStyle name="강조색5 4" xfId="105"/>
    <cellStyle name="강조색6 2" xfId="26"/>
    <cellStyle name="강조색6 2 2" xfId="170"/>
    <cellStyle name="강조색6 3" xfId="106"/>
    <cellStyle name="강조색6 4" xfId="107"/>
    <cellStyle name="경고문 2" xfId="27"/>
    <cellStyle name="경고문 3" xfId="108"/>
    <cellStyle name="계산 2" xfId="28"/>
    <cellStyle name="계산 2 2" xfId="171"/>
    <cellStyle name="계산 3" xfId="109"/>
    <cellStyle name="계산 4" xfId="110"/>
    <cellStyle name="나쁨 2" xfId="29"/>
    <cellStyle name="나쁨 2 2" xfId="172"/>
    <cellStyle name="나쁨 3" xfId="111"/>
    <cellStyle name="나쁨 4" xfId="112"/>
    <cellStyle name="메모 2" xfId="30"/>
    <cellStyle name="메모 2 2" xfId="173"/>
    <cellStyle name="메모 3" xfId="113"/>
    <cellStyle name="메모 4" xfId="114"/>
    <cellStyle name="백분율 2" xfId="115"/>
    <cellStyle name="보통 2" xfId="31"/>
    <cellStyle name="보통 2 2" xfId="174"/>
    <cellStyle name="보통 3" xfId="116"/>
    <cellStyle name="보통 4" xfId="117"/>
    <cellStyle name="뷭?_BOOKSHIP" xfId="44"/>
    <cellStyle name="설명 텍스트 2" xfId="32"/>
    <cellStyle name="설명 텍스트 3" xfId="118"/>
    <cellStyle name="셀 확인 2" xfId="33"/>
    <cellStyle name="셀 확인 2 2" xfId="175"/>
    <cellStyle name="셀 확인 3" xfId="119"/>
    <cellStyle name="셀 확인 4" xfId="120"/>
    <cellStyle name="쉼표 [0]" xfId="1" builtinId="6"/>
    <cellStyle name="쉼표 [0] 2" xfId="45"/>
    <cellStyle name="쉼표 [0] 2 2" xfId="46"/>
    <cellStyle name="쉼표 [0] 2 3" xfId="121"/>
    <cellStyle name="쉼표 [0] 2 4" xfId="122"/>
    <cellStyle name="쉼표 [0] 2 5" xfId="123"/>
    <cellStyle name="쉼표 [0] 3" xfId="124"/>
    <cellStyle name="연결된 셀 2" xfId="34"/>
    <cellStyle name="연결된 셀 3" xfId="125"/>
    <cellStyle name="요약 2" xfId="35"/>
    <cellStyle name="요약 3" xfId="126"/>
    <cellStyle name="입력 2" xfId="36"/>
    <cellStyle name="입력 2 2" xfId="176"/>
    <cellStyle name="입력 3" xfId="127"/>
    <cellStyle name="입력 4" xfId="128"/>
    <cellStyle name="제목 1 2" xfId="37"/>
    <cellStyle name="제목 1 3" xfId="129"/>
    <cellStyle name="제목 2 2" xfId="38"/>
    <cellStyle name="제목 2 3" xfId="130"/>
    <cellStyle name="제목 3 2" xfId="39"/>
    <cellStyle name="제목 3 3" xfId="131"/>
    <cellStyle name="제목 4 2" xfId="40"/>
    <cellStyle name="제목 4 3" xfId="132"/>
    <cellStyle name="제목 5" xfId="41"/>
    <cellStyle name="제목 6" xfId="133"/>
    <cellStyle name="좋음 2" xfId="42"/>
    <cellStyle name="좋음 2 2" xfId="177"/>
    <cellStyle name="좋음 3" xfId="134"/>
    <cellStyle name="좋음 4" xfId="135"/>
    <cellStyle name="출력 2" xfId="43"/>
    <cellStyle name="출력 2 2" xfId="178"/>
    <cellStyle name="출력 3" xfId="136"/>
    <cellStyle name="출력 4" xfId="137"/>
    <cellStyle name="콤마 [0]_1202" xfId="47"/>
    <cellStyle name="콤마_1202" xfId="48"/>
    <cellStyle name="표준" xfId="0" builtinId="0"/>
    <cellStyle name="표준 2" xfId="2"/>
    <cellStyle name="표준 3" xfId="138"/>
    <cellStyle name="표준 5" xfId="139"/>
    <cellStyle name="표준 6" xfId="140"/>
  </cellStyles>
  <dxfs count="0"/>
  <tableStyles count="0" defaultTableStyle="TableStyleMedium2" defaultPivotStyle="PivotStyleLight16"/>
  <colors>
    <mruColors>
      <color rgb="FFFF66CC"/>
      <color rgb="FF99FF33"/>
      <color rgb="FF0000CC"/>
      <color rgb="FFCCECFF"/>
      <color rgb="FFCCFFCC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381000</xdr:colOff>
      <xdr:row>13</xdr:row>
      <xdr:rowOff>123825</xdr:rowOff>
    </xdr:from>
    <xdr:to>
      <xdr:col>5</xdr:col>
      <xdr:colOff>647700</xdr:colOff>
      <xdr:row>19</xdr:row>
      <xdr:rowOff>114300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00" y="404812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38"/>
  <sheetViews>
    <sheetView view="pageBreakPreview" zoomScaleNormal="100" zoomScaleSheetLayoutView="100" workbookViewId="0">
      <selection activeCell="G5" sqref="G5"/>
    </sheetView>
  </sheetViews>
  <sheetFormatPr defaultRowHeight="13.5"/>
  <cols>
    <col min="1" max="10" width="8.875" style="10" customWidth="1"/>
    <col min="11" max="16384" width="9" style="10"/>
  </cols>
  <sheetData>
    <row r="1" spans="2:9" ht="27" customHeight="1"/>
    <row r="2" spans="2:9" ht="27" customHeight="1"/>
    <row r="3" spans="2:9" ht="27" customHeight="1"/>
    <row r="4" spans="2:9" ht="27" customHeight="1"/>
    <row r="5" spans="2:9" ht="18.75">
      <c r="B5" s="11" t="s">
        <v>84</v>
      </c>
      <c r="C5" s="12"/>
      <c r="D5" s="12"/>
      <c r="E5" s="12"/>
      <c r="F5" s="12"/>
      <c r="G5" s="12"/>
      <c r="H5" s="12"/>
      <c r="I5" s="12"/>
    </row>
    <row r="6" spans="2:9" ht="18.75">
      <c r="B6" s="13"/>
      <c r="C6" s="14"/>
      <c r="E6" s="15"/>
      <c r="F6" s="14"/>
      <c r="G6" s="14"/>
      <c r="H6" s="14"/>
      <c r="I6" s="14"/>
    </row>
    <row r="7" spans="2:9" ht="46.5">
      <c r="B7" s="16" t="s">
        <v>82</v>
      </c>
      <c r="C7" s="17"/>
      <c r="D7" s="17"/>
      <c r="E7" s="17"/>
      <c r="F7" s="17"/>
      <c r="G7" s="17"/>
      <c r="H7" s="17"/>
      <c r="I7" s="17"/>
    </row>
    <row r="8" spans="2:9" ht="19.5">
      <c r="B8" s="18"/>
      <c r="C8" s="17"/>
      <c r="D8" s="17"/>
      <c r="E8" s="17"/>
      <c r="F8" s="17"/>
      <c r="G8" s="17"/>
      <c r="H8" s="17"/>
      <c r="I8" s="17"/>
    </row>
    <row r="9" spans="2:9" ht="19.5">
      <c r="B9" s="18"/>
      <c r="C9" s="17"/>
      <c r="D9" s="17"/>
      <c r="E9" s="17"/>
      <c r="F9" s="17"/>
      <c r="G9" s="17"/>
      <c r="H9" s="17"/>
      <c r="I9" s="17"/>
    </row>
    <row r="10" spans="2:9" ht="19.5">
      <c r="B10" s="18"/>
      <c r="C10" s="17"/>
      <c r="D10" s="17"/>
      <c r="E10" s="17"/>
      <c r="F10" s="17"/>
      <c r="G10" s="17"/>
      <c r="H10" s="17"/>
      <c r="I10" s="17"/>
    </row>
    <row r="11" spans="2:9" ht="19.5">
      <c r="B11" s="18"/>
      <c r="C11" s="17"/>
      <c r="D11" s="17"/>
      <c r="E11" s="17"/>
      <c r="F11" s="17"/>
      <c r="G11" s="17"/>
      <c r="H11" s="17"/>
      <c r="I11" s="17"/>
    </row>
    <row r="12" spans="2:9" ht="19.5">
      <c r="B12" s="18"/>
      <c r="C12" s="17"/>
      <c r="D12" s="17"/>
      <c r="E12" s="17"/>
      <c r="F12" s="17"/>
      <c r="G12" s="17"/>
      <c r="H12" s="17"/>
      <c r="I12" s="17"/>
    </row>
    <row r="13" spans="2:9" ht="19.5">
      <c r="B13" s="18"/>
      <c r="C13" s="17"/>
      <c r="D13" s="17"/>
      <c r="E13" s="17"/>
      <c r="F13" s="17"/>
      <c r="G13" s="17"/>
      <c r="H13" s="17"/>
      <c r="I13" s="17"/>
    </row>
    <row r="14" spans="2:9">
      <c r="B14" s="17"/>
      <c r="C14" s="17"/>
      <c r="D14" s="17"/>
      <c r="E14" s="17"/>
      <c r="F14" s="17"/>
      <c r="G14" s="17"/>
      <c r="H14" s="17"/>
      <c r="I14" s="17"/>
    </row>
    <row r="15" spans="2:9">
      <c r="B15" s="17"/>
      <c r="C15" s="17"/>
      <c r="D15" s="17"/>
      <c r="E15" s="17"/>
      <c r="F15" s="17"/>
      <c r="G15" s="17"/>
      <c r="H15" s="17"/>
      <c r="I15" s="17"/>
    </row>
    <row r="16" spans="2:9">
      <c r="B16" s="17"/>
      <c r="C16" s="17"/>
      <c r="D16" s="17"/>
      <c r="E16" s="17"/>
      <c r="F16" s="17"/>
      <c r="G16" s="17"/>
      <c r="H16" s="17"/>
      <c r="I16" s="17"/>
    </row>
    <row r="17" spans="2:9">
      <c r="B17" s="17"/>
      <c r="C17" s="17"/>
      <c r="D17" s="17"/>
      <c r="E17" s="17"/>
      <c r="F17" s="17"/>
      <c r="G17" s="17"/>
      <c r="H17" s="17"/>
      <c r="I17" s="17"/>
    </row>
    <row r="18" spans="2:9">
      <c r="B18" s="17"/>
      <c r="C18" s="17"/>
      <c r="D18" s="17"/>
      <c r="E18" s="17"/>
      <c r="F18" s="17"/>
      <c r="G18" s="17"/>
      <c r="H18" s="17"/>
      <c r="I18" s="17"/>
    </row>
    <row r="19" spans="2:9">
      <c r="B19" s="17"/>
      <c r="C19" s="17"/>
      <c r="D19" s="17"/>
      <c r="E19" s="17"/>
      <c r="F19" s="17"/>
      <c r="G19" s="17"/>
      <c r="H19" s="17"/>
      <c r="I19" s="17"/>
    </row>
    <row r="20" spans="2:9">
      <c r="B20" s="17"/>
      <c r="C20" s="17"/>
      <c r="D20" s="17"/>
      <c r="E20" s="17"/>
      <c r="F20" s="17"/>
      <c r="G20" s="17"/>
      <c r="H20" s="17"/>
      <c r="I20" s="17"/>
    </row>
    <row r="21" spans="2:9">
      <c r="B21" s="17"/>
      <c r="C21" s="17"/>
      <c r="D21" s="17"/>
      <c r="E21" s="17"/>
      <c r="F21" s="17"/>
      <c r="G21" s="17"/>
      <c r="H21" s="17"/>
      <c r="I21" s="17"/>
    </row>
    <row r="22" spans="2:9">
      <c r="B22" s="17"/>
      <c r="C22" s="17"/>
      <c r="D22" s="17"/>
      <c r="E22" s="17"/>
      <c r="F22" s="17"/>
      <c r="G22" s="17"/>
      <c r="H22" s="17"/>
      <c r="I22" s="17"/>
    </row>
    <row r="23" spans="2:9">
      <c r="B23" s="17"/>
      <c r="C23" s="17"/>
      <c r="D23" s="17"/>
      <c r="E23" s="17"/>
      <c r="F23" s="17"/>
      <c r="G23" s="17"/>
      <c r="H23" s="17"/>
      <c r="I23" s="17"/>
    </row>
    <row r="24" spans="2:9">
      <c r="B24" s="17"/>
      <c r="C24" s="17"/>
      <c r="D24" s="17"/>
      <c r="E24" s="17"/>
      <c r="F24" s="17"/>
      <c r="G24" s="17"/>
      <c r="H24" s="17"/>
      <c r="I24" s="17"/>
    </row>
    <row r="25" spans="2:9">
      <c r="B25" s="17"/>
      <c r="C25" s="17"/>
      <c r="D25" s="17"/>
      <c r="E25" s="17"/>
      <c r="F25" s="17"/>
      <c r="G25" s="17"/>
      <c r="H25" s="17"/>
      <c r="I25" s="17"/>
    </row>
    <row r="26" spans="2:9">
      <c r="B26" s="17"/>
      <c r="C26" s="17"/>
      <c r="D26" s="17"/>
      <c r="E26" s="17"/>
      <c r="F26" s="17"/>
      <c r="G26" s="17"/>
      <c r="H26" s="17"/>
      <c r="I26" s="17"/>
    </row>
    <row r="27" spans="2:9">
      <c r="B27" s="17"/>
      <c r="C27" s="17"/>
      <c r="D27" s="17"/>
      <c r="E27" s="17"/>
      <c r="F27" s="17"/>
      <c r="G27" s="17"/>
      <c r="H27" s="17"/>
      <c r="I27" s="17"/>
    </row>
    <row r="28" spans="2:9">
      <c r="B28" s="17"/>
      <c r="C28" s="17"/>
      <c r="D28" s="17"/>
      <c r="E28" s="17"/>
      <c r="F28" s="17"/>
      <c r="G28" s="17"/>
      <c r="H28" s="17"/>
      <c r="I28" s="17"/>
    </row>
    <row r="29" spans="2:9">
      <c r="B29" s="17"/>
      <c r="C29" s="17"/>
      <c r="D29" s="17"/>
      <c r="E29" s="17"/>
      <c r="F29" s="17"/>
      <c r="G29" s="17"/>
      <c r="H29" s="17"/>
      <c r="I29" s="17"/>
    </row>
    <row r="30" spans="2:9">
      <c r="B30" s="17"/>
      <c r="C30" s="17"/>
      <c r="D30" s="17"/>
      <c r="E30" s="17"/>
      <c r="F30" s="17"/>
      <c r="G30" s="17"/>
      <c r="H30" s="17"/>
      <c r="I30" s="17"/>
    </row>
    <row r="31" spans="2:9">
      <c r="B31" s="17"/>
      <c r="C31" s="17"/>
      <c r="D31" s="17"/>
      <c r="E31" s="17"/>
      <c r="F31" s="17"/>
      <c r="G31" s="17"/>
      <c r="H31" s="17"/>
      <c r="I31" s="17"/>
    </row>
    <row r="32" spans="2:9">
      <c r="B32" s="17"/>
      <c r="C32" s="17"/>
      <c r="D32" s="17"/>
      <c r="E32" s="17"/>
      <c r="F32" s="17"/>
      <c r="G32" s="17"/>
      <c r="H32" s="17"/>
      <c r="I32" s="17"/>
    </row>
    <row r="33" spans="2:9" s="19" customFormat="1" ht="33.75">
      <c r="B33" s="150" t="s">
        <v>83</v>
      </c>
      <c r="C33" s="150"/>
      <c r="D33" s="150"/>
      <c r="E33" s="150"/>
      <c r="F33" s="150"/>
      <c r="G33" s="150"/>
      <c r="H33" s="150"/>
      <c r="I33" s="150"/>
    </row>
    <row r="34" spans="2:9">
      <c r="B34" s="17"/>
      <c r="C34" s="17"/>
      <c r="D34" s="17"/>
      <c r="E34" s="17"/>
      <c r="F34" s="17"/>
      <c r="G34" s="17"/>
      <c r="H34" s="17"/>
      <c r="I34" s="17"/>
    </row>
    <row r="35" spans="2:9" ht="46.5">
      <c r="B35" s="16"/>
      <c r="C35" s="17"/>
      <c r="D35" s="17"/>
      <c r="E35" s="17"/>
      <c r="F35" s="17"/>
      <c r="G35" s="17"/>
      <c r="H35" s="17"/>
      <c r="I35" s="17"/>
    </row>
    <row r="36" spans="2:9">
      <c r="B36" s="17"/>
      <c r="C36" s="17"/>
      <c r="D36" s="17"/>
      <c r="E36" s="17"/>
      <c r="F36" s="17"/>
      <c r="G36" s="17"/>
      <c r="H36" s="17"/>
      <c r="I36" s="17"/>
    </row>
    <row r="37" spans="2:9">
      <c r="B37" s="17"/>
      <c r="C37" s="17"/>
      <c r="D37" s="17"/>
      <c r="E37" s="17"/>
      <c r="F37" s="17"/>
      <c r="G37" s="17"/>
      <c r="H37" s="17"/>
      <c r="I37" s="17"/>
    </row>
    <row r="38" spans="2:9">
      <c r="B38" s="17"/>
      <c r="C38" s="17"/>
      <c r="D38" s="17"/>
      <c r="E38" s="17"/>
      <c r="F38" s="17"/>
      <c r="G38" s="17"/>
      <c r="H38" s="17"/>
      <c r="I38" s="17"/>
    </row>
  </sheetData>
  <mergeCells count="1">
    <mergeCell ref="B33:I3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8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P311"/>
  <sheetViews>
    <sheetView zoomScale="80" zoomScaleNormal="80" zoomScaleSheetLayoutView="85" workbookViewId="0">
      <pane xSplit="1" ySplit="6" topLeftCell="B7" activePane="bottomRight" state="frozen"/>
      <selection activeCell="B1" sqref="B1:K1"/>
      <selection pane="topRight" activeCell="B1" sqref="B1:K1"/>
      <selection pane="bottomLeft" activeCell="B1" sqref="B1:K1"/>
      <selection pane="bottomRight" activeCell="B1" sqref="B1:H1"/>
    </sheetView>
  </sheetViews>
  <sheetFormatPr defaultRowHeight="13.5"/>
  <cols>
    <col min="1" max="1" width="1" style="30" customWidth="1"/>
    <col min="2" max="3" width="17.875" style="30" customWidth="1"/>
    <col min="4" max="4" width="14.25" style="30" customWidth="1"/>
    <col min="5" max="5" width="15.875" style="30" customWidth="1"/>
    <col min="6" max="6" width="14.25" style="30" customWidth="1"/>
    <col min="7" max="7" width="13.5" style="30" customWidth="1"/>
    <col min="8" max="8" width="17.25" style="30" customWidth="1"/>
    <col min="9" max="9" width="17.125" style="29" hidden="1" customWidth="1"/>
    <col min="10" max="10" width="16" style="29" hidden="1" customWidth="1"/>
    <col min="11" max="11" width="14.625" style="29" hidden="1" customWidth="1"/>
    <col min="12" max="12" width="21.75" style="29" hidden="1" customWidth="1"/>
    <col min="13" max="14" width="14.75" style="29" hidden="1" customWidth="1"/>
    <col min="15" max="15" width="12.25" style="29" hidden="1" customWidth="1"/>
    <col min="16" max="16" width="13.375" style="29" hidden="1" customWidth="1"/>
    <col min="17" max="16384" width="9" style="30"/>
  </cols>
  <sheetData>
    <row r="1" spans="2:16" ht="33" customHeight="1">
      <c r="B1" s="170" t="s">
        <v>85</v>
      </c>
      <c r="C1" s="171"/>
      <c r="D1" s="171"/>
      <c r="E1" s="171"/>
      <c r="F1" s="171"/>
      <c r="G1" s="171"/>
      <c r="H1" s="171"/>
    </row>
    <row r="2" spans="2:16" ht="12.75" customHeight="1">
      <c r="B2" s="111"/>
      <c r="C2" s="31"/>
      <c r="D2" s="31"/>
      <c r="E2" s="31"/>
      <c r="F2" s="31"/>
      <c r="G2" s="31"/>
      <c r="H2" s="31"/>
    </row>
    <row r="3" spans="2:16" ht="23.25" customHeight="1">
      <c r="B3" s="32" t="s">
        <v>36</v>
      </c>
      <c r="C3" s="33"/>
      <c r="D3" s="34"/>
      <c r="E3" s="34"/>
    </row>
    <row r="4" spans="2:16" s="36" customFormat="1" ht="18" customHeight="1" thickBot="1">
      <c r="B4" s="35"/>
      <c r="F4" s="37"/>
      <c r="H4" s="38" t="s">
        <v>37</v>
      </c>
      <c r="I4" s="39"/>
      <c r="J4" s="40"/>
      <c r="K4" s="40"/>
      <c r="L4" s="40"/>
      <c r="M4" s="41" t="s">
        <v>38</v>
      </c>
      <c r="N4" s="40"/>
      <c r="O4" s="41" t="s">
        <v>39</v>
      </c>
      <c r="P4" s="41"/>
    </row>
    <row r="5" spans="2:16" ht="24" customHeight="1">
      <c r="B5" s="161" t="s">
        <v>40</v>
      </c>
      <c r="C5" s="172" t="s">
        <v>41</v>
      </c>
      <c r="D5" s="165" t="s">
        <v>42</v>
      </c>
      <c r="E5" s="165"/>
      <c r="F5" s="165" t="s">
        <v>43</v>
      </c>
      <c r="G5" s="165"/>
      <c r="H5" s="166" t="s">
        <v>44</v>
      </c>
      <c r="I5" s="155" t="s">
        <v>45</v>
      </c>
      <c r="J5" s="155"/>
      <c r="K5" s="151" t="s">
        <v>46</v>
      </c>
      <c r="L5" s="153" t="s">
        <v>47</v>
      </c>
      <c r="M5" s="155" t="s">
        <v>48</v>
      </c>
      <c r="N5" s="156"/>
      <c r="O5" s="157" t="s">
        <v>49</v>
      </c>
      <c r="P5" s="158"/>
    </row>
    <row r="6" spans="2:16" ht="24" customHeight="1">
      <c r="B6" s="162"/>
      <c r="C6" s="173"/>
      <c r="D6" s="112" t="s">
        <v>50</v>
      </c>
      <c r="E6" s="112" t="s">
        <v>51</v>
      </c>
      <c r="F6" s="112" t="s">
        <v>50</v>
      </c>
      <c r="G6" s="112" t="s">
        <v>51</v>
      </c>
      <c r="H6" s="167"/>
      <c r="I6" s="113" t="s">
        <v>52</v>
      </c>
      <c r="J6" s="42" t="s">
        <v>53</v>
      </c>
      <c r="K6" s="152"/>
      <c r="L6" s="154"/>
      <c r="M6" s="43" t="s">
        <v>52</v>
      </c>
      <c r="N6" s="44" t="s">
        <v>53</v>
      </c>
      <c r="O6" s="159"/>
      <c r="P6" s="160"/>
    </row>
    <row r="7" spans="2:16" ht="38.25" customHeight="1" thickBot="1">
      <c r="B7" s="114" t="s">
        <v>54</v>
      </c>
      <c r="C7" s="115">
        <f t="shared" ref="C7:H7" si="0">SUM(C8:C18)</f>
        <v>16221327381</v>
      </c>
      <c r="D7" s="116">
        <f t="shared" si="0"/>
        <v>0</v>
      </c>
      <c r="E7" s="116">
        <f t="shared" si="0"/>
        <v>0</v>
      </c>
      <c r="F7" s="116" t="e">
        <f t="shared" si="0"/>
        <v>#REF!</v>
      </c>
      <c r="G7" s="116" t="e">
        <f t="shared" si="0"/>
        <v>#REF!</v>
      </c>
      <c r="H7" s="117" t="e">
        <f t="shared" si="0"/>
        <v>#REF!</v>
      </c>
      <c r="I7" s="45">
        <f>E25+D25</f>
        <v>0</v>
      </c>
      <c r="J7" s="46" t="e">
        <f>F25+G25</f>
        <v>#REF!</v>
      </c>
      <c r="K7" s="47" t="e">
        <f>I7-J7</f>
        <v>#REF!</v>
      </c>
      <c r="L7" s="48" t="s">
        <v>55</v>
      </c>
      <c r="M7" s="49">
        <f>D24+E24</f>
        <v>0</v>
      </c>
      <c r="N7" s="50" t="e">
        <f>F24+G24</f>
        <v>#REF!</v>
      </c>
      <c r="O7" s="51">
        <v>0</v>
      </c>
      <c r="P7" s="51">
        <v>0</v>
      </c>
    </row>
    <row r="8" spans="2:16" ht="38.25" hidden="1" customHeight="1" thickBot="1">
      <c r="B8" s="118" t="s">
        <v>56</v>
      </c>
      <c r="C8" s="115">
        <v>0</v>
      </c>
      <c r="D8" s="116"/>
      <c r="E8" s="116"/>
      <c r="F8" s="116"/>
      <c r="G8" s="116"/>
      <c r="H8" s="117">
        <f>C8-F8+G8</f>
        <v>0</v>
      </c>
      <c r="I8" s="119">
        <f>D7+E7</f>
        <v>0</v>
      </c>
      <c r="J8" s="120" t="e">
        <f>F7+G7</f>
        <v>#REF!</v>
      </c>
      <c r="K8" s="121" t="e">
        <f>I8-J8</f>
        <v>#REF!</v>
      </c>
      <c r="L8" s="122"/>
      <c r="M8" s="52"/>
      <c r="N8" s="123"/>
      <c r="O8" s="124"/>
      <c r="P8" s="124"/>
    </row>
    <row r="9" spans="2:16" ht="38.25" customHeight="1">
      <c r="B9" s="125" t="s">
        <v>57</v>
      </c>
      <c r="C9" s="126">
        <v>29571741</v>
      </c>
      <c r="D9" s="116">
        <f>SUMIF('일반 세입'!$A$7:$A$15,"의회운영위원회",'일반 세입'!$L$7:$L$15)</f>
        <v>0</v>
      </c>
      <c r="E9" s="116">
        <f>SUMIF('일반 세입'!$A$7:$A$15,"의회운영위원회",'일반 세입'!$M$7:$M$15)</f>
        <v>0</v>
      </c>
      <c r="F9" s="116" t="e">
        <f>SUMIF(#REF!,"의회운영위원회",#REF!)</f>
        <v>#REF!</v>
      </c>
      <c r="G9" s="116" t="e">
        <f>SUMIF(#REF!,"의회운영위원회",#REF!)</f>
        <v>#REF!</v>
      </c>
      <c r="H9" s="117" t="e">
        <f>C9+F9+G9</f>
        <v>#REF!</v>
      </c>
      <c r="I9" s="168" t="s">
        <v>58</v>
      </c>
      <c r="J9" s="169"/>
      <c r="K9" s="40"/>
      <c r="N9" s="127" t="s">
        <v>59</v>
      </c>
    </row>
    <row r="10" spans="2:16" ht="38.25" customHeight="1" thickBot="1">
      <c r="B10" s="125" t="s">
        <v>60</v>
      </c>
      <c r="C10" s="115">
        <v>3898493309</v>
      </c>
      <c r="D10" s="116">
        <f>SUMIF('일반 세입'!$A$7:$A$15,"기획재정위원회",'일반 세입'!$L$7:$L$15)</f>
        <v>0</v>
      </c>
      <c r="E10" s="116">
        <f>SUMIF('일반 세입'!$A$7:$A$15,"기획재정위원회",'일반 세입'!$M$7:$M$15)</f>
        <v>0</v>
      </c>
      <c r="F10" s="116" t="e">
        <f>SUMIF(#REF!,"기획재정위원회",#REF!)</f>
        <v>#REF!</v>
      </c>
      <c r="G10" s="116" t="e">
        <f>SUMIF(#REF!,"기획재정위원회",#REF!)</f>
        <v>#REF!</v>
      </c>
      <c r="H10" s="117" t="e">
        <f t="shared" ref="H10:H18" si="1">C10+F10+G10</f>
        <v>#REF!</v>
      </c>
      <c r="I10" s="53">
        <f>'일반 세입'!L6+'일반 세입'!M6</f>
        <v>0</v>
      </c>
      <c r="J10" s="54" t="e">
        <f>#REF!+#REF!</f>
        <v>#REF!</v>
      </c>
      <c r="K10" s="40"/>
      <c r="N10" s="55" t="e">
        <f>M7-N7</f>
        <v>#REF!</v>
      </c>
    </row>
    <row r="11" spans="2:16" ht="38.25" customHeight="1">
      <c r="B11" s="125" t="s">
        <v>61</v>
      </c>
      <c r="C11" s="115">
        <v>568447623</v>
      </c>
      <c r="D11" s="116">
        <f>SUMIF('일반 세입'!$A$7:$A$15,"경제과학기술위원회",'일반 세입'!$L$7:$L$15)</f>
        <v>0</v>
      </c>
      <c r="E11" s="116">
        <f>SUMIF('일반 세입'!$A$7:$A$15,"경제과학기술위원회",'일반 세입'!$M$7:$M$15)</f>
        <v>0</v>
      </c>
      <c r="F11" s="116" t="e">
        <f>SUMIF(#REF!,"경제과학기술위원회",#REF!)</f>
        <v>#REF!</v>
      </c>
      <c r="G11" s="116" t="e">
        <f>SUMIF(#REF!,"경제과학기술위원회",#REF!)</f>
        <v>#REF!</v>
      </c>
      <c r="H11" s="117" t="e">
        <f t="shared" si="1"/>
        <v>#REF!</v>
      </c>
      <c r="I11" s="56"/>
      <c r="J11" s="57"/>
      <c r="K11" s="58"/>
      <c r="N11" s="56"/>
    </row>
    <row r="12" spans="2:16" ht="38.25" customHeight="1">
      <c r="B12" s="125" t="s">
        <v>62</v>
      </c>
      <c r="C12" s="115">
        <v>1084349076</v>
      </c>
      <c r="D12" s="116">
        <f>SUMIF('일반 세입'!$A$7:$A$15,"행정자치위원회",'일반 세입'!$L$7:$L$15)</f>
        <v>0</v>
      </c>
      <c r="E12" s="116">
        <f>SUMIF('일반 세입'!$A$7:$A$15,"행정자치위원회",'일반 세입'!$M$7:$M$15)</f>
        <v>0</v>
      </c>
      <c r="F12" s="116" t="e">
        <f>SUMIF(#REF!,"행정자치위원회",#REF!)</f>
        <v>#REF!</v>
      </c>
      <c r="G12" s="116" t="e">
        <f>SUMIF(#REF!,"행정자치위원회",#REF!)</f>
        <v>#REF!</v>
      </c>
      <c r="H12" s="117" t="e">
        <f t="shared" si="1"/>
        <v>#REF!</v>
      </c>
      <c r="I12" s="56"/>
      <c r="J12" s="128"/>
      <c r="L12" s="129"/>
      <c r="M12" s="129"/>
    </row>
    <row r="13" spans="2:16" ht="38.25" customHeight="1">
      <c r="B13" s="125" t="s">
        <v>63</v>
      </c>
      <c r="C13" s="115">
        <v>273648191</v>
      </c>
      <c r="D13" s="116">
        <f>SUMIF('일반 세입'!$A$7:$A$15,"문화체육관광위원회",'일반 세입'!$L$7:$L$15)</f>
        <v>0</v>
      </c>
      <c r="E13" s="116">
        <f>SUMIF('일반 세입'!$A$7:$A$15,"문화체육관광위원회",'일반 세입'!$M$7:$M$15)</f>
        <v>0</v>
      </c>
      <c r="F13" s="116" t="e">
        <f>SUMIF(#REF!,"문화체육관광위원회",#REF!)</f>
        <v>#REF!</v>
      </c>
      <c r="G13" s="116" t="e">
        <f>SUMIF(#REF!,"문화체육관광위원회",#REF!)</f>
        <v>#REF!</v>
      </c>
      <c r="H13" s="117" t="e">
        <f t="shared" si="1"/>
        <v>#REF!</v>
      </c>
      <c r="K13" s="59"/>
      <c r="L13" s="60"/>
      <c r="N13" s="29" t="s">
        <v>64</v>
      </c>
    </row>
    <row r="14" spans="2:16" s="63" customFormat="1" ht="38.25" customHeight="1">
      <c r="B14" s="125" t="s">
        <v>65</v>
      </c>
      <c r="C14" s="130">
        <v>536493471</v>
      </c>
      <c r="D14" s="116">
        <f>SUMIF('일반 세입'!$A$7:$A$15,"농림수산위원회",'일반 세입'!$L$7:$L$15)</f>
        <v>0</v>
      </c>
      <c r="E14" s="116">
        <f>SUMIF('일반 세입'!$A$7:$A$15,"농림수산위원회",'일반 세입'!$M$7:$M$15)</f>
        <v>0</v>
      </c>
      <c r="F14" s="116" t="e">
        <f>SUMIF(#REF!,"농림수산위원회",#REF!)</f>
        <v>#REF!</v>
      </c>
      <c r="G14" s="116" t="e">
        <f>SUMIF(#REF!,"농림수산위원회",#REF!)</f>
        <v>#REF!</v>
      </c>
      <c r="H14" s="117" t="e">
        <f t="shared" si="1"/>
        <v>#REF!</v>
      </c>
      <c r="I14" s="61"/>
      <c r="J14" s="61"/>
      <c r="K14" s="59"/>
      <c r="L14" s="60"/>
      <c r="M14" s="52"/>
      <c r="N14" s="62" t="e">
        <f>N10-K7</f>
        <v>#REF!</v>
      </c>
      <c r="O14" s="61"/>
      <c r="P14" s="61"/>
    </row>
    <row r="15" spans="2:16" s="63" customFormat="1" ht="38.25" customHeight="1">
      <c r="B15" s="125" t="s">
        <v>66</v>
      </c>
      <c r="C15" s="130">
        <v>2948270941</v>
      </c>
      <c r="D15" s="116">
        <f>SUMIF('일반 세입'!$A$7:$A$15,"보건복지공보위원회",'일반 세입'!$L$7:$L$15)</f>
        <v>0</v>
      </c>
      <c r="E15" s="116">
        <f>SUMIF('일반 세입'!$A$7:$A$15,"보건복지공보위원회",'일반 세입'!$M$7:$M$15)</f>
        <v>0</v>
      </c>
      <c r="F15" s="116" t="e">
        <f>SUMIF(#REF!,"보건복지공보위원회",#REF!)</f>
        <v>#REF!</v>
      </c>
      <c r="G15" s="116" t="e">
        <f>SUMIF(#REF!,"보건복지공보위원회",#REF!)</f>
        <v>#REF!</v>
      </c>
      <c r="H15" s="117" t="e">
        <f t="shared" si="1"/>
        <v>#REF!</v>
      </c>
      <c r="I15" s="61"/>
      <c r="J15" s="61"/>
      <c r="K15" s="59"/>
      <c r="L15" s="60"/>
      <c r="M15" s="61"/>
      <c r="N15" s="61"/>
      <c r="O15" s="61"/>
      <c r="P15" s="61"/>
    </row>
    <row r="16" spans="2:16" s="63" customFormat="1" ht="38.25" customHeight="1">
      <c r="B16" s="125" t="s">
        <v>67</v>
      </c>
      <c r="C16" s="130">
        <v>1196035699</v>
      </c>
      <c r="D16" s="116">
        <f>SUMIF('일반 세입'!$A$7:$A$15,"건설교통위원회",'일반 세입'!$L$7:$L$15)</f>
        <v>0</v>
      </c>
      <c r="E16" s="116">
        <f>SUMIF('일반 세입'!$A$7:$A$15,"건설교통위원회",'일반 세입'!$M$7:$M$15)</f>
        <v>0</v>
      </c>
      <c r="F16" s="116" t="e">
        <f>SUMIF(#REF!,"건설교통위원회",#REF!)</f>
        <v>#REF!</v>
      </c>
      <c r="G16" s="116" t="e">
        <f>SUMIF(#REF!,"건설교통위원회",#REF!)</f>
        <v>#REF!</v>
      </c>
      <c r="H16" s="117" t="e">
        <f t="shared" si="1"/>
        <v>#REF!</v>
      </c>
      <c r="I16" s="61"/>
      <c r="J16" s="61"/>
      <c r="K16" s="59"/>
      <c r="L16" s="60"/>
      <c r="M16" s="61"/>
      <c r="N16" s="61"/>
      <c r="O16" s="61"/>
      <c r="P16" s="61"/>
    </row>
    <row r="17" spans="2:16" s="65" customFormat="1" ht="38.25" customHeight="1">
      <c r="B17" s="131" t="s">
        <v>68</v>
      </c>
      <c r="C17" s="132">
        <v>916276929</v>
      </c>
      <c r="D17" s="116">
        <f>SUMIF('일반 세입'!$A$7:$A$15,"도시환경위원회",'일반 세입'!$L$7:$L$15)</f>
        <v>0</v>
      </c>
      <c r="E17" s="116">
        <f>SUMIF('일반 세입'!$A$7:$A$15,"도시환경위원회",'일반 세입'!$M$7:$M$15)</f>
        <v>0</v>
      </c>
      <c r="F17" s="116" t="e">
        <f>SUMIF(#REF!,"도시환경위원회",#REF!)</f>
        <v>#REF!</v>
      </c>
      <c r="G17" s="116" t="e">
        <f>SUMIF(#REF!,"도시환경위원회",#REF!)</f>
        <v>#REF!</v>
      </c>
      <c r="H17" s="117" t="e">
        <f t="shared" si="1"/>
        <v>#REF!</v>
      </c>
      <c r="I17" s="64"/>
      <c r="J17" s="64"/>
      <c r="K17" s="59"/>
      <c r="L17" s="60"/>
      <c r="M17" s="64"/>
      <c r="N17" s="64"/>
      <c r="O17" s="64"/>
      <c r="P17" s="64"/>
    </row>
    <row r="18" spans="2:16" s="63" customFormat="1" ht="38.25" customHeight="1" thickBot="1">
      <c r="B18" s="133" t="s">
        <v>69</v>
      </c>
      <c r="C18" s="134">
        <v>4769740401</v>
      </c>
      <c r="D18" s="135">
        <f>SUMIF('일반 세입'!$A$7:$A$15,"여성가족평생교육위원회",'일반 세입'!$L$7:$L$15)</f>
        <v>0</v>
      </c>
      <c r="E18" s="135">
        <f>SUMIF('일반 세입'!$A$7:$A$15,"여성가족평생교육위원회",'일반 세입'!$M$7:$M$15)</f>
        <v>0</v>
      </c>
      <c r="F18" s="135" t="e">
        <f>SUMIF(#REF!,"여성가족평생교육위원회",#REF!)</f>
        <v>#REF!</v>
      </c>
      <c r="G18" s="135" t="e">
        <f>SUMIF(#REF!,"여성가족평생교육위원회",#REF!)</f>
        <v>#REF!</v>
      </c>
      <c r="H18" s="136" t="e">
        <f t="shared" si="1"/>
        <v>#REF!</v>
      </c>
      <c r="I18" s="61"/>
      <c r="J18" s="61"/>
      <c r="K18" s="59"/>
      <c r="L18" s="60"/>
      <c r="M18" s="61"/>
      <c r="N18" s="61"/>
      <c r="O18" s="61"/>
      <c r="P18" s="61"/>
    </row>
    <row r="19" spans="2:16" ht="18" customHeight="1">
      <c r="B19" s="36"/>
      <c r="C19" s="36"/>
      <c r="D19" s="36"/>
      <c r="E19" s="36"/>
      <c r="F19" s="36"/>
      <c r="G19" s="36"/>
      <c r="H19" s="36"/>
      <c r="K19" s="59"/>
      <c r="L19" s="60"/>
    </row>
    <row r="20" spans="2:16" ht="20.25">
      <c r="B20" s="66" t="s">
        <v>70</v>
      </c>
      <c r="C20" s="32"/>
      <c r="D20" s="32"/>
      <c r="E20" s="32"/>
      <c r="F20" s="32"/>
      <c r="G20" s="32"/>
      <c r="H20" s="67"/>
      <c r="K20" s="59"/>
      <c r="L20" s="60"/>
    </row>
    <row r="21" spans="2:16" ht="19.5" thickBot="1">
      <c r="B21" s="35"/>
      <c r="C21" s="36"/>
      <c r="D21" s="36"/>
      <c r="E21" s="36"/>
      <c r="F21" s="36"/>
      <c r="G21" s="36"/>
      <c r="H21" s="38" t="s">
        <v>28</v>
      </c>
    </row>
    <row r="22" spans="2:16" ht="24.75" customHeight="1">
      <c r="B22" s="161" t="s">
        <v>71</v>
      </c>
      <c r="C22" s="163" t="s">
        <v>72</v>
      </c>
      <c r="D22" s="165" t="s">
        <v>42</v>
      </c>
      <c r="E22" s="165"/>
      <c r="F22" s="165" t="s">
        <v>43</v>
      </c>
      <c r="G22" s="165"/>
      <c r="H22" s="166" t="s">
        <v>44</v>
      </c>
    </row>
    <row r="23" spans="2:16" ht="24.75" customHeight="1">
      <c r="B23" s="162"/>
      <c r="C23" s="164"/>
      <c r="D23" s="112" t="s">
        <v>50</v>
      </c>
      <c r="E23" s="112" t="s">
        <v>51</v>
      </c>
      <c r="F23" s="112" t="s">
        <v>50</v>
      </c>
      <c r="G23" s="112" t="s">
        <v>51</v>
      </c>
      <c r="H23" s="167"/>
      <c r="I23" s="29" t="s">
        <v>73</v>
      </c>
    </row>
    <row r="24" spans="2:16" ht="36" customHeight="1">
      <c r="B24" s="114" t="s">
        <v>74</v>
      </c>
      <c r="C24" s="115">
        <f t="shared" ref="C24:G24" si="2">SUM(C25:C26)</f>
        <v>16221327381</v>
      </c>
      <c r="D24" s="116">
        <f t="shared" si="2"/>
        <v>0</v>
      </c>
      <c r="E24" s="115">
        <f t="shared" si="2"/>
        <v>0</v>
      </c>
      <c r="F24" s="116" t="e">
        <f t="shared" si="2"/>
        <v>#REF!</v>
      </c>
      <c r="G24" s="115" t="e">
        <f t="shared" si="2"/>
        <v>#REF!</v>
      </c>
      <c r="H24" s="117" t="e">
        <f>SUM(H25:H26)</f>
        <v>#REF!</v>
      </c>
      <c r="I24" s="39">
        <f>C24+D24+E24</f>
        <v>16221327381</v>
      </c>
      <c r="J24" s="68" t="e">
        <f>I24-H24</f>
        <v>#REF!</v>
      </c>
      <c r="K24" s="40" t="s">
        <v>75</v>
      </c>
    </row>
    <row r="25" spans="2:16" ht="36" customHeight="1">
      <c r="B25" s="114" t="s">
        <v>29</v>
      </c>
      <c r="C25" s="115">
        <v>13099250390</v>
      </c>
      <c r="D25" s="116">
        <f>'일반 세입'!L6</f>
        <v>0</v>
      </c>
      <c r="E25" s="116">
        <f>'일반 세입'!M6</f>
        <v>0</v>
      </c>
      <c r="F25" s="116" t="e">
        <f>#REF!</f>
        <v>#REF!</v>
      </c>
      <c r="G25" s="116" t="e">
        <f>#REF!</f>
        <v>#REF!</v>
      </c>
      <c r="H25" s="117" t="e">
        <f>C25+F25+G25</f>
        <v>#REF!</v>
      </c>
      <c r="I25" s="39">
        <f>C25+D25+E25</f>
        <v>13099250390</v>
      </c>
      <c r="J25" s="68" t="e">
        <f>I25-H25</f>
        <v>#REF!</v>
      </c>
      <c r="K25" s="40" t="s">
        <v>75</v>
      </c>
    </row>
    <row r="26" spans="2:16" ht="36" customHeight="1" thickBot="1">
      <c r="B26" s="137" t="s">
        <v>76</v>
      </c>
      <c r="C26" s="138">
        <v>3122076991</v>
      </c>
      <c r="D26" s="135"/>
      <c r="E26" s="135"/>
      <c r="F26" s="135"/>
      <c r="G26" s="135"/>
      <c r="H26" s="136">
        <f>C26+F26+G26</f>
        <v>3122076991</v>
      </c>
      <c r="I26" s="39">
        <f>C26+D26+E26</f>
        <v>3122076991</v>
      </c>
      <c r="J26" s="68">
        <f>I26-H26</f>
        <v>0</v>
      </c>
      <c r="K26" s="40" t="s">
        <v>75</v>
      </c>
    </row>
    <row r="27" spans="2:16" ht="9" customHeight="1">
      <c r="B27" s="36"/>
      <c r="C27" s="36"/>
      <c r="D27" s="36"/>
      <c r="E27" s="36"/>
      <c r="F27" s="36"/>
      <c r="G27" s="36"/>
      <c r="H27" s="36"/>
    </row>
    <row r="28" spans="2:16" ht="20.25" customHeight="1">
      <c r="H28" s="139"/>
      <c r="J28" s="140"/>
    </row>
    <row r="29" spans="2:16" ht="20.25" customHeight="1"/>
    <row r="30" spans="2:16" ht="14.25">
      <c r="B30" s="69" t="s">
        <v>30</v>
      </c>
      <c r="C30" s="70" t="s">
        <v>77</v>
      </c>
      <c r="D30" s="71" t="s">
        <v>78</v>
      </c>
      <c r="E30" s="70" t="s">
        <v>79</v>
      </c>
      <c r="G30" s="29"/>
      <c r="H30" s="29"/>
      <c r="O30" s="30"/>
      <c r="P30" s="30"/>
    </row>
    <row r="31" spans="2:16" ht="15">
      <c r="B31" s="72" t="s">
        <v>31</v>
      </c>
      <c r="C31" s="141">
        <v>29571741</v>
      </c>
      <c r="D31" s="141"/>
      <c r="E31" s="141">
        <f>SUM(C31:D31)</f>
        <v>29571741</v>
      </c>
      <c r="G31" s="29"/>
      <c r="H31" s="29"/>
      <c r="O31" s="30"/>
      <c r="P31" s="30"/>
    </row>
    <row r="32" spans="2:16" ht="15">
      <c r="B32" s="72" t="s">
        <v>32</v>
      </c>
      <c r="C32" s="141">
        <v>2482731231</v>
      </c>
      <c r="D32" s="141">
        <v>1415762078</v>
      </c>
      <c r="E32" s="141">
        <f t="shared" ref="E32:E41" si="3">SUM(C32:D32)</f>
        <v>3898493309</v>
      </c>
      <c r="G32" s="29"/>
      <c r="H32" s="29"/>
      <c r="O32" s="30"/>
      <c r="P32" s="30"/>
    </row>
    <row r="33" spans="2:16" ht="15">
      <c r="B33" s="72" t="s">
        <v>19</v>
      </c>
      <c r="C33" s="141">
        <v>195073838</v>
      </c>
      <c r="D33" s="141">
        <v>373373785</v>
      </c>
      <c r="E33" s="141">
        <f t="shared" si="3"/>
        <v>568447623</v>
      </c>
      <c r="G33" s="29"/>
      <c r="H33" s="29"/>
      <c r="O33" s="30"/>
      <c r="P33" s="30"/>
    </row>
    <row r="34" spans="2:16" ht="15">
      <c r="B34" s="72" t="s">
        <v>21</v>
      </c>
      <c r="C34" s="141">
        <v>1084349076</v>
      </c>
      <c r="D34" s="141"/>
      <c r="E34" s="141">
        <f t="shared" si="3"/>
        <v>1084349076</v>
      </c>
      <c r="G34" s="29"/>
      <c r="H34" s="29"/>
      <c r="O34" s="30"/>
      <c r="P34" s="30"/>
    </row>
    <row r="35" spans="2:16" ht="15">
      <c r="B35" s="72" t="s">
        <v>27</v>
      </c>
      <c r="C35" s="141">
        <v>257698191</v>
      </c>
      <c r="D35" s="141">
        <v>15950000</v>
      </c>
      <c r="E35" s="141">
        <f t="shared" si="3"/>
        <v>273648191</v>
      </c>
      <c r="G35" s="29"/>
      <c r="H35" s="29"/>
      <c r="O35" s="30"/>
      <c r="P35" s="30"/>
    </row>
    <row r="36" spans="2:16" ht="15">
      <c r="B36" s="72" t="s">
        <v>22</v>
      </c>
      <c r="C36" s="141">
        <v>536493471</v>
      </c>
      <c r="D36" s="141"/>
      <c r="E36" s="141">
        <f t="shared" si="3"/>
        <v>536493471</v>
      </c>
      <c r="G36" s="29"/>
      <c r="H36" s="29"/>
      <c r="O36" s="30"/>
      <c r="P36" s="30"/>
    </row>
    <row r="37" spans="2:16" ht="15">
      <c r="B37" s="72" t="s">
        <v>23</v>
      </c>
      <c r="C37" s="141">
        <v>2948270941</v>
      </c>
      <c r="D37" s="141"/>
      <c r="E37" s="141">
        <f t="shared" si="3"/>
        <v>2948270941</v>
      </c>
      <c r="G37" s="29"/>
      <c r="H37" s="29"/>
      <c r="O37" s="30"/>
      <c r="P37" s="30"/>
    </row>
    <row r="38" spans="2:16" ht="15">
      <c r="B38" s="72" t="s">
        <v>24</v>
      </c>
      <c r="C38" s="141">
        <v>1196035699</v>
      </c>
      <c r="D38" s="141"/>
      <c r="E38" s="141">
        <f t="shared" si="3"/>
        <v>1196035699</v>
      </c>
      <c r="G38" s="29"/>
      <c r="H38" s="29"/>
      <c r="O38" s="30"/>
      <c r="P38" s="30"/>
    </row>
    <row r="39" spans="2:16" ht="15">
      <c r="B39" s="72" t="s">
        <v>25</v>
      </c>
      <c r="C39" s="141">
        <v>870225757</v>
      </c>
      <c r="D39" s="141">
        <v>46051172</v>
      </c>
      <c r="E39" s="141">
        <f t="shared" si="3"/>
        <v>916276929</v>
      </c>
      <c r="G39" s="29"/>
      <c r="H39" s="29"/>
      <c r="O39" s="30"/>
      <c r="P39" s="30"/>
    </row>
    <row r="40" spans="2:16" ht="15">
      <c r="B40" s="72" t="s">
        <v>26</v>
      </c>
      <c r="C40" s="141">
        <v>4769740401</v>
      </c>
      <c r="D40" s="141"/>
      <c r="E40" s="141">
        <f t="shared" si="3"/>
        <v>4769740401</v>
      </c>
      <c r="G40" s="29"/>
      <c r="H40" s="29"/>
      <c r="O40" s="30"/>
      <c r="P40" s="30"/>
    </row>
    <row r="41" spans="2:16" ht="15">
      <c r="B41" s="72" t="s">
        <v>33</v>
      </c>
      <c r="C41" s="141">
        <f>SUM(C31:C40)</f>
        <v>14370190346</v>
      </c>
      <c r="D41" s="141">
        <f>SUM(D31:D40)</f>
        <v>1851137035</v>
      </c>
      <c r="E41" s="141">
        <f t="shared" si="3"/>
        <v>16221327381</v>
      </c>
      <c r="G41" s="29"/>
      <c r="H41" s="29"/>
      <c r="O41" s="30"/>
      <c r="P41" s="30"/>
    </row>
    <row r="43" spans="2:16">
      <c r="B43" s="73" t="s">
        <v>80</v>
      </c>
      <c r="C43" s="74">
        <f>3922478-221377</f>
        <v>3701101</v>
      </c>
    </row>
    <row r="71" spans="1:16">
      <c r="A71" s="75"/>
      <c r="B71" s="75"/>
      <c r="C71" s="75"/>
      <c r="D71" s="75"/>
      <c r="E71" s="75"/>
      <c r="F71" s="75"/>
      <c r="G71" s="75"/>
      <c r="H71" s="75"/>
      <c r="I71" s="76"/>
      <c r="J71" s="76"/>
      <c r="K71" s="76"/>
      <c r="L71" s="76"/>
      <c r="M71" s="76"/>
      <c r="N71" s="76"/>
      <c r="O71" s="76"/>
      <c r="P71" s="76"/>
    </row>
    <row r="181" spans="9:9" ht="24">
      <c r="I181" s="58" t="s">
        <v>81</v>
      </c>
    </row>
    <row r="311" spans="9:11">
      <c r="I311" s="77"/>
      <c r="K311" s="29">
        <v>-50000</v>
      </c>
    </row>
  </sheetData>
  <mergeCells count="17"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B22:B23"/>
    <mergeCell ref="C22:C23"/>
    <mergeCell ref="D22:E22"/>
    <mergeCell ref="F22:G22"/>
    <mergeCell ref="H22:H23"/>
    <mergeCell ref="I9:J9"/>
    <mergeCell ref="I5:J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6" orientation="portrait" r:id="rId1"/>
  <headerFooter alignWithMargins="0">
    <oddFooter>&amp;C&amp;P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66CC"/>
  </sheetPr>
  <dimension ref="A1:T20"/>
  <sheetViews>
    <sheetView showGridLines="0" tabSelected="1" zoomScale="80" zoomScaleNormal="80" zoomScaleSheetLayoutView="80" workbookViewId="0">
      <pane ySplit="6" topLeftCell="A7" activePane="bottomLeft" state="frozen"/>
      <selection activeCell="B1" sqref="B1:K1"/>
      <selection pane="bottomLeft" activeCell="Z6" sqref="Z6"/>
    </sheetView>
  </sheetViews>
  <sheetFormatPr defaultColWidth="8.75" defaultRowHeight="13.5"/>
  <cols>
    <col min="1" max="1" width="2.5" style="8" customWidth="1"/>
    <col min="2" max="2" width="4.25" style="81" customWidth="1"/>
    <col min="3" max="3" width="6.875" style="20" customWidth="1"/>
    <col min="4" max="4" width="12.75" style="8" customWidth="1"/>
    <col min="5" max="5" width="32" style="8" customWidth="1"/>
    <col min="6" max="6" width="12.375" style="8" customWidth="1"/>
    <col min="7" max="7" width="10.875" style="8" customWidth="1"/>
    <col min="8" max="8" width="12.375" style="8" customWidth="1"/>
    <col min="9" max="9" width="10.125" style="8" customWidth="1"/>
    <col min="10" max="10" width="10.75" style="8" customWidth="1"/>
    <col min="11" max="11" width="12.125" style="8" customWidth="1"/>
    <col min="12" max="13" width="10" style="8" hidden="1" customWidth="1"/>
    <col min="14" max="14" width="11.625" style="8" hidden="1" customWidth="1"/>
    <col min="15" max="15" width="9.25" style="8" hidden="1" customWidth="1"/>
    <col min="16" max="16" width="25.625" style="8" customWidth="1"/>
    <col min="17" max="17" width="5.375" style="8" customWidth="1"/>
    <col min="18" max="18" width="11.125" style="8" customWidth="1"/>
    <col min="19" max="19" width="11.25" style="8" customWidth="1"/>
    <col min="20" max="20" width="6" style="20" customWidth="1"/>
    <col min="21" max="21" width="8.75" style="8" customWidth="1"/>
    <col min="22" max="16384" width="8.75" style="8"/>
  </cols>
  <sheetData>
    <row r="1" spans="1:20" ht="29.25" customHeight="1">
      <c r="A1" s="177" t="s">
        <v>96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  <c r="P1" s="177"/>
    </row>
    <row r="2" spans="1:20" ht="22.5" customHeight="1">
      <c r="A2" s="21" t="s">
        <v>12</v>
      </c>
      <c r="B2" s="80"/>
    </row>
    <row r="3" spans="1:20" ht="16.5" customHeight="1">
      <c r="P3" s="22" t="s">
        <v>17</v>
      </c>
      <c r="R3" s="20"/>
    </row>
    <row r="4" spans="1:20" ht="27.75" customHeight="1">
      <c r="A4" s="178" t="s">
        <v>8</v>
      </c>
      <c r="B4" s="179"/>
      <c r="C4" s="182" t="s">
        <v>9</v>
      </c>
      <c r="D4" s="183" t="s">
        <v>7</v>
      </c>
      <c r="E4" s="183" t="s">
        <v>6</v>
      </c>
      <c r="F4" s="182" t="s">
        <v>86</v>
      </c>
      <c r="G4" s="182" t="s">
        <v>18</v>
      </c>
      <c r="H4" s="184" t="s">
        <v>87</v>
      </c>
      <c r="I4" s="186" t="s">
        <v>88</v>
      </c>
      <c r="J4" s="176"/>
      <c r="K4" s="182" t="s">
        <v>13</v>
      </c>
      <c r="L4" s="186" t="s">
        <v>89</v>
      </c>
      <c r="M4" s="176"/>
      <c r="N4" s="182" t="s">
        <v>14</v>
      </c>
      <c r="O4" s="187" t="s">
        <v>15</v>
      </c>
      <c r="P4" s="183" t="s">
        <v>10</v>
      </c>
      <c r="Q4" s="174" t="s">
        <v>11</v>
      </c>
      <c r="R4" s="176" t="s">
        <v>16</v>
      </c>
      <c r="S4" s="176"/>
      <c r="T4" s="176"/>
    </row>
    <row r="5" spans="1:20" ht="14.25" customHeight="1">
      <c r="A5" s="180"/>
      <c r="B5" s="181"/>
      <c r="C5" s="182"/>
      <c r="D5" s="183"/>
      <c r="E5" s="183"/>
      <c r="F5" s="183"/>
      <c r="G5" s="183"/>
      <c r="H5" s="185"/>
      <c r="I5" s="23" t="s">
        <v>0</v>
      </c>
      <c r="J5" s="23" t="s">
        <v>1</v>
      </c>
      <c r="K5" s="183"/>
      <c r="L5" s="23" t="s">
        <v>0</v>
      </c>
      <c r="M5" s="23" t="s">
        <v>1</v>
      </c>
      <c r="N5" s="183"/>
      <c r="O5" s="188"/>
      <c r="P5" s="183"/>
      <c r="Q5" s="175"/>
      <c r="R5" s="23" t="s">
        <v>4</v>
      </c>
      <c r="S5" s="23" t="s">
        <v>2</v>
      </c>
      <c r="T5" s="23" t="s">
        <v>5</v>
      </c>
    </row>
    <row r="6" spans="1:20" ht="33" customHeight="1">
      <c r="A6" s="24"/>
      <c r="B6" s="82" t="s">
        <v>3</v>
      </c>
      <c r="C6" s="26"/>
      <c r="D6" s="26"/>
      <c r="E6" s="26"/>
      <c r="F6" s="27">
        <f t="shared" ref="F6:N6" si="0">SUM(F7:F146)/3</f>
        <v>236817</v>
      </c>
      <c r="G6" s="27">
        <f t="shared" si="0"/>
        <v>0</v>
      </c>
      <c r="H6" s="27">
        <f t="shared" si="0"/>
        <v>236817</v>
      </c>
      <c r="I6" s="27">
        <f t="shared" si="0"/>
        <v>-200161</v>
      </c>
      <c r="J6" s="27">
        <f t="shared" si="0"/>
        <v>3320</v>
      </c>
      <c r="K6" s="27">
        <f t="shared" si="0"/>
        <v>39976</v>
      </c>
      <c r="L6" s="27">
        <f t="shared" si="0"/>
        <v>0</v>
      </c>
      <c r="M6" s="27">
        <f t="shared" si="0"/>
        <v>0</v>
      </c>
      <c r="N6" s="27">
        <f t="shared" si="0"/>
        <v>0</v>
      </c>
      <c r="O6" s="7"/>
      <c r="P6" s="84"/>
      <c r="Q6" s="7"/>
      <c r="R6" s="27">
        <f>SUM(R7:R146)/3</f>
        <v>-196841</v>
      </c>
      <c r="S6" s="27">
        <f>SUM(S7:S146)/3</f>
        <v>0</v>
      </c>
      <c r="T6" s="7" t="str">
        <f t="shared" ref="T6:T9" si="1">IF((I6+J6)=(R6+S6),"ok","검토")</f>
        <v>ok</v>
      </c>
    </row>
    <row r="7" spans="1:20" ht="33" customHeight="1">
      <c r="A7" s="1" t="s">
        <v>107</v>
      </c>
      <c r="B7" s="9"/>
      <c r="C7" s="2"/>
      <c r="D7" s="2"/>
      <c r="E7" s="2"/>
      <c r="F7" s="3">
        <f t="shared" ref="F7:N7" si="2">SUM(F8:F15)/2</f>
        <v>236817</v>
      </c>
      <c r="G7" s="3">
        <f t="shared" si="2"/>
        <v>0</v>
      </c>
      <c r="H7" s="3">
        <f t="shared" si="2"/>
        <v>236817</v>
      </c>
      <c r="I7" s="3">
        <f t="shared" si="2"/>
        <v>-200161</v>
      </c>
      <c r="J7" s="3">
        <f t="shared" si="2"/>
        <v>3320</v>
      </c>
      <c r="K7" s="3">
        <f t="shared" si="2"/>
        <v>39976</v>
      </c>
      <c r="L7" s="3">
        <f t="shared" si="2"/>
        <v>0</v>
      </c>
      <c r="M7" s="3">
        <f t="shared" si="2"/>
        <v>0</v>
      </c>
      <c r="N7" s="3">
        <f t="shared" si="2"/>
        <v>0</v>
      </c>
      <c r="O7" s="3"/>
      <c r="P7" s="85"/>
      <c r="Q7" s="3"/>
      <c r="R7" s="3">
        <f>SUM(R8:R15)/2</f>
        <v>-196841</v>
      </c>
      <c r="S7" s="3">
        <f>SUM(S8:S15)/2</f>
        <v>0</v>
      </c>
      <c r="T7" s="2" t="str">
        <f t="shared" si="1"/>
        <v>ok</v>
      </c>
    </row>
    <row r="8" spans="1:20" ht="33" customHeight="1">
      <c r="A8" s="28"/>
      <c r="B8" s="83" t="s">
        <v>103</v>
      </c>
      <c r="C8" s="4"/>
      <c r="D8" s="5"/>
      <c r="E8" s="5"/>
      <c r="F8" s="6">
        <f t="shared" ref="F8:N8" si="3">SUM(F9:F15)</f>
        <v>236817</v>
      </c>
      <c r="G8" s="6">
        <f t="shared" si="3"/>
        <v>0</v>
      </c>
      <c r="H8" s="6">
        <f t="shared" si="3"/>
        <v>236817</v>
      </c>
      <c r="I8" s="6">
        <f t="shared" si="3"/>
        <v>-200161</v>
      </c>
      <c r="J8" s="6">
        <f t="shared" si="3"/>
        <v>3320</v>
      </c>
      <c r="K8" s="6">
        <f t="shared" si="3"/>
        <v>39976</v>
      </c>
      <c r="L8" s="6">
        <f t="shared" si="3"/>
        <v>0</v>
      </c>
      <c r="M8" s="6">
        <f t="shared" si="3"/>
        <v>0</v>
      </c>
      <c r="N8" s="6">
        <f t="shared" si="3"/>
        <v>0</v>
      </c>
      <c r="O8" s="6"/>
      <c r="P8" s="86"/>
      <c r="Q8" s="6"/>
      <c r="R8" s="6">
        <f>SUM(R9:R15)</f>
        <v>-196841</v>
      </c>
      <c r="S8" s="6">
        <f>SUM(S9:S15)</f>
        <v>0</v>
      </c>
      <c r="T8" s="4" t="str">
        <f t="shared" si="1"/>
        <v>ok</v>
      </c>
    </row>
    <row r="9" spans="1:20" s="110" customFormat="1" ht="48" customHeight="1">
      <c r="A9" s="103"/>
      <c r="B9" s="145" t="s">
        <v>100</v>
      </c>
      <c r="C9" s="148" t="s">
        <v>123</v>
      </c>
      <c r="D9" s="108" t="s">
        <v>101</v>
      </c>
      <c r="E9" s="90" t="s">
        <v>102</v>
      </c>
      <c r="F9" s="102"/>
      <c r="G9" s="102"/>
      <c r="H9" s="107" t="str">
        <f>IF(SUMPRODUCT(COUNTIF(C9,{"*본예산*","*1회추경*","*신규*"})),"-",F9-G9)</f>
        <v>-</v>
      </c>
      <c r="I9" s="109"/>
      <c r="J9" s="109">
        <v>3320</v>
      </c>
      <c r="K9" s="107">
        <f t="shared" ref="K9" si="4">F9+I9+J9</f>
        <v>3320</v>
      </c>
      <c r="L9" s="98"/>
      <c r="M9" s="105"/>
      <c r="N9" s="107"/>
      <c r="O9" s="101" t="str">
        <f t="shared" ref="O9" si="5">IF(I9-L9&lt;0,"동의필요","-")</f>
        <v>-</v>
      </c>
      <c r="P9" s="79" t="s">
        <v>124</v>
      </c>
      <c r="Q9" s="105" t="s">
        <v>156</v>
      </c>
      <c r="R9" s="102">
        <v>3320</v>
      </c>
      <c r="S9" s="105"/>
      <c r="T9" s="101" t="str">
        <f t="shared" si="1"/>
        <v>ok</v>
      </c>
    </row>
    <row r="10" spans="1:20" s="110" customFormat="1" ht="55.5" customHeight="1">
      <c r="A10" s="103"/>
      <c r="B10" s="147" t="s">
        <v>104</v>
      </c>
      <c r="C10" s="146">
        <v>538</v>
      </c>
      <c r="D10" s="108" t="s">
        <v>105</v>
      </c>
      <c r="E10" s="90" t="s">
        <v>125</v>
      </c>
      <c r="F10" s="102">
        <v>236817</v>
      </c>
      <c r="G10" s="102"/>
      <c r="H10" s="107">
        <f>IF(SUMPRODUCT(COUNTIF(C10,{"*본예산*","*1회추경*","*신규*"})),"-",F10-G10)</f>
        <v>236817</v>
      </c>
      <c r="I10" s="102">
        <v>-200161</v>
      </c>
      <c r="J10" s="102"/>
      <c r="K10" s="107">
        <f t="shared" ref="K10:K15" si="6">F10+I10+J10</f>
        <v>36656</v>
      </c>
      <c r="L10" s="105"/>
      <c r="M10" s="105"/>
      <c r="N10" s="107"/>
      <c r="O10" s="101" t="str">
        <f t="shared" ref="O10:O15" si="7">IF(I10-L10&lt;0,"동의필요","-")</f>
        <v>동의필요</v>
      </c>
      <c r="P10" s="79" t="s">
        <v>126</v>
      </c>
      <c r="Q10" s="105" t="s">
        <v>20</v>
      </c>
      <c r="R10" s="105">
        <v>-200161</v>
      </c>
      <c r="S10" s="105"/>
      <c r="T10" s="101" t="str">
        <f t="shared" ref="T10:T15" si="8">IF((I10+J10)=(R10+S10),"ok","검토")</f>
        <v>ok</v>
      </c>
    </row>
    <row r="11" spans="1:20" s="110" customFormat="1" ht="33" customHeight="1">
      <c r="A11" s="103"/>
      <c r="B11" s="147"/>
      <c r="C11" s="146"/>
      <c r="D11" s="108"/>
      <c r="E11" s="90"/>
      <c r="F11" s="102"/>
      <c r="G11" s="102"/>
      <c r="H11" s="107">
        <f>IF(SUMPRODUCT(COUNTIF(C11,{"*본예산*","*1회추경*","*신규*"})),"-",F11-G11)</f>
        <v>0</v>
      </c>
      <c r="I11" s="102"/>
      <c r="J11" s="102"/>
      <c r="K11" s="107">
        <f t="shared" si="6"/>
        <v>0</v>
      </c>
      <c r="L11" s="105"/>
      <c r="M11" s="105"/>
      <c r="N11" s="107"/>
      <c r="O11" s="101" t="str">
        <f t="shared" si="7"/>
        <v>-</v>
      </c>
      <c r="P11" s="79"/>
      <c r="Q11" s="105"/>
      <c r="R11" s="105"/>
      <c r="S11" s="105"/>
      <c r="T11" s="101" t="str">
        <f t="shared" si="8"/>
        <v>ok</v>
      </c>
    </row>
    <row r="12" spans="1:20" s="110" customFormat="1" ht="33" customHeight="1">
      <c r="A12" s="103"/>
      <c r="B12" s="147"/>
      <c r="C12" s="148"/>
      <c r="D12" s="108"/>
      <c r="E12" s="90"/>
      <c r="F12" s="102"/>
      <c r="G12" s="102"/>
      <c r="H12" s="107">
        <f>IF(SUMPRODUCT(COUNTIF(C12,{"*본예산*","*1회추경*","*신규*"})),"-",F12-G12)</f>
        <v>0</v>
      </c>
      <c r="I12" s="102"/>
      <c r="J12" s="102"/>
      <c r="K12" s="107">
        <f t="shared" si="6"/>
        <v>0</v>
      </c>
      <c r="L12" s="105"/>
      <c r="M12" s="105"/>
      <c r="N12" s="107"/>
      <c r="O12" s="101" t="str">
        <f t="shared" si="7"/>
        <v>-</v>
      </c>
      <c r="P12" s="79"/>
      <c r="Q12" s="105"/>
      <c r="R12" s="105"/>
      <c r="S12" s="105"/>
      <c r="T12" s="101" t="str">
        <f t="shared" si="8"/>
        <v>ok</v>
      </c>
    </row>
    <row r="13" spans="1:20" s="110" customFormat="1" ht="33" customHeight="1">
      <c r="A13" s="103"/>
      <c r="B13" s="147"/>
      <c r="C13" s="148"/>
      <c r="D13" s="108"/>
      <c r="E13" s="90"/>
      <c r="F13" s="102"/>
      <c r="G13" s="102"/>
      <c r="H13" s="107">
        <f>IF(SUMPRODUCT(COUNTIF(C13,{"*본예산*","*1회추경*","*신규*"})),"-",F13-G13)</f>
        <v>0</v>
      </c>
      <c r="I13" s="102"/>
      <c r="J13" s="102"/>
      <c r="K13" s="107">
        <f t="shared" si="6"/>
        <v>0</v>
      </c>
      <c r="L13" s="105"/>
      <c r="M13" s="105"/>
      <c r="N13" s="107"/>
      <c r="O13" s="101" t="str">
        <f t="shared" si="7"/>
        <v>-</v>
      </c>
      <c r="P13" s="79"/>
      <c r="Q13" s="105"/>
      <c r="R13" s="105"/>
      <c r="S13" s="105"/>
      <c r="T13" s="101" t="str">
        <f t="shared" si="8"/>
        <v>ok</v>
      </c>
    </row>
    <row r="14" spans="1:20" s="110" customFormat="1" ht="33" customHeight="1">
      <c r="A14" s="103"/>
      <c r="B14" s="147"/>
      <c r="C14" s="146"/>
      <c r="D14" s="108"/>
      <c r="E14" s="90"/>
      <c r="F14" s="102"/>
      <c r="G14" s="102"/>
      <c r="H14" s="107">
        <f>IF(SUMPRODUCT(COUNTIF(C14,{"*본예산*","*1회추경*","*신규*"})),"-",F14-G14)</f>
        <v>0</v>
      </c>
      <c r="I14" s="102"/>
      <c r="J14" s="102"/>
      <c r="K14" s="107">
        <f t="shared" si="6"/>
        <v>0</v>
      </c>
      <c r="L14" s="105"/>
      <c r="M14" s="105"/>
      <c r="N14" s="107"/>
      <c r="O14" s="101" t="str">
        <f t="shared" si="7"/>
        <v>-</v>
      </c>
      <c r="P14" s="79"/>
      <c r="Q14" s="105"/>
      <c r="R14" s="105"/>
      <c r="S14" s="105"/>
      <c r="T14" s="101" t="str">
        <f t="shared" si="8"/>
        <v>ok</v>
      </c>
    </row>
    <row r="15" spans="1:20" s="110" customFormat="1" ht="33" customHeight="1">
      <c r="A15" s="103"/>
      <c r="B15" s="147"/>
      <c r="C15" s="146"/>
      <c r="D15" s="108"/>
      <c r="E15" s="90"/>
      <c r="F15" s="102"/>
      <c r="G15" s="102"/>
      <c r="H15" s="107">
        <f>IF(SUMPRODUCT(COUNTIF(C15,{"*본예산*","*1회추경*","*신규*"})),"-",F15-G15)</f>
        <v>0</v>
      </c>
      <c r="I15" s="102"/>
      <c r="J15" s="102"/>
      <c r="K15" s="107">
        <f t="shared" si="6"/>
        <v>0</v>
      </c>
      <c r="L15" s="105"/>
      <c r="M15" s="105"/>
      <c r="N15" s="107"/>
      <c r="O15" s="101" t="str">
        <f t="shared" si="7"/>
        <v>-</v>
      </c>
      <c r="P15" s="79"/>
      <c r="Q15" s="105"/>
      <c r="R15" s="105"/>
      <c r="S15" s="105"/>
      <c r="T15" s="101" t="str">
        <f t="shared" si="8"/>
        <v>ok</v>
      </c>
    </row>
    <row r="17" spans="2:4" ht="29.25" customHeight="1">
      <c r="B17" s="144" t="s">
        <v>94</v>
      </c>
    </row>
    <row r="18" spans="2:4" ht="31.5" customHeight="1">
      <c r="B18" s="145" t="s">
        <v>90</v>
      </c>
      <c r="C18" s="146">
        <v>290</v>
      </c>
      <c r="D18" s="8" t="s">
        <v>92</v>
      </c>
    </row>
    <row r="19" spans="2:4" ht="31.5" customHeight="1">
      <c r="B19" s="147" t="s">
        <v>91</v>
      </c>
      <c r="C19" s="146" t="s">
        <v>34</v>
      </c>
      <c r="D19" s="8" t="s">
        <v>93</v>
      </c>
    </row>
    <row r="20" spans="2:4" ht="31.5" customHeight="1">
      <c r="B20" s="147" t="s">
        <v>91</v>
      </c>
      <c r="C20" s="148" t="s">
        <v>35</v>
      </c>
      <c r="D20" s="8" t="s">
        <v>95</v>
      </c>
    </row>
  </sheetData>
  <autoFilter ref="A6:T15"/>
  <mergeCells count="16">
    <mergeCell ref="Q4:Q5"/>
    <mergeCell ref="R4:T4"/>
    <mergeCell ref="A1:P1"/>
    <mergeCell ref="A4:B5"/>
    <mergeCell ref="C4:C5"/>
    <mergeCell ref="D4:D5"/>
    <mergeCell ref="E4:E5"/>
    <mergeCell ref="F4:F5"/>
    <mergeCell ref="G4:G5"/>
    <mergeCell ref="H4:H5"/>
    <mergeCell ref="I4:J4"/>
    <mergeCell ref="K4:K5"/>
    <mergeCell ref="L4:M4"/>
    <mergeCell ref="N4:N5"/>
    <mergeCell ref="O4:O5"/>
    <mergeCell ref="P4:P5"/>
  </mergeCells>
  <phoneticPr fontId="6" type="noConversion"/>
  <printOptions horizontalCentered="1"/>
  <pageMargins left="0.31496062992125984" right="0.23622047244094491" top="0.74803149606299213" bottom="0.74803149606299213" header="0.31496062992125984" footer="0.31496062992125984"/>
  <pageSetup paperSize="9" scale="39" orientation="portrait" cellComments="asDisplayed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66CC"/>
  </sheetPr>
  <dimension ref="A1:S28"/>
  <sheetViews>
    <sheetView showGridLines="0" zoomScale="70" zoomScaleNormal="70" zoomScaleSheetLayoutView="80" workbookViewId="0">
      <pane ySplit="5" topLeftCell="A6" activePane="bottomLeft" state="frozen"/>
      <selection pane="bottomLeft" activeCell="F14" activeCellId="1" sqref="F8 F14"/>
    </sheetView>
  </sheetViews>
  <sheetFormatPr defaultColWidth="8.75" defaultRowHeight="13.5"/>
  <cols>
    <col min="1" max="1" width="2.5" style="110" customWidth="1"/>
    <col min="2" max="2" width="4.25" style="110" customWidth="1"/>
    <col min="3" max="3" width="7.75" style="20" customWidth="1"/>
    <col min="4" max="4" width="11" style="110" customWidth="1"/>
    <col min="5" max="5" width="33.875" style="110" customWidth="1"/>
    <col min="6" max="6" width="11.75" style="110" customWidth="1"/>
    <col min="7" max="7" width="10.75" style="110" customWidth="1"/>
    <col min="8" max="8" width="11" style="110" customWidth="1"/>
    <col min="9" max="9" width="11.375" style="110" customWidth="1"/>
    <col min="10" max="10" width="10.75" style="110" customWidth="1"/>
    <col min="11" max="11" width="11.75" style="110" customWidth="1"/>
    <col min="12" max="12" width="11.375" style="110" customWidth="1"/>
    <col min="13" max="13" width="10.75" style="110" customWidth="1"/>
    <col min="14" max="14" width="12.75" style="110" customWidth="1"/>
    <col min="15" max="15" width="27.625" style="110" customWidth="1"/>
    <col min="16" max="16" width="6.125" style="110" customWidth="1"/>
    <col min="17" max="17" width="11.625" style="110" customWidth="1"/>
    <col min="18" max="18" width="11.125" style="110" customWidth="1"/>
    <col min="19" max="19" width="6" style="20" customWidth="1"/>
    <col min="20" max="16384" width="8.75" style="110"/>
  </cols>
  <sheetData>
    <row r="1" spans="1:19" ht="32.25" customHeight="1">
      <c r="A1" s="177" t="s">
        <v>127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</row>
    <row r="2" spans="1:19" ht="16.5">
      <c r="A2" s="21" t="s">
        <v>99</v>
      </c>
      <c r="B2" s="21"/>
    </row>
    <row r="3" spans="1:19">
      <c r="L3" s="143"/>
      <c r="N3" s="142"/>
      <c r="O3" s="22" t="s">
        <v>98</v>
      </c>
      <c r="Q3" s="20"/>
    </row>
    <row r="4" spans="1:19" ht="30" customHeight="1">
      <c r="A4" s="183" t="s">
        <v>128</v>
      </c>
      <c r="B4" s="183"/>
      <c r="C4" s="182" t="s">
        <v>129</v>
      </c>
      <c r="D4" s="183" t="s">
        <v>97</v>
      </c>
      <c r="E4" s="183" t="s">
        <v>130</v>
      </c>
      <c r="F4" s="182" t="s">
        <v>131</v>
      </c>
      <c r="G4" s="182" t="s">
        <v>132</v>
      </c>
      <c r="H4" s="184" t="s">
        <v>133</v>
      </c>
      <c r="I4" s="186" t="s">
        <v>134</v>
      </c>
      <c r="J4" s="176"/>
      <c r="K4" s="182" t="s">
        <v>135</v>
      </c>
      <c r="L4" s="186" t="s">
        <v>136</v>
      </c>
      <c r="M4" s="176"/>
      <c r="N4" s="182" t="s">
        <v>137</v>
      </c>
      <c r="O4" s="183" t="s">
        <v>138</v>
      </c>
      <c r="P4" s="174" t="s">
        <v>139</v>
      </c>
      <c r="Q4" s="176" t="s">
        <v>140</v>
      </c>
      <c r="R4" s="176"/>
      <c r="S4" s="176"/>
    </row>
    <row r="5" spans="1:19" ht="18" customHeight="1">
      <c r="A5" s="183"/>
      <c r="B5" s="183"/>
      <c r="C5" s="182"/>
      <c r="D5" s="183"/>
      <c r="E5" s="183"/>
      <c r="F5" s="183"/>
      <c r="G5" s="183"/>
      <c r="H5" s="185"/>
      <c r="I5" s="149" t="s">
        <v>141</v>
      </c>
      <c r="J5" s="149" t="s">
        <v>142</v>
      </c>
      <c r="K5" s="183"/>
      <c r="L5" s="149" t="s">
        <v>141</v>
      </c>
      <c r="M5" s="149" t="s">
        <v>142</v>
      </c>
      <c r="N5" s="183"/>
      <c r="O5" s="183"/>
      <c r="P5" s="175"/>
      <c r="Q5" s="149" t="s">
        <v>143</v>
      </c>
      <c r="R5" s="149" t="s">
        <v>144</v>
      </c>
      <c r="S5" s="149" t="s">
        <v>145</v>
      </c>
    </row>
    <row r="6" spans="1:19" ht="31.5" customHeight="1">
      <c r="A6" s="24"/>
      <c r="B6" s="25" t="s">
        <v>146</v>
      </c>
      <c r="C6" s="26"/>
      <c r="D6" s="26"/>
      <c r="E6" s="26"/>
      <c r="F6" s="93"/>
      <c r="G6" s="93"/>
      <c r="H6" s="93"/>
      <c r="I6" s="93"/>
      <c r="J6" s="93"/>
      <c r="K6" s="93"/>
      <c r="L6" s="93"/>
      <c r="M6" s="93"/>
      <c r="N6" s="93"/>
      <c r="O6" s="78"/>
      <c r="P6" s="7"/>
      <c r="Q6" s="93"/>
      <c r="R6" s="93"/>
      <c r="S6" s="101" t="str">
        <f t="shared" ref="S6:S21" si="0">IF((L6+M6)=(Q6+R6),"ok","검토")</f>
        <v>ok</v>
      </c>
    </row>
    <row r="7" spans="1:19" ht="31.5" customHeight="1">
      <c r="A7" s="1" t="s">
        <v>154</v>
      </c>
      <c r="B7" s="91"/>
      <c r="C7" s="91"/>
      <c r="D7" s="91"/>
      <c r="E7" s="91"/>
      <c r="F7" s="92">
        <f t="shared" ref="F7:M7" si="1">SUM(F8:F20)/2</f>
        <v>2222190</v>
      </c>
      <c r="G7" s="92">
        <f t="shared" si="1"/>
        <v>1559036</v>
      </c>
      <c r="H7" s="92">
        <f t="shared" si="1"/>
        <v>663154</v>
      </c>
      <c r="I7" s="92">
        <f t="shared" si="1"/>
        <v>-145000</v>
      </c>
      <c r="J7" s="92">
        <f t="shared" si="1"/>
        <v>500525</v>
      </c>
      <c r="K7" s="92">
        <f t="shared" si="1"/>
        <v>2577715</v>
      </c>
      <c r="L7" s="92">
        <f t="shared" si="1"/>
        <v>0</v>
      </c>
      <c r="M7" s="92">
        <f t="shared" si="1"/>
        <v>0</v>
      </c>
      <c r="N7" s="92">
        <f>SUM(N8:N21)/2</f>
        <v>0</v>
      </c>
      <c r="O7" s="87"/>
      <c r="P7" s="92"/>
      <c r="Q7" s="92">
        <f>SUM(Q8:Q20)/2</f>
        <v>3320</v>
      </c>
      <c r="R7" s="92">
        <f>SUM(R8:R20)/2</f>
        <v>352205</v>
      </c>
      <c r="S7" s="101" t="str">
        <f t="shared" si="0"/>
        <v>검토</v>
      </c>
    </row>
    <row r="8" spans="1:19" ht="31.5" customHeight="1">
      <c r="A8" s="103"/>
      <c r="B8" s="94" t="s">
        <v>153</v>
      </c>
      <c r="C8" s="96"/>
      <c r="D8" s="95"/>
      <c r="E8" s="95"/>
      <c r="F8" s="97">
        <f>SUM(F9:F13)</f>
        <v>1775247</v>
      </c>
      <c r="G8" s="97">
        <f t="shared" ref="G8:N8" si="2">SUM(G9:G13)</f>
        <v>1362093</v>
      </c>
      <c r="H8" s="97">
        <f t="shared" si="2"/>
        <v>413154</v>
      </c>
      <c r="I8" s="97">
        <f t="shared" si="2"/>
        <v>-145000</v>
      </c>
      <c r="J8" s="97">
        <f t="shared" si="2"/>
        <v>397811</v>
      </c>
      <c r="K8" s="97">
        <f t="shared" si="2"/>
        <v>2028058</v>
      </c>
      <c r="L8" s="97">
        <f t="shared" si="2"/>
        <v>0</v>
      </c>
      <c r="M8" s="97">
        <f t="shared" si="2"/>
        <v>0</v>
      </c>
      <c r="N8" s="97">
        <f t="shared" si="2"/>
        <v>0</v>
      </c>
      <c r="O8" s="99"/>
      <c r="P8" s="97"/>
      <c r="Q8" s="97">
        <f t="shared" ref="Q8" si="3">SUM(Q9:Q13)</f>
        <v>3320</v>
      </c>
      <c r="R8" s="97">
        <f t="shared" ref="R8" si="4">SUM(R9:R13)</f>
        <v>249491</v>
      </c>
      <c r="S8" s="101" t="str">
        <f t="shared" si="0"/>
        <v>검토</v>
      </c>
    </row>
    <row r="9" spans="1:19" ht="31.5" customHeight="1">
      <c r="A9" s="103"/>
      <c r="B9" s="147" t="s">
        <v>104</v>
      </c>
      <c r="C9" s="146">
        <v>548</v>
      </c>
      <c r="D9" s="108" t="s">
        <v>117</v>
      </c>
      <c r="E9" s="90" t="s">
        <v>118</v>
      </c>
      <c r="F9" s="102">
        <v>100000</v>
      </c>
      <c r="G9" s="102"/>
      <c r="H9" s="107">
        <f>IF(SUMPRODUCT(COUNTIF(C9,{"*본예산*","*1회추경*","*신규*"})),"-",F9-G9)</f>
        <v>100000</v>
      </c>
      <c r="I9" s="102">
        <v>-100000</v>
      </c>
      <c r="J9" s="102"/>
      <c r="K9" s="107">
        <f t="shared" ref="K9:K10" si="5">F9+I9+J9</f>
        <v>0</v>
      </c>
      <c r="L9" s="105"/>
      <c r="M9" s="102"/>
      <c r="N9" s="107"/>
      <c r="O9" s="79" t="s">
        <v>119</v>
      </c>
      <c r="P9" s="105" t="s">
        <v>20</v>
      </c>
      <c r="Q9" s="105"/>
      <c r="R9" s="105">
        <v>-100000</v>
      </c>
      <c r="S9" s="101" t="str">
        <f t="shared" ref="S9" si="6">IF((L9+M9)=(Q9+R9),"ok","검토")</f>
        <v>검토</v>
      </c>
    </row>
    <row r="10" spans="1:19" ht="31.5" customHeight="1">
      <c r="A10" s="103"/>
      <c r="B10" s="147" t="s">
        <v>104</v>
      </c>
      <c r="C10" s="146">
        <v>567</v>
      </c>
      <c r="D10" s="108" t="s">
        <v>120</v>
      </c>
      <c r="E10" s="90" t="s">
        <v>121</v>
      </c>
      <c r="F10" s="102">
        <v>45000</v>
      </c>
      <c r="G10" s="102"/>
      <c r="H10" s="107">
        <f>IF(SUMPRODUCT(COUNTIF(C10,{"*본예산*","*1회추경*","*신규*"})),"-",F10-G10)</f>
        <v>45000</v>
      </c>
      <c r="I10" s="102">
        <v>-45000</v>
      </c>
      <c r="J10" s="102"/>
      <c r="K10" s="107">
        <f t="shared" si="5"/>
        <v>0</v>
      </c>
      <c r="L10" s="102"/>
      <c r="M10" s="102"/>
      <c r="N10" s="107"/>
      <c r="O10" s="79" t="s">
        <v>122</v>
      </c>
      <c r="P10" s="105" t="s">
        <v>20</v>
      </c>
      <c r="Q10" s="105"/>
      <c r="R10" s="105">
        <v>-45000</v>
      </c>
      <c r="S10" s="101" t="str">
        <f t="shared" ref="S10" si="7">IF((L10+M10)=(Q10+R10),"ok","검토")</f>
        <v>검토</v>
      </c>
    </row>
    <row r="11" spans="1:19" ht="31.5" customHeight="1">
      <c r="A11" s="103"/>
      <c r="B11" s="145" t="s">
        <v>104</v>
      </c>
      <c r="C11" s="148">
        <v>554</v>
      </c>
      <c r="D11" s="108" t="s">
        <v>101</v>
      </c>
      <c r="E11" s="90" t="s">
        <v>108</v>
      </c>
      <c r="F11" s="102">
        <v>664553</v>
      </c>
      <c r="G11" s="102">
        <v>414553</v>
      </c>
      <c r="H11" s="107">
        <f>IF(SUMPRODUCT(COUNTIF(C11,{"*본예산*","*1회추경*","*신규*"})),"-",F11-G11)</f>
        <v>250000</v>
      </c>
      <c r="I11" s="109"/>
      <c r="J11" s="109">
        <v>146551</v>
      </c>
      <c r="K11" s="107">
        <f>F11+I11+J11</f>
        <v>811104</v>
      </c>
      <c r="L11" s="102"/>
      <c r="M11" s="102"/>
      <c r="N11" s="107"/>
      <c r="O11" s="79" t="s">
        <v>109</v>
      </c>
      <c r="P11" s="105" t="s">
        <v>20</v>
      </c>
      <c r="Q11" s="102"/>
      <c r="R11" s="105">
        <v>146551</v>
      </c>
      <c r="S11" s="101" t="str">
        <f t="shared" si="0"/>
        <v>검토</v>
      </c>
    </row>
    <row r="12" spans="1:19" ht="31.5" customHeight="1">
      <c r="A12" s="103"/>
      <c r="B12" s="147" t="s">
        <v>104</v>
      </c>
      <c r="C12" s="146">
        <v>556</v>
      </c>
      <c r="D12" s="108" t="s">
        <v>101</v>
      </c>
      <c r="E12" s="90" t="s">
        <v>111</v>
      </c>
      <c r="F12" s="102">
        <v>965694</v>
      </c>
      <c r="G12" s="102">
        <v>947540</v>
      </c>
      <c r="H12" s="107">
        <f>IF(SUMPRODUCT(COUNTIF(C12,{"*본예산*","*1회추경*","*신규*"})),"-",F12-G12)</f>
        <v>18154</v>
      </c>
      <c r="I12" s="102"/>
      <c r="J12" s="102">
        <v>247940</v>
      </c>
      <c r="K12" s="107">
        <f>F12+I12+J12</f>
        <v>1213634</v>
      </c>
      <c r="L12" s="102"/>
      <c r="M12" s="102"/>
      <c r="N12" s="107"/>
      <c r="O12" s="79" t="s">
        <v>112</v>
      </c>
      <c r="P12" s="105" t="s">
        <v>20</v>
      </c>
      <c r="Q12" s="105"/>
      <c r="R12" s="105">
        <v>247940</v>
      </c>
      <c r="S12" s="101" t="str">
        <f t="shared" ref="S12" si="8">IF((L12+M12)=(Q12+R12),"ok","검토")</f>
        <v>검토</v>
      </c>
    </row>
    <row r="13" spans="1:19" ht="31.5" customHeight="1">
      <c r="A13" s="103"/>
      <c r="B13" s="147" t="s">
        <v>100</v>
      </c>
      <c r="C13" s="148" t="s">
        <v>114</v>
      </c>
      <c r="D13" s="108" t="s">
        <v>101</v>
      </c>
      <c r="E13" s="90" t="s">
        <v>115</v>
      </c>
      <c r="F13" s="102"/>
      <c r="G13" s="102"/>
      <c r="H13" s="107" t="str">
        <f>IF(SUMPRODUCT(COUNTIF(C13,{"*본예산*","*1회추경*","*신규*"})),"-",F13-G13)</f>
        <v>-</v>
      </c>
      <c r="I13" s="102"/>
      <c r="J13" s="102">
        <v>3320</v>
      </c>
      <c r="K13" s="107">
        <f>F13+I13+J13</f>
        <v>3320</v>
      </c>
      <c r="L13" s="102"/>
      <c r="M13" s="102"/>
      <c r="N13" s="107"/>
      <c r="O13" s="79" t="s">
        <v>106</v>
      </c>
      <c r="P13" s="105" t="s">
        <v>116</v>
      </c>
      <c r="Q13" s="105">
        <v>3320</v>
      </c>
      <c r="R13" s="105"/>
      <c r="S13" s="91" t="str">
        <f>IF((L13+M13)=(Q13+R13),"ok","검토")</f>
        <v>검토</v>
      </c>
    </row>
    <row r="14" spans="1:19" ht="31.5" customHeight="1">
      <c r="A14" s="103"/>
      <c r="B14" s="94" t="s">
        <v>155</v>
      </c>
      <c r="C14" s="96"/>
      <c r="D14" s="95"/>
      <c r="E14" s="95"/>
      <c r="F14" s="97">
        <f>SUM(F15:F16)</f>
        <v>446943</v>
      </c>
      <c r="G14" s="97">
        <f t="shared" ref="G14:N14" si="9">SUM(G15:G16)</f>
        <v>196943</v>
      </c>
      <c r="H14" s="97">
        <f t="shared" si="9"/>
        <v>250000</v>
      </c>
      <c r="I14" s="97">
        <f t="shared" si="9"/>
        <v>0</v>
      </c>
      <c r="J14" s="97">
        <f t="shared" si="9"/>
        <v>102714</v>
      </c>
      <c r="K14" s="97">
        <f t="shared" si="9"/>
        <v>549657</v>
      </c>
      <c r="L14" s="97">
        <f t="shared" si="9"/>
        <v>0</v>
      </c>
      <c r="M14" s="97">
        <f t="shared" si="9"/>
        <v>0</v>
      </c>
      <c r="N14" s="97">
        <f t="shared" si="9"/>
        <v>0</v>
      </c>
      <c r="O14" s="99"/>
      <c r="P14" s="97"/>
      <c r="Q14" s="97">
        <f t="shared" ref="Q14" si="10">SUM(Q15:Q16)</f>
        <v>0</v>
      </c>
      <c r="R14" s="97">
        <f t="shared" ref="R14" si="11">SUM(R15:R16)</f>
        <v>102714</v>
      </c>
      <c r="S14" s="101" t="str">
        <f t="shared" ref="S14" si="12">IF((L14+M14)=(Q14+R14),"ok","검토")</f>
        <v>검토</v>
      </c>
    </row>
    <row r="15" spans="1:19" ht="31.5" customHeight="1">
      <c r="A15" s="103"/>
      <c r="B15" s="147" t="s">
        <v>104</v>
      </c>
      <c r="C15" s="146">
        <v>587</v>
      </c>
      <c r="D15" s="108" t="s">
        <v>110</v>
      </c>
      <c r="E15" s="90" t="s">
        <v>108</v>
      </c>
      <c r="F15" s="102">
        <v>446943</v>
      </c>
      <c r="G15" s="102">
        <v>196943</v>
      </c>
      <c r="H15" s="107">
        <f>IF(SUMPRODUCT(COUNTIF(C15,{"*본예산*","*1회추경*","*신규*"})),"-",F15-G15)</f>
        <v>250000</v>
      </c>
      <c r="I15" s="102"/>
      <c r="J15" s="102">
        <v>82547</v>
      </c>
      <c r="K15" s="107">
        <f t="shared" ref="K15:K21" si="13">F15+I15+J15</f>
        <v>529490</v>
      </c>
      <c r="L15" s="102"/>
      <c r="M15" s="102"/>
      <c r="N15" s="107"/>
      <c r="O15" s="79" t="s">
        <v>109</v>
      </c>
      <c r="P15" s="105" t="s">
        <v>20</v>
      </c>
      <c r="Q15" s="105"/>
      <c r="R15" s="105">
        <v>82547</v>
      </c>
      <c r="S15" s="91" t="str">
        <f>IF((L15+M15)=(Q15+R15),"ok","검토")</f>
        <v>검토</v>
      </c>
    </row>
    <row r="16" spans="1:19" ht="31.5" customHeight="1">
      <c r="A16" s="103"/>
      <c r="B16" s="147" t="s">
        <v>100</v>
      </c>
      <c r="C16" s="148" t="s">
        <v>113</v>
      </c>
      <c r="D16" s="108" t="s">
        <v>110</v>
      </c>
      <c r="E16" s="90" t="s">
        <v>111</v>
      </c>
      <c r="F16" s="102"/>
      <c r="G16" s="102"/>
      <c r="H16" s="107" t="str">
        <f>IF(SUMPRODUCT(COUNTIF(C16,{"*본예산*","*1회추경*","*신규*"})),"-",F16-G16)</f>
        <v>-</v>
      </c>
      <c r="I16" s="102"/>
      <c r="J16" s="102">
        <v>20167</v>
      </c>
      <c r="K16" s="107">
        <f t="shared" si="13"/>
        <v>20167</v>
      </c>
      <c r="L16" s="102"/>
      <c r="M16" s="102"/>
      <c r="N16" s="107"/>
      <c r="O16" s="79" t="s">
        <v>112</v>
      </c>
      <c r="P16" s="105" t="s">
        <v>20</v>
      </c>
      <c r="Q16" s="105"/>
      <c r="R16" s="105">
        <v>20167</v>
      </c>
      <c r="S16" s="101" t="str">
        <f>IF((L16+M16)=(Q16+R16),"ok","검토")</f>
        <v>검토</v>
      </c>
    </row>
    <row r="17" spans="1:19" ht="31.5" customHeight="1">
      <c r="A17" s="103"/>
      <c r="B17" s="103"/>
      <c r="C17" s="88"/>
      <c r="D17" s="104"/>
      <c r="E17" s="90"/>
      <c r="F17" s="102"/>
      <c r="G17" s="102"/>
      <c r="H17" s="107">
        <f>IF(SUMPRODUCT(COUNTIF(C17,{"*본예산*","*1회추경*","*신규*"})),"-",F17-G17)</f>
        <v>0</v>
      </c>
      <c r="I17" s="102"/>
      <c r="J17" s="102"/>
      <c r="K17" s="107">
        <f t="shared" si="13"/>
        <v>0</v>
      </c>
      <c r="L17" s="102"/>
      <c r="M17" s="102"/>
      <c r="N17" s="107"/>
      <c r="O17" s="89"/>
      <c r="P17" s="105"/>
      <c r="Q17" s="105"/>
      <c r="R17" s="105"/>
      <c r="S17" s="91" t="str">
        <f>IF((L17+M17)=(Q17+R17),"ok","검토")</f>
        <v>ok</v>
      </c>
    </row>
    <row r="18" spans="1:19" ht="31.5" customHeight="1">
      <c r="A18" s="103"/>
      <c r="B18" s="103"/>
      <c r="C18" s="88"/>
      <c r="D18" s="104"/>
      <c r="E18" s="90"/>
      <c r="F18" s="102"/>
      <c r="G18" s="102"/>
      <c r="H18" s="107">
        <f>IF(SUMPRODUCT(COUNTIF(C18,{"*본예산*","*1회추경*","*신규*"})),"-",F18-G18)</f>
        <v>0</v>
      </c>
      <c r="I18" s="102"/>
      <c r="J18" s="102"/>
      <c r="K18" s="107">
        <f t="shared" si="13"/>
        <v>0</v>
      </c>
      <c r="L18" s="102"/>
      <c r="M18" s="102"/>
      <c r="N18" s="107"/>
      <c r="O18" s="89"/>
      <c r="P18" s="105"/>
      <c r="Q18" s="105"/>
      <c r="R18" s="105"/>
      <c r="S18" s="101" t="str">
        <f t="shared" ref="S18" si="14">IF((L18+M18)=(Q18+R18),"ok","검토")</f>
        <v>ok</v>
      </c>
    </row>
    <row r="19" spans="1:19" ht="31.5" customHeight="1">
      <c r="A19" s="103"/>
      <c r="B19" s="106"/>
      <c r="C19" s="100"/>
      <c r="D19" s="104"/>
      <c r="E19" s="90"/>
      <c r="F19" s="102"/>
      <c r="G19" s="102"/>
      <c r="H19" s="107">
        <f>IF(SUMPRODUCT(COUNTIF(C19,{"*본예산*","*1회추경*","*신규*"})),"-",F19-G19)</f>
        <v>0</v>
      </c>
      <c r="I19" s="102"/>
      <c r="J19" s="102"/>
      <c r="K19" s="107">
        <f t="shared" si="13"/>
        <v>0</v>
      </c>
      <c r="L19" s="102"/>
      <c r="M19" s="102"/>
      <c r="N19" s="107"/>
      <c r="O19" s="89"/>
      <c r="P19" s="105"/>
      <c r="Q19" s="105"/>
      <c r="R19" s="105"/>
      <c r="S19" s="101" t="str">
        <f t="shared" si="0"/>
        <v>ok</v>
      </c>
    </row>
    <row r="20" spans="1:19" ht="31.5" customHeight="1">
      <c r="A20" s="103"/>
      <c r="B20" s="103"/>
      <c r="C20" s="88"/>
      <c r="D20" s="104"/>
      <c r="E20" s="90"/>
      <c r="F20" s="102"/>
      <c r="G20" s="102"/>
      <c r="H20" s="107">
        <f>IF(SUMPRODUCT(COUNTIF(C20,{"*본예산*","*1회추경*","*신규*"})),"-",F20-G20)</f>
        <v>0</v>
      </c>
      <c r="I20" s="102"/>
      <c r="J20" s="102"/>
      <c r="K20" s="107">
        <f t="shared" si="13"/>
        <v>0</v>
      </c>
      <c r="L20" s="102"/>
      <c r="M20" s="102"/>
      <c r="N20" s="107"/>
      <c r="O20" s="89"/>
      <c r="P20" s="105"/>
      <c r="Q20" s="105"/>
      <c r="R20" s="102"/>
      <c r="S20" s="91" t="str">
        <f>IF((L20+M20)=(Q20+R20),"ok","검토")</f>
        <v>ok</v>
      </c>
    </row>
    <row r="21" spans="1:19" ht="31.5" customHeight="1">
      <c r="A21" s="103"/>
      <c r="B21" s="103"/>
      <c r="C21" s="88"/>
      <c r="D21" s="104"/>
      <c r="E21" s="90"/>
      <c r="F21" s="102"/>
      <c r="G21" s="102"/>
      <c r="H21" s="107">
        <f>IF(SUMPRODUCT(COUNTIF(C21,{"*본예산*","*1회추경*","*신규*"})),"-",F21-G21)</f>
        <v>0</v>
      </c>
      <c r="I21" s="102"/>
      <c r="J21" s="102"/>
      <c r="K21" s="107">
        <f t="shared" si="13"/>
        <v>0</v>
      </c>
      <c r="L21" s="102"/>
      <c r="M21" s="102"/>
      <c r="N21" s="107"/>
      <c r="O21" s="89"/>
      <c r="P21" s="105"/>
      <c r="Q21" s="105"/>
      <c r="R21" s="105"/>
      <c r="S21" s="101" t="str">
        <f t="shared" si="0"/>
        <v>ok</v>
      </c>
    </row>
    <row r="22" spans="1:19" ht="24" customHeight="1"/>
    <row r="23" spans="1:19" ht="24" customHeight="1">
      <c r="B23" s="144" t="s">
        <v>147</v>
      </c>
    </row>
    <row r="24" spans="1:19" ht="24" customHeight="1">
      <c r="B24" s="145" t="s">
        <v>104</v>
      </c>
      <c r="C24" s="146">
        <v>290</v>
      </c>
      <c r="D24" s="110" t="s">
        <v>148</v>
      </c>
    </row>
    <row r="25" spans="1:19" ht="24" customHeight="1">
      <c r="B25" s="147" t="s">
        <v>100</v>
      </c>
      <c r="C25" s="146" t="s">
        <v>149</v>
      </c>
      <c r="D25" s="110" t="s">
        <v>150</v>
      </c>
    </row>
    <row r="26" spans="1:19" ht="24" customHeight="1">
      <c r="B26" s="147" t="s">
        <v>100</v>
      </c>
      <c r="C26" s="148" t="s">
        <v>151</v>
      </c>
      <c r="D26" s="110" t="s">
        <v>152</v>
      </c>
    </row>
    <row r="27" spans="1:19" ht="24" customHeight="1"/>
    <row r="28" spans="1:19" ht="24" customHeight="1"/>
  </sheetData>
  <autoFilter ref="A6:S21"/>
  <mergeCells count="15">
    <mergeCell ref="P4:P5"/>
    <mergeCell ref="Q4:S4"/>
    <mergeCell ref="A1:O1"/>
    <mergeCell ref="A4:B5"/>
    <mergeCell ref="C4:C5"/>
    <mergeCell ref="D4:D5"/>
    <mergeCell ref="E4:E5"/>
    <mergeCell ref="F4:F5"/>
    <mergeCell ref="G4:G5"/>
    <mergeCell ref="H4:H5"/>
    <mergeCell ref="I4:J4"/>
    <mergeCell ref="K4:K5"/>
    <mergeCell ref="L4:M4"/>
    <mergeCell ref="N4:N5"/>
    <mergeCell ref="O4:O5"/>
  </mergeCells>
  <phoneticPr fontId="2" type="noConversion"/>
  <pageMargins left="0.23622047244094491" right="0.15748031496062992" top="0.74803149606299213" bottom="0.74803149606299213" header="0.31496062992125984" footer="0.31496062992125984"/>
  <pageSetup paperSize="9" scale="41" orientation="portrait" cellComments="asDisplayed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6</vt:i4>
      </vt:variant>
    </vt:vector>
  </HeadingPairs>
  <TitlesOfParts>
    <vt:vector size="10" baseType="lpstr">
      <vt:lpstr>추 표지</vt:lpstr>
      <vt:lpstr>총괄표</vt:lpstr>
      <vt:lpstr>일반 세입</vt:lpstr>
      <vt:lpstr>일반 세출</vt:lpstr>
      <vt:lpstr>'일반 세입'!Print_Area</vt:lpstr>
      <vt:lpstr>'일반 세출'!Print_Area</vt:lpstr>
      <vt:lpstr>총괄표!Print_Area</vt:lpstr>
      <vt:lpstr>'추 표지'!Print_Area</vt:lpstr>
      <vt:lpstr>'일반 세입'!Print_Titles</vt:lpstr>
      <vt:lpstr>'일반 세출'!Print_Titles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2014-09-16T06:39:51Z</cp:lastPrinted>
  <dcterms:created xsi:type="dcterms:W3CDTF">2013-08-23T08:00:50Z</dcterms:created>
  <dcterms:modified xsi:type="dcterms:W3CDTF">2014-09-29T04:59:25Z</dcterms:modified>
</cp:coreProperties>
</file>