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9320" windowHeight="11760" tabRatio="604" firstSheet="2" activeTab="3"/>
  </bookViews>
  <sheets>
    <sheet name="추 표지" sheetId="20" state="hidden" r:id="rId1"/>
    <sheet name="총괄표" sheetId="48" state="hidden" r:id="rId2"/>
    <sheet name="일반 세입" sheetId="36" r:id="rId3"/>
    <sheet name="일반 세출" sheetId="37" r:id="rId4"/>
  </sheets>
  <definedNames>
    <definedName name="_xlnm._FilterDatabase" localSheetId="2" hidden="1">'일반 세입'!$A$6:$T$11</definedName>
    <definedName name="_xlnm._FilterDatabase" localSheetId="3" hidden="1">'일반 세출'!$A$6:$S$11</definedName>
    <definedName name="_xlnm.Print_Area" localSheetId="2">'일반 세입'!$A$1:$T$11</definedName>
    <definedName name="_xlnm.Print_Area" localSheetId="3">'일반 세출'!$A$1:$S$11</definedName>
    <definedName name="_xlnm.Print_Area" localSheetId="1">총괄표!$B$1:$H$28</definedName>
    <definedName name="_xlnm.Print_Area" localSheetId="0">'추 표지'!$A$1:$J$37</definedName>
    <definedName name="_xlnm.Print_Titles" localSheetId="2">'일반 세입'!$3:$5</definedName>
    <definedName name="_xlnm.Print_Titles" localSheetId="3">'일반 세출'!$4:$5</definedName>
  </definedNames>
  <calcPr calcId="145621"/>
</workbook>
</file>

<file path=xl/calcChain.xml><?xml version="1.0" encoding="utf-8"?>
<calcChain xmlns="http://schemas.openxmlformats.org/spreadsheetml/2006/main">
  <c r="G8" i="36" l="1"/>
  <c r="G7" i="36" s="1"/>
  <c r="I8" i="36"/>
  <c r="J8" i="36"/>
  <c r="L8" i="36"/>
  <c r="L7" i="36" s="1"/>
  <c r="M8" i="36"/>
  <c r="N8" i="36"/>
  <c r="N7" i="36" s="1"/>
  <c r="F8" i="36"/>
  <c r="F7" i="36" s="1"/>
  <c r="G16" i="36"/>
  <c r="I16" i="36"/>
  <c r="I7" i="36" s="1"/>
  <c r="J16" i="36"/>
  <c r="J7" i="36" s="1"/>
  <c r="L16" i="36"/>
  <c r="M16" i="36"/>
  <c r="M7" i="36" s="1"/>
  <c r="N16" i="36"/>
  <c r="F16" i="36"/>
  <c r="G22" i="37"/>
  <c r="I22" i="37"/>
  <c r="J22" i="37"/>
  <c r="L22" i="37"/>
  <c r="M22" i="37"/>
  <c r="N22" i="37"/>
  <c r="F22" i="37"/>
  <c r="G16" i="37"/>
  <c r="I16" i="37"/>
  <c r="J16" i="37"/>
  <c r="L16" i="37"/>
  <c r="M16" i="37"/>
  <c r="N16" i="37"/>
  <c r="N7" i="37" s="1"/>
  <c r="F16" i="37"/>
  <c r="G8" i="37"/>
  <c r="G7" i="37" s="1"/>
  <c r="I8" i="37"/>
  <c r="I7" i="37" s="1"/>
  <c r="J8" i="37"/>
  <c r="J7" i="37" s="1"/>
  <c r="L8" i="37"/>
  <c r="L7" i="37" s="1"/>
  <c r="M8" i="37"/>
  <c r="M7" i="37" s="1"/>
  <c r="N8" i="37"/>
  <c r="F8" i="37"/>
  <c r="F7" i="37" s="1"/>
  <c r="R16" i="37"/>
  <c r="Q16" i="37"/>
  <c r="R8" i="37"/>
  <c r="R7" i="37" s="1"/>
  <c r="Q8" i="37"/>
  <c r="Q7" i="37" s="1"/>
  <c r="S15" i="37"/>
  <c r="S14" i="37"/>
  <c r="S13" i="37"/>
  <c r="S12" i="37"/>
  <c r="K15" i="37"/>
  <c r="K24" i="37"/>
  <c r="K23" i="37"/>
  <c r="K22" i="37" s="1"/>
  <c r="K18" i="37"/>
  <c r="K19" i="37"/>
  <c r="K20" i="37"/>
  <c r="K21" i="37"/>
  <c r="K17" i="37"/>
  <c r="K16" i="37" s="1"/>
  <c r="K10" i="37"/>
  <c r="K11" i="37"/>
  <c r="K12" i="37"/>
  <c r="K13" i="37"/>
  <c r="K14" i="37"/>
  <c r="K9" i="37"/>
  <c r="K8" i="37" s="1"/>
  <c r="H24" i="37"/>
  <c r="H23" i="37"/>
  <c r="H22" i="37" s="1"/>
  <c r="H18" i="37"/>
  <c r="H19" i="37"/>
  <c r="H16" i="37" s="1"/>
  <c r="H20" i="37"/>
  <c r="H21" i="37"/>
  <c r="H17" i="37"/>
  <c r="H10" i="37"/>
  <c r="H11" i="37"/>
  <c r="H12" i="37"/>
  <c r="H13" i="37"/>
  <c r="H14" i="37"/>
  <c r="H15" i="37"/>
  <c r="H9" i="37"/>
  <c r="H8" i="37" s="1"/>
  <c r="H7" i="37" s="1"/>
  <c r="R22" i="37"/>
  <c r="Q22" i="37"/>
  <c r="R8" i="36"/>
  <c r="R7" i="36" s="1"/>
  <c r="K18" i="36"/>
  <c r="K17" i="36"/>
  <c r="K16" i="36" s="1"/>
  <c r="K10" i="36"/>
  <c r="K8" i="36" s="1"/>
  <c r="K11" i="36"/>
  <c r="K12" i="36"/>
  <c r="K13" i="36"/>
  <c r="K14" i="36"/>
  <c r="K15" i="36"/>
  <c r="H10" i="36"/>
  <c r="K9" i="36"/>
  <c r="H11" i="36"/>
  <c r="H12" i="36"/>
  <c r="H8" i="36" s="1"/>
  <c r="H13" i="36"/>
  <c r="H14" i="36"/>
  <c r="H15" i="36"/>
  <c r="H16" i="36"/>
  <c r="G17" i="36"/>
  <c r="S16" i="36"/>
  <c r="R16" i="36"/>
  <c r="K7" i="37" l="1"/>
  <c r="H7" i="36"/>
  <c r="K7" i="36"/>
  <c r="S22" i="37"/>
  <c r="S16" i="37"/>
  <c r="T16" i="36"/>
  <c r="T9" i="36" l="1"/>
  <c r="E9" i="48" l="1"/>
  <c r="E10" i="48"/>
  <c r="D10" i="48"/>
  <c r="D9" i="48"/>
  <c r="C43" i="48"/>
  <c r="D41" i="48"/>
  <c r="C41" i="48"/>
  <c r="E40" i="48"/>
  <c r="E39" i="48"/>
  <c r="E38" i="48"/>
  <c r="E37" i="48"/>
  <c r="E36" i="48"/>
  <c r="E35" i="48"/>
  <c r="E34" i="48"/>
  <c r="E33" i="48"/>
  <c r="E32" i="48"/>
  <c r="E31" i="48"/>
  <c r="I26" i="48"/>
  <c r="H26" i="48"/>
  <c r="C24" i="48"/>
  <c r="H8" i="48"/>
  <c r="C7" i="48"/>
  <c r="J26" i="48" l="1"/>
  <c r="E41" i="48"/>
  <c r="S11" i="37" l="1"/>
  <c r="S9" i="37"/>
  <c r="S10" i="37"/>
  <c r="E13" i="48"/>
  <c r="G18" i="48" l="1"/>
  <c r="F18" i="48"/>
  <c r="S8" i="37"/>
  <c r="D13" i="48"/>
  <c r="H18" i="48" l="1"/>
  <c r="G17" i="48"/>
  <c r="F17" i="48" l="1"/>
  <c r="H17" i="48" s="1"/>
  <c r="G16" i="48"/>
  <c r="G15" i="48" l="1"/>
  <c r="F16" i="48"/>
  <c r="H16" i="48" s="1"/>
  <c r="F15" i="48" l="1"/>
  <c r="H15" i="48" s="1"/>
  <c r="G14" i="48"/>
  <c r="E14" i="48"/>
  <c r="E12" i="48"/>
  <c r="T11" i="36"/>
  <c r="T10" i="36"/>
  <c r="S8" i="36"/>
  <c r="S7" i="36" s="1"/>
  <c r="E11" i="48"/>
  <c r="E16" i="48" l="1"/>
  <c r="G13" i="48"/>
  <c r="F14" i="48"/>
  <c r="H14" i="48" s="1"/>
  <c r="D12" i="48"/>
  <c r="D15" i="48"/>
  <c r="D18" i="48"/>
  <c r="D11" i="48"/>
  <c r="D16" i="48"/>
  <c r="E17" i="48"/>
  <c r="E15" i="48"/>
  <c r="E18" i="48"/>
  <c r="T8" i="36"/>
  <c r="S6" i="36"/>
  <c r="R6" i="36" l="1"/>
  <c r="G6" i="36"/>
  <c r="R6" i="37"/>
  <c r="F13" i="48"/>
  <c r="H13" i="48" s="1"/>
  <c r="G12" i="48"/>
  <c r="L6" i="36"/>
  <c r="D17" i="48"/>
  <c r="D14" i="48"/>
  <c r="E7" i="48"/>
  <c r="M6" i="36"/>
  <c r="E25" i="48" s="1"/>
  <c r="K6" i="36"/>
  <c r="F6" i="36"/>
  <c r="N6" i="36"/>
  <c r="H6" i="36"/>
  <c r="G6" i="37"/>
  <c r="I6" i="37"/>
  <c r="J6" i="36"/>
  <c r="T7" i="36"/>
  <c r="I6" i="36"/>
  <c r="K6" i="37" l="1"/>
  <c r="D7" i="48"/>
  <c r="I8" i="48" s="1"/>
  <c r="H6" i="37"/>
  <c r="E24" i="48"/>
  <c r="I10" i="48"/>
  <c r="D25" i="48"/>
  <c r="G11" i="48"/>
  <c r="F12" i="48"/>
  <c r="H12" i="48" s="1"/>
  <c r="T6" i="36"/>
  <c r="I25" i="48" l="1"/>
  <c r="D24" i="48"/>
  <c r="I7" i="48"/>
  <c r="F11" i="48"/>
  <c r="H11" i="48" s="1"/>
  <c r="G10" i="48"/>
  <c r="M7" i="48" l="1"/>
  <c r="I24" i="48"/>
  <c r="G9" i="48"/>
  <c r="G7" i="48" s="1"/>
  <c r="M6" i="37"/>
  <c r="G25" i="48" s="1"/>
  <c r="G24" i="48" s="1"/>
  <c r="F10" i="48"/>
  <c r="H10" i="48" s="1"/>
  <c r="F9" i="48" l="1"/>
  <c r="F7" i="48" s="1"/>
  <c r="L6" i="37"/>
  <c r="J10" i="48" l="1"/>
  <c r="F25" i="48"/>
  <c r="J8" i="48"/>
  <c r="K8" i="48" s="1"/>
  <c r="H9" i="48"/>
  <c r="H7" i="48" s="1"/>
  <c r="H25" i="48" l="1"/>
  <c r="F24" i="48"/>
  <c r="N7" i="48" s="1"/>
  <c r="N10" i="48" s="1"/>
  <c r="J7" i="48"/>
  <c r="K7" i="48" s="1"/>
  <c r="J6" i="37"/>
  <c r="N14" i="48" l="1"/>
  <c r="H24" i="48"/>
  <c r="J24" i="48" s="1"/>
  <c r="J25" i="48"/>
  <c r="Q6" i="37"/>
  <c r="S7" i="37" l="1"/>
  <c r="S6" i="37" l="1"/>
  <c r="F6" i="37"/>
  <c r="N6" i="37" s="1"/>
</calcChain>
</file>

<file path=xl/comments1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"비교증감"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추경예산안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sharedStrings.xml><?xml version="1.0" encoding="utf-8"?>
<sst xmlns="http://schemas.openxmlformats.org/spreadsheetml/2006/main" count="242" uniqueCount="157">
  <si>
    <t>감액</t>
    <phoneticPr fontId="2" type="noConversion"/>
  </si>
  <si>
    <t>증액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</si>
  <si>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</si>
  <si>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</si>
  <si>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</si>
  <si>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</si>
  <si>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</si>
  <si>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</si>
  <si>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</si>
  <si>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</si>
  <si>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</si>
  <si>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</si>
  <si>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</si>
  <si>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상임위 수정
예산안
(마=가+라)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</si>
  <si>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</si>
  <si>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</si>
  <si>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</si>
  <si>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</si>
  <si>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□세출예산</t>
    <phoneticPr fontId="6" type="noConversion"/>
  </si>
  <si>
    <t>기정액
(나)</t>
    <phoneticPr fontId="6" type="noConversion"/>
  </si>
  <si>
    <t>경제과학기술위원회</t>
  </si>
  <si>
    <t>행정자치위원회</t>
  </si>
  <si>
    <t>농림수산위원회</t>
  </si>
  <si>
    <t>보건복지공보위원회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</si>
  <si>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</si>
  <si>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</si>
  <si>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</si>
  <si>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</si>
  <si>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</si>
  <si>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</si>
  <si>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</si>
  <si>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</si>
  <si>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</si>
  <si>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</si>
  <si>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</si>
  <si>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</si>
  <si>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</si>
  <si>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</si>
  <si>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</si>
  <si>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</si>
  <si>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</si>
  <si>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</si>
  <si>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</si>
  <si>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</si>
  <si>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</si>
  <si>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</si>
  <si>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</si>
  <si>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</si>
  <si>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</si>
  <si>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</si>
  <si>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</si>
  <si>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</si>
  <si>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</si>
  <si>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</si>
  <si>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</si>
  <si>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운 영 위</t>
    <phoneticPr fontId="6" type="noConversion"/>
  </si>
  <si>
    <t>일반회계 증감(시트)</t>
    <phoneticPr fontId="6" type="noConversion"/>
  </si>
  <si>
    <t>전체 증감</t>
    <phoneticPr fontId="6" type="noConversion"/>
  </si>
  <si>
    <t>기 획 위</t>
    <phoneticPr fontId="6" type="noConversion"/>
  </si>
  <si>
    <t>경 제 위</t>
    <phoneticPr fontId="6" type="noConversion"/>
  </si>
  <si>
    <t>행 정 위</t>
    <phoneticPr fontId="6" type="noConversion"/>
  </si>
  <si>
    <t>문 광 위</t>
    <phoneticPr fontId="6" type="noConversion"/>
  </si>
  <si>
    <t>기금</t>
    <phoneticPr fontId="6" type="noConversion"/>
  </si>
  <si>
    <t>농 림 위</t>
    <phoneticPr fontId="6" type="noConversion"/>
  </si>
  <si>
    <t>복 지 위</t>
    <phoneticPr fontId="6" type="noConversion"/>
  </si>
  <si>
    <t>건 설 위</t>
    <phoneticPr fontId="6" type="noConversion"/>
  </si>
  <si>
    <t>도 시 위</t>
    <phoneticPr fontId="6" type="noConversion"/>
  </si>
  <si>
    <t>여가평위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</si>
  <si>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</si>
  <si>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</si>
  <si>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</si>
  <si>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</si>
  <si>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</si>
  <si>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</si>
  <si>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</si>
  <si>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</si>
  <si>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</si>
  <si>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</si>
  <si>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</si>
  <si>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</si>
  <si>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</si>
  <si>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</si>
  <si>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2014년도 제1회 일반회계 및 특별회계 추가경정 세입·세출 예산안</t>
    <phoneticPr fontId="6" type="noConversion"/>
  </si>
  <si>
    <t>'14년도 제1회 추경 일반 및 특별회계 세입·세출 예산 수정안[전체예산총괄]</t>
    <phoneticPr fontId="6" type="noConversion"/>
  </si>
  <si>
    <t>2014년도 제1회 추경 경기도 일반회계 세출 예산 조정(안)</t>
    <phoneticPr fontId="6" type="noConversion"/>
  </si>
  <si>
    <t>제1회 추경
예산안
(가)</t>
    <phoneticPr fontId="6" type="noConversion"/>
  </si>
  <si>
    <t>제1회 추경
증감액
(다=나-가)</t>
    <phoneticPr fontId="6" type="noConversion"/>
  </si>
  <si>
    <t>상임위 제1회 추경 
예산안 조정액(라)</t>
    <phoneticPr fontId="6" type="noConversion"/>
  </si>
  <si>
    <t>예결위 제1회 추경 
예산안 조정액(라)</t>
    <phoneticPr fontId="6" type="noConversion"/>
  </si>
  <si>
    <t>예결위 제1회 추경 
예산안 조정액(마)</t>
    <phoneticPr fontId="6" type="noConversion"/>
  </si>
  <si>
    <t>1회</t>
    <phoneticPr fontId="6" type="noConversion"/>
  </si>
  <si>
    <t>1회</t>
    <phoneticPr fontId="2" type="noConversion"/>
  </si>
  <si>
    <t>추가</t>
    <phoneticPr fontId="2" type="noConversion"/>
  </si>
  <si>
    <t>추가</t>
    <phoneticPr fontId="6" type="noConversion"/>
  </si>
  <si>
    <t>2014년도 제1회 추경 경기도 일반회계 세입 예산 조정(안)</t>
    <phoneticPr fontId="6" type="noConversion"/>
  </si>
  <si>
    <t>여성가족평생교육위원회</t>
    <phoneticPr fontId="6" type="noConversion"/>
  </si>
  <si>
    <t>여성가족국</t>
    <phoneticPr fontId="6" type="noConversion"/>
  </si>
  <si>
    <t>복지여성실</t>
    <phoneticPr fontId="6" type="noConversion"/>
  </si>
  <si>
    <t xml:space="preserve"> </t>
    <phoneticPr fontId="6" type="noConversion"/>
  </si>
  <si>
    <t>223-09 기타수입
- 북부여성비전센터 도비 민간이전 사용잔액</t>
    <phoneticPr fontId="6" type="noConversion"/>
  </si>
  <si>
    <t>223-07 시도비반환금수입
- 북부여성비전센터 도비 사용잔액</t>
    <phoneticPr fontId="6" type="noConversion"/>
  </si>
  <si>
    <t>본예산
56</t>
    <phoneticPr fontId="6" type="noConversion"/>
  </si>
  <si>
    <t>본예산
68</t>
    <phoneticPr fontId="6" type="noConversion"/>
  </si>
  <si>
    <t>1회</t>
    <phoneticPr fontId="6" type="noConversion"/>
  </si>
  <si>
    <t>여성가족과</t>
    <phoneticPr fontId="6" type="noConversion"/>
  </si>
  <si>
    <t>북부여성비전센터</t>
    <phoneticPr fontId="6" type="noConversion"/>
  </si>
  <si>
    <t>아이돌봄 지원</t>
    <phoneticPr fontId="6" type="noConversion"/>
  </si>
  <si>
    <t>가족역량 강화지원 사업</t>
    <phoneticPr fontId="6" type="noConversion"/>
  </si>
  <si>
    <t>저소득 한부모가족 지원</t>
    <phoneticPr fontId="6" type="noConversion"/>
  </si>
  <si>
    <t>청소년한부모 자립지원</t>
    <phoneticPr fontId="6" type="noConversion"/>
  </si>
  <si>
    <t>한부모가족복지시설 기능보강사업</t>
    <phoneticPr fontId="6" type="noConversion"/>
  </si>
  <si>
    <t>성폭력방지 및 피해자지원사업</t>
    <phoneticPr fontId="6" type="noConversion"/>
  </si>
  <si>
    <t>여성학교폭력피해자 원스톱지원센터</t>
    <phoneticPr fontId="6" type="noConversion"/>
  </si>
  <si>
    <t>추가</t>
    <phoneticPr fontId="6" type="noConversion"/>
  </si>
  <si>
    <r>
      <rPr>
        <b/>
        <sz val="10"/>
        <rFont val="굴림"/>
        <family val="3"/>
        <charset val="129"/>
      </rPr>
      <t>국비 변경내시(국비)</t>
    </r>
    <r>
      <rPr>
        <sz val="10"/>
        <rFont val="굴림"/>
        <family val="3"/>
        <charset val="129"/>
      </rPr>
      <t xml:space="preserve">
※여성가족부 가족지원과-3184(2014.9.16.)호</t>
    </r>
    <phoneticPr fontId="6" type="noConversion"/>
  </si>
  <si>
    <r>
      <rPr>
        <b/>
        <sz val="10"/>
        <rFont val="굴림"/>
        <family val="3"/>
        <charset val="129"/>
      </rPr>
      <t>국비 변경내시(국비)</t>
    </r>
    <r>
      <rPr>
        <sz val="10"/>
        <rFont val="굴림"/>
        <family val="3"/>
        <charset val="129"/>
      </rPr>
      <t xml:space="preserve">
※여성가족부 가족지원과-2970(2013.8.20.)호</t>
    </r>
    <phoneticPr fontId="6" type="noConversion"/>
  </si>
  <si>
    <r>
      <rPr>
        <b/>
        <sz val="10"/>
        <rFont val="굴림"/>
        <family val="3"/>
        <charset val="129"/>
      </rPr>
      <t>국비 변경내시(기금)</t>
    </r>
    <r>
      <rPr>
        <sz val="10"/>
        <rFont val="굴림"/>
        <family val="3"/>
        <charset val="129"/>
      </rPr>
      <t xml:space="preserve">
※여성가족부 가족지원과-3206(2013.9.17.)호</t>
    </r>
    <phoneticPr fontId="6" type="noConversion"/>
  </si>
  <si>
    <r>
      <rPr>
        <b/>
        <sz val="10"/>
        <rFont val="굴림"/>
        <family val="3"/>
        <charset val="129"/>
      </rPr>
      <t>국비 변경내시(기금)</t>
    </r>
    <r>
      <rPr>
        <sz val="10"/>
        <rFont val="굴림"/>
        <family val="3"/>
        <charset val="129"/>
      </rPr>
      <t xml:space="preserve">
※여성가족부 가족지원과-3181(2013.9.15.)호</t>
    </r>
    <phoneticPr fontId="6" type="noConversion"/>
  </si>
  <si>
    <r>
      <rPr>
        <b/>
        <sz val="10"/>
        <rFont val="굴림"/>
        <family val="3"/>
        <charset val="129"/>
      </rPr>
      <t>국비 변경내시(기금)</t>
    </r>
    <r>
      <rPr>
        <sz val="10"/>
        <rFont val="굴림"/>
        <family val="3"/>
        <charset val="129"/>
      </rPr>
      <t xml:space="preserve">
※여성가족부 권익정책과-3487(2013.9.16.)호</t>
    </r>
    <phoneticPr fontId="6" type="noConversion"/>
  </si>
  <si>
    <t>국비 변경내시(기금)
※여성가족부 권익정책과-3487(2013.9.16.)호</t>
    <phoneticPr fontId="6" type="noConversion"/>
  </si>
  <si>
    <t>예산과목변경</t>
    <phoneticPr fontId="6" type="noConversion"/>
  </si>
  <si>
    <t>본예산
759</t>
    <phoneticPr fontId="6" type="noConversion"/>
  </si>
  <si>
    <t>본예산
346</t>
    <phoneticPr fontId="6" type="noConversion"/>
  </si>
  <si>
    <t>본예산
347</t>
    <phoneticPr fontId="6" type="noConversion"/>
  </si>
  <si>
    <t>본예산
351</t>
    <phoneticPr fontId="6" type="noConversion"/>
  </si>
  <si>
    <r>
      <rPr>
        <b/>
        <sz val="10"/>
        <color indexed="8"/>
        <rFont val="굴림"/>
        <family val="3"/>
        <charset val="129"/>
      </rPr>
      <t>국비 변경내시</t>
    </r>
    <r>
      <rPr>
        <sz val="10"/>
        <color indexed="8"/>
        <rFont val="굴림"/>
        <family val="3"/>
        <charset val="129"/>
      </rPr>
      <t xml:space="preserve">
※여성가족부 가족지원과-3184(2014.9.16.)호</t>
    </r>
    <phoneticPr fontId="6" type="noConversion"/>
  </si>
  <si>
    <r>
      <t xml:space="preserve">국비 변경내시
</t>
    </r>
    <r>
      <rPr>
        <sz val="10"/>
        <rFont val="굴림"/>
        <family val="3"/>
        <charset val="129"/>
      </rPr>
      <t>※여성가족부 가족지원과-3181(2013.9.15.)호</t>
    </r>
    <phoneticPr fontId="6" type="noConversion"/>
  </si>
  <si>
    <r>
      <t xml:space="preserve">국비 변경내시
</t>
    </r>
    <r>
      <rPr>
        <sz val="10"/>
        <rFont val="굴림"/>
        <family val="3"/>
        <charset val="129"/>
      </rPr>
      <t>※여성가족부 가족지원과-3206(2013.9.17.)호</t>
    </r>
    <phoneticPr fontId="6" type="noConversion"/>
  </si>
  <si>
    <r>
      <rPr>
        <b/>
        <sz val="10"/>
        <rFont val="굴림"/>
        <family val="3"/>
        <charset val="129"/>
      </rPr>
      <t>국비 변경내시</t>
    </r>
    <r>
      <rPr>
        <sz val="10"/>
        <rFont val="굴림"/>
        <family val="3"/>
        <charset val="129"/>
      </rPr>
      <t xml:space="preserve">
※여성가족부 권익정책과-3487(2013.9.16.)호</t>
    </r>
    <phoneticPr fontId="6" type="noConversion"/>
  </si>
  <si>
    <t>추가</t>
    <phoneticPr fontId="2" type="noConversion"/>
  </si>
  <si>
    <t>1회</t>
    <phoneticPr fontId="2" type="noConversion"/>
  </si>
  <si>
    <t>본예산
767</t>
    <phoneticPr fontId="6" type="noConversion"/>
  </si>
  <si>
    <t>여성가족과</t>
    <phoneticPr fontId="2" type="noConversion"/>
  </si>
  <si>
    <t>여성가족과</t>
    <phoneticPr fontId="2" type="noConversion"/>
  </si>
  <si>
    <t>아이돌봄 지원(국비/지원)</t>
    <phoneticPr fontId="6" type="noConversion"/>
  </si>
  <si>
    <t>가족역량강화지원(국비/지원)
- 가족역량강화지원</t>
    <phoneticPr fontId="6" type="noConversion"/>
  </si>
  <si>
    <t>저소득 한부모가족 지원(기금/지원)</t>
    <phoneticPr fontId="6" type="noConversion"/>
  </si>
  <si>
    <t>청소년 한부모 자립지원(기금/지원)</t>
    <phoneticPr fontId="6" type="noConversion"/>
  </si>
  <si>
    <t>한부모가족 복지시설 기능보강(기금/지원)</t>
    <phoneticPr fontId="6" type="noConversion"/>
  </si>
  <si>
    <t>성폭력방지 및 피해자지원(기금/지원)
- 성폭력피해자 의료비 지원</t>
    <phoneticPr fontId="6" type="noConversion"/>
  </si>
  <si>
    <t>성폭력방지 및 피해자지원(기금/지원)
- 아동청소년전용쉼터 운영</t>
    <phoneticPr fontId="6" type="noConversion"/>
  </si>
  <si>
    <t>여성가족국</t>
    <phoneticPr fontId="2" type="noConversion"/>
  </si>
  <si>
    <t>여성가족평생교육위원회</t>
    <phoneticPr fontId="2" type="noConversion"/>
  </si>
  <si>
    <t>복지여성실</t>
    <phoneticPr fontId="2" type="noConversion"/>
  </si>
  <si>
    <t>평생교육국</t>
    <phoneticPr fontId="2" type="noConversion"/>
  </si>
  <si>
    <t>본예산
766</t>
    <phoneticPr fontId="6" type="noConversion"/>
  </si>
  <si>
    <t>가족여성담당관</t>
    <phoneticPr fontId="2" type="noConversion"/>
  </si>
  <si>
    <t>아이돌봄 지원사업(국비/지원)</t>
    <phoneticPr fontId="6" type="noConversion"/>
  </si>
  <si>
    <t>저소득 한부모 가족지원(기금/지원)
-저소득 한부모가족 지원</t>
    <phoneticPr fontId="6" type="noConversion"/>
  </si>
  <si>
    <t>저소득 한부모 가족지원(기금/지원)
- 청소년 한부모 자립지원</t>
    <phoneticPr fontId="6" type="noConversion"/>
  </si>
  <si>
    <t>경기북부 여성학교폭력피해자
원스톱 지원센터 운영(기금/직접)
- 경기북부 여성학교폭력피해자 원스톱 지원센터 기능보강</t>
    <phoneticPr fontId="6" type="noConversion"/>
  </si>
  <si>
    <t>추가</t>
    <phoneticPr fontId="2" type="noConversion"/>
  </si>
  <si>
    <t>신규</t>
    <phoneticPr fontId="2" type="noConversion"/>
  </si>
  <si>
    <t>교육정책과</t>
    <phoneticPr fontId="2" type="noConversion"/>
  </si>
  <si>
    <t>(재)경기영어마을 오수관로공사(자체/직접)</t>
    <phoneticPr fontId="2" type="noConversion"/>
  </si>
  <si>
    <t xml:space="preserve"> </t>
    <phoneticPr fontId="2" type="noConversion"/>
  </si>
  <si>
    <t>국비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</si>
</sst>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;[Red]&quot;△&quot;#,##0"/>
    <numFmt numFmtId="177" formatCode="#,##0_ 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#,##0;&quot;△&quot;#,##0"/>
    <numFmt numFmtId="184" formatCode="#,##0\ ;&quot;△&quot;#,##0\ "/>
    <numFmt numFmtId="185" formatCode="0.000"/>
  </numFmts>
  <fonts count="7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돋움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</fonts>
  <fills count="5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2" borderId="1" applyNumberForma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1" fillId="23" borderId="2" applyNumberFormat="0" applyFont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5" borderId="3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9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22" borderId="9" applyNumberFormat="0" applyAlignment="0" applyProtection="0">
      <alignment vertical="center"/>
    </xf>
    <xf numFmtId="0" fontId="39" fillId="0" borderId="0"/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4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11" fillId="0" borderId="0" applyFont="0" applyFill="0" applyBorder="0" applyAlignment="0" applyProtection="0"/>
    <xf numFmtId="38" fontId="42" fillId="22" borderId="0" applyNumberFormat="0" applyBorder="0" applyAlignment="0" applyProtection="0"/>
    <xf numFmtId="0" fontId="43" fillId="0" borderId="17" applyNumberFormat="0" applyAlignment="0" applyProtection="0">
      <alignment horizontal="left" vertical="center"/>
    </xf>
    <xf numFmtId="0" fontId="43" fillId="0" borderId="16">
      <alignment horizontal="left" vertical="center"/>
    </xf>
    <xf numFmtId="10" fontId="42" fillId="23" borderId="10" applyNumberFormat="0" applyBorder="0" applyAlignment="0" applyProtection="0"/>
    <xf numFmtId="182" fontId="11" fillId="0" borderId="0"/>
    <xf numFmtId="0" fontId="44" fillId="0" borderId="0"/>
    <xf numFmtId="10" fontId="44" fillId="0" borderId="0" applyFont="0" applyFill="0" applyBorder="0" applyAlignment="0" applyProtection="0"/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8" borderId="1" applyNumberFormat="0" applyAlignment="0" applyProtection="0">
      <alignment vertical="center"/>
    </xf>
    <xf numFmtId="0" fontId="15" fillId="48" borderId="1" applyNumberFormat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49" borderId="2" applyNumberFormat="0" applyFont="0" applyAlignment="0" applyProtection="0">
      <alignment vertical="center"/>
    </xf>
    <xf numFmtId="0" fontId="11" fillId="49" borderId="2" applyNumberFormat="0" applyFont="0" applyAlignment="0" applyProtection="0">
      <alignment vertical="center"/>
    </xf>
    <xf numFmtId="9" fontId="61" fillId="0" borderId="0" applyFont="0" applyFill="0" applyAlignment="0" applyProtection="0"/>
    <xf numFmtId="0" fontId="17" fillId="50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1" borderId="3" applyNumberFormat="0" applyAlignment="0" applyProtection="0">
      <alignment vertical="center"/>
    </xf>
    <xf numFmtId="0" fontId="19" fillId="51" borderId="3" applyNumberFormat="0" applyAlignment="0" applyProtection="0">
      <alignment vertical="center"/>
    </xf>
    <xf numFmtId="185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20" fillId="0" borderId="4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35" borderId="1" applyNumberFormat="0" applyAlignment="0" applyProtection="0">
      <alignment vertical="center"/>
    </xf>
    <xf numFmtId="0" fontId="22" fillId="35" borderId="1" applyNumberForma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8" borderId="9" applyNumberFormat="0" applyAlignment="0" applyProtection="0">
      <alignment vertical="center"/>
    </xf>
    <xf numFmtId="0" fontId="28" fillId="48" borderId="9" applyNumberFormat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182" fontId="11" fillId="0" borderId="0"/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3" fillId="40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13" fillId="44" borderId="0" applyNumberFormat="0" applyBorder="0" applyAlignment="0" applyProtection="0">
      <alignment vertical="center"/>
    </xf>
    <xf numFmtId="0" fontId="13" fillId="45" borderId="0" applyNumberFormat="0" applyBorder="0" applyAlignment="0" applyProtection="0">
      <alignment vertical="center"/>
    </xf>
    <xf numFmtId="0" fontId="13" fillId="46" borderId="0" applyNumberFormat="0" applyBorder="0" applyAlignment="0" applyProtection="0">
      <alignment vertical="center"/>
    </xf>
    <xf numFmtId="0" fontId="13" fillId="41" borderId="0" applyNumberFormat="0" applyBorder="0" applyAlignment="0" applyProtection="0">
      <alignment vertical="center"/>
    </xf>
    <xf numFmtId="0" fontId="13" fillId="42" borderId="0" applyNumberFormat="0" applyBorder="0" applyAlignment="0" applyProtection="0">
      <alignment vertical="center"/>
    </xf>
    <xf numFmtId="0" fontId="13" fillId="47" borderId="0" applyNumberFormat="0" applyBorder="0" applyAlignment="0" applyProtection="0">
      <alignment vertical="center"/>
    </xf>
    <xf numFmtId="0" fontId="15" fillId="48" borderId="1" applyNumberFormat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49" borderId="2" applyNumberFormat="0" applyFont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9" fillId="51" borderId="3" applyNumberFormat="0" applyAlignment="0" applyProtection="0">
      <alignment vertical="center"/>
    </xf>
    <xf numFmtId="0" fontId="22" fillId="35" borderId="1" applyNumberFormat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8" borderId="9" applyNumberFormat="0" applyAlignment="0" applyProtection="0">
      <alignment vertical="center"/>
    </xf>
  </cellStyleXfs>
  <cellXfs count="199">
    <xf numFmtId="0" fontId="0" fillId="0" borderId="0" xfId="0">
      <alignment vertical="center"/>
    </xf>
    <xf numFmtId="176" fontId="5" fillId="3" borderId="10" xfId="1" applyNumberFormat="1" applyFont="1" applyFill="1" applyBorder="1" applyAlignment="1">
      <alignment horizontal="left" vertical="center"/>
    </xf>
    <xf numFmtId="176" fontId="5" fillId="3" borderId="10" xfId="1" applyNumberFormat="1" applyFont="1" applyFill="1" applyBorder="1" applyAlignment="1">
      <alignment horizontal="center" vertical="center" shrinkToFit="1"/>
    </xf>
    <xf numFmtId="176" fontId="5" fillId="3" borderId="10" xfId="1" applyNumberFormat="1" applyFont="1" applyFill="1" applyBorder="1" applyAlignment="1">
      <alignment horizontal="right" vertical="center" shrinkToFit="1"/>
    </xf>
    <xf numFmtId="176" fontId="5" fillId="4" borderId="10" xfId="1" applyNumberFormat="1" applyFont="1" applyFill="1" applyBorder="1" applyAlignment="1">
      <alignment horizontal="center" vertical="center" shrinkToFit="1"/>
    </xf>
    <xf numFmtId="176" fontId="5" fillId="4" borderId="10" xfId="1" applyNumberFormat="1" applyFont="1" applyFill="1" applyBorder="1" applyAlignment="1">
      <alignment horizontal="right" vertical="center" shrinkToFit="1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5" fillId="3" borderId="10" xfId="1" applyNumberFormat="1" applyFont="1" applyFill="1" applyBorder="1" applyAlignment="1">
      <alignment horizontal="left" vertical="center" shrinkToFit="1"/>
    </xf>
    <xf numFmtId="0" fontId="11" fillId="0" borderId="0" xfId="2"/>
    <xf numFmtId="0" fontId="32" fillId="0" borderId="0" xfId="2" applyNumberFormat="1" applyFon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4" fillId="0" borderId="0" xfId="2" applyFont="1" applyAlignment="1">
      <alignment horizontal="centerContinuous"/>
    </xf>
    <xf numFmtId="0" fontId="33" fillId="0" borderId="0" xfId="2" applyFont="1" applyAlignment="1">
      <alignment horizontal="centerContinuous"/>
    </xf>
    <xf numFmtId="0" fontId="32" fillId="0" borderId="0" xfId="2" applyFont="1" applyAlignment="1">
      <alignment horizontal="left"/>
    </xf>
    <xf numFmtId="0" fontId="35" fillId="0" borderId="0" xfId="2" applyNumberFormat="1" applyFont="1" applyAlignment="1">
      <alignment horizontal="centerContinuous"/>
    </xf>
    <xf numFmtId="0" fontId="11" fillId="0" borderId="0" xfId="2" applyNumberFormat="1" applyAlignment="1">
      <alignment horizontal="centerContinuous"/>
    </xf>
    <xf numFmtId="0" fontId="36" fillId="0" borderId="0" xfId="2" applyNumberFormat="1" applyFont="1" applyAlignment="1">
      <alignment horizontal="centerContinuous"/>
    </xf>
    <xf numFmtId="0" fontId="38" fillId="0" borderId="0" xfId="2" applyFont="1"/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176" fontId="29" fillId="0" borderId="0" xfId="0" applyNumberFormat="1" applyFont="1" applyAlignment="1">
      <alignment horizontal="right"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right" vertical="center" shrinkToFit="1"/>
    </xf>
    <xf numFmtId="176" fontId="3" fillId="0" borderId="10" xfId="0" applyNumberFormat="1" applyFont="1" applyBorder="1">
      <alignment vertical="center"/>
    </xf>
    <xf numFmtId="176" fontId="4" fillId="26" borderId="10" xfId="1" applyNumberFormat="1" applyFont="1" applyFill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horizontal="center" vertical="center" shrinkToFit="1"/>
    </xf>
    <xf numFmtId="0" fontId="48" fillId="0" borderId="0" xfId="2" applyFont="1"/>
    <xf numFmtId="0" fontId="49" fillId="0" borderId="0" xfId="2" applyFont="1"/>
    <xf numFmtId="0" fontId="47" fillId="0" borderId="0" xfId="2" applyFont="1" applyAlignment="1">
      <alignment horizontal="center" vertical="center"/>
    </xf>
    <xf numFmtId="0" fontId="50" fillId="0" borderId="0" xfId="2" applyFont="1" applyAlignment="1">
      <alignment vertical="center"/>
    </xf>
    <xf numFmtId="0" fontId="50" fillId="0" borderId="0" xfId="2" applyFont="1" applyAlignment="1"/>
    <xf numFmtId="0" fontId="50" fillId="0" borderId="0" xfId="2" applyFont="1"/>
    <xf numFmtId="0" fontId="51" fillId="0" borderId="0" xfId="2" applyFont="1" applyAlignment="1">
      <alignment vertical="center"/>
    </xf>
    <xf numFmtId="0" fontId="49" fillId="0" borderId="0" xfId="2" applyFont="1" applyAlignment="1">
      <alignment vertical="center"/>
    </xf>
    <xf numFmtId="183" fontId="49" fillId="0" borderId="0" xfId="2" applyNumberFormat="1" applyFont="1" applyAlignment="1">
      <alignment vertical="center"/>
    </xf>
    <xf numFmtId="0" fontId="49" fillId="0" borderId="0" xfId="2" applyFont="1" applyAlignment="1">
      <alignment horizontal="right" vertical="center"/>
    </xf>
    <xf numFmtId="41" fontId="48" fillId="0" borderId="0" xfId="2" applyNumberFormat="1" applyFont="1" applyAlignment="1">
      <alignment vertical="center"/>
    </xf>
    <xf numFmtId="0" fontId="48" fillId="0" borderId="0" xfId="2" applyFont="1" applyAlignment="1">
      <alignment vertical="center"/>
    </xf>
    <xf numFmtId="0" fontId="48" fillId="0" borderId="18" xfId="2" applyFont="1" applyBorder="1" applyAlignment="1">
      <alignment vertical="center"/>
    </xf>
    <xf numFmtId="0" fontId="48" fillId="0" borderId="14" xfId="2" applyFont="1" applyBorder="1" applyAlignment="1">
      <alignment horizontal="center" vertical="center"/>
    </xf>
    <xf numFmtId="0" fontId="48" fillId="0" borderId="15" xfId="2" applyFont="1" applyBorder="1" applyAlignment="1">
      <alignment horizontal="center" vertical="center" wrapText="1"/>
    </xf>
    <xf numFmtId="0" fontId="48" fillId="0" borderId="10" xfId="2" applyFont="1" applyBorder="1" applyAlignment="1">
      <alignment horizontal="center" vertical="center" wrapText="1"/>
    </xf>
    <xf numFmtId="183" fontId="53" fillId="29" borderId="15" xfId="2" applyNumberFormat="1" applyFont="1" applyFill="1" applyBorder="1" applyAlignment="1">
      <alignment horizontal="right" vertical="center"/>
    </xf>
    <xf numFmtId="183" fontId="48" fillId="0" borderId="14" xfId="2" applyNumberFormat="1" applyFont="1" applyBorder="1" applyAlignment="1">
      <alignment horizontal="right" vertical="center"/>
    </xf>
    <xf numFmtId="184" fontId="54" fillId="0" borderId="27" xfId="2" applyNumberFormat="1" applyFont="1" applyBorder="1" applyAlignment="1">
      <alignment vertical="center"/>
    </xf>
    <xf numFmtId="0" fontId="55" fillId="13" borderId="28" xfId="2" applyFont="1" applyFill="1" applyBorder="1" applyAlignment="1">
      <alignment vertical="center" wrapText="1"/>
    </xf>
    <xf numFmtId="184" fontId="53" fillId="0" borderId="15" xfId="45" applyNumberFormat="1" applyFont="1" applyBorder="1" applyAlignment="1">
      <alignment vertical="center"/>
    </xf>
    <xf numFmtId="184" fontId="48" fillId="0" borderId="10" xfId="45" applyNumberFormat="1" applyFont="1" applyBorder="1" applyAlignment="1">
      <alignment vertical="center"/>
    </xf>
    <xf numFmtId="184" fontId="48" fillId="0" borderId="10" xfId="2" applyNumberFormat="1" applyFont="1" applyBorder="1" applyAlignment="1">
      <alignment vertical="center"/>
    </xf>
    <xf numFmtId="41" fontId="53" fillId="0" borderId="0" xfId="45" applyFont="1" applyBorder="1" applyAlignment="1">
      <alignment vertical="center"/>
    </xf>
    <xf numFmtId="183" fontId="57" fillId="0" borderId="15" xfId="2" applyNumberFormat="1" applyFont="1" applyBorder="1" applyAlignment="1">
      <alignment horizontal="right" vertical="center" wrapText="1"/>
    </xf>
    <xf numFmtId="183" fontId="57" fillId="0" borderId="10" xfId="2" applyNumberFormat="1" applyFont="1" applyBorder="1" applyAlignment="1">
      <alignment horizontal="right" vertical="center" wrapText="1"/>
    </xf>
    <xf numFmtId="183" fontId="56" fillId="9" borderId="29" xfId="2" applyNumberFormat="1" applyFont="1" applyFill="1" applyBorder="1" applyAlignment="1">
      <alignment vertical="center"/>
    </xf>
    <xf numFmtId="183" fontId="48" fillId="0" borderId="0" xfId="2" applyNumberFormat="1" applyFont="1"/>
    <xf numFmtId="0" fontId="48" fillId="0" borderId="0" xfId="2" applyFont="1" applyAlignment="1">
      <alignment horizontal="center" wrapText="1"/>
    </xf>
    <xf numFmtId="0" fontId="48" fillId="0" borderId="0" xfId="2" applyFont="1" applyAlignment="1">
      <alignment wrapText="1"/>
    </xf>
    <xf numFmtId="176" fontId="52" fillId="0" borderId="0" xfId="45" applyNumberFormat="1" applyFont="1" applyFill="1" applyBorder="1" applyAlignment="1">
      <alignment horizontal="right" vertical="center" shrinkToFit="1"/>
    </xf>
    <xf numFmtId="176" fontId="52" fillId="0" borderId="0" xfId="45" applyNumberFormat="1" applyFont="1" applyFill="1" applyBorder="1" applyAlignment="1">
      <alignment horizontal="center" vertical="center" shrinkToFit="1"/>
    </xf>
    <xf numFmtId="0" fontId="48" fillId="0" borderId="0" xfId="2" applyFont="1" applyFill="1"/>
    <xf numFmtId="183" fontId="48" fillId="0" borderId="0" xfId="45" applyNumberFormat="1" applyFont="1" applyBorder="1" applyAlignment="1">
      <alignment vertical="center"/>
    </xf>
    <xf numFmtId="0" fontId="49" fillId="0" borderId="0" xfId="2" applyFont="1" applyFill="1"/>
    <xf numFmtId="0" fontId="56" fillId="0" borderId="0" xfId="2" applyFont="1" applyFill="1"/>
    <xf numFmtId="0" fontId="58" fillId="0" borderId="0" xfId="2" applyFont="1" applyFill="1"/>
    <xf numFmtId="0" fontId="50" fillId="0" borderId="0" xfId="2" applyFont="1" applyAlignment="1">
      <alignment horizontal="left" vertical="center"/>
    </xf>
    <xf numFmtId="0" fontId="50" fillId="0" borderId="0" xfId="2" applyFont="1" applyAlignment="1">
      <alignment horizontal="right" vertical="center"/>
    </xf>
    <xf numFmtId="177" fontId="48" fillId="0" borderId="0" xfId="2" applyNumberFormat="1" applyFont="1" applyAlignment="1">
      <alignment vertical="center"/>
    </xf>
    <xf numFmtId="0" fontId="59" fillId="0" borderId="30" xfId="2" applyNumberFormat="1" applyFont="1" applyFill="1" applyBorder="1" applyAlignment="1"/>
    <xf numFmtId="0" fontId="49" fillId="0" borderId="10" xfId="2" applyFont="1" applyBorder="1" applyAlignment="1">
      <alignment horizontal="center"/>
    </xf>
    <xf numFmtId="0" fontId="5" fillId="0" borderId="10" xfId="2" applyNumberFormat="1" applyFont="1" applyFill="1" applyBorder="1" applyAlignment="1">
      <alignment horizontal="center"/>
    </xf>
    <xf numFmtId="177" fontId="59" fillId="0" borderId="13" xfId="2" applyNumberFormat="1" applyFont="1" applyFill="1" applyBorder="1" applyAlignment="1"/>
    <xf numFmtId="176" fontId="33" fillId="0" borderId="0" xfId="2" applyNumberFormat="1" applyFont="1" applyAlignment="1">
      <alignment vertical="center"/>
    </xf>
    <xf numFmtId="176" fontId="60" fillId="0" borderId="0" xfId="2" applyNumberFormat="1" applyFont="1" applyAlignment="1">
      <alignment vertical="center"/>
    </xf>
    <xf numFmtId="0" fontId="49" fillId="0" borderId="18" xfId="2" applyFont="1" applyBorder="1"/>
    <xf numFmtId="0" fontId="48" fillId="0" borderId="18" xfId="2" applyFont="1" applyBorder="1"/>
    <xf numFmtId="0" fontId="48" fillId="28" borderId="0" xfId="2" applyFont="1" applyFill="1"/>
    <xf numFmtId="176" fontId="7" fillId="0" borderId="10" xfId="0" applyNumberFormat="1" applyFont="1" applyBorder="1" applyAlignment="1">
      <alignment horizontal="left" vertical="center" wrapText="1"/>
    </xf>
    <xf numFmtId="176" fontId="10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7" fillId="0" borderId="10" xfId="0" applyNumberFormat="1" applyFont="1" applyBorder="1" applyAlignment="1">
      <alignment horizontal="left" vertical="center"/>
    </xf>
    <xf numFmtId="176" fontId="5" fillId="4" borderId="10" xfId="1" applyNumberFormat="1" applyFont="1" applyFill="1" applyBorder="1" applyAlignment="1">
      <alignment horizontal="left" vertical="center"/>
    </xf>
    <xf numFmtId="176" fontId="30" fillId="0" borderId="10" xfId="0" applyNumberFormat="1" applyFont="1" applyBorder="1" applyAlignment="1">
      <alignment vertical="center" wrapText="1"/>
    </xf>
    <xf numFmtId="176" fontId="31" fillId="3" borderId="10" xfId="1" applyNumberFormat="1" applyFont="1" applyFill="1" applyBorder="1" applyAlignment="1">
      <alignment vertical="center" wrapText="1"/>
    </xf>
    <xf numFmtId="176" fontId="31" fillId="4" borderId="10" xfId="1" applyNumberFormat="1" applyFont="1" applyFill="1" applyBorder="1" applyAlignment="1">
      <alignment vertical="center" wrapText="1"/>
    </xf>
    <xf numFmtId="176" fontId="3" fillId="0" borderId="0" xfId="0" applyNumberFormat="1" applyFont="1">
      <alignment vertical="center"/>
    </xf>
    <xf numFmtId="176" fontId="4" fillId="0" borderId="10" xfId="0" applyNumberFormat="1" applyFont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left" vertical="center" wrapText="1"/>
    </xf>
    <xf numFmtId="176" fontId="8" fillId="2" borderId="10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>
      <alignment vertical="center"/>
    </xf>
    <xf numFmtId="176" fontId="5" fillId="3" borderId="10" xfId="1" applyNumberFormat="1" applyFont="1" applyFill="1" applyBorder="1" applyAlignment="1">
      <alignment horizontal="center" vertical="center" shrinkToFit="1"/>
    </xf>
    <xf numFmtId="176" fontId="5" fillId="3" borderId="10" xfId="1" applyNumberFormat="1" applyFont="1" applyFill="1" applyBorder="1" applyAlignment="1">
      <alignment horizontal="right" vertical="center" shrinkToFit="1"/>
    </xf>
    <xf numFmtId="176" fontId="7" fillId="0" borderId="10" xfId="0" applyNumberFormat="1" applyFont="1" applyBorder="1" applyAlignment="1">
      <alignment horizontal="right" vertical="center" shrinkToFit="1"/>
    </xf>
    <xf numFmtId="176" fontId="5" fillId="4" borderId="10" xfId="1" applyNumberFormat="1" applyFont="1" applyFill="1" applyBorder="1" applyAlignment="1">
      <alignment vertical="center"/>
    </xf>
    <xf numFmtId="176" fontId="5" fillId="4" borderId="10" xfId="1" applyNumberFormat="1" applyFont="1" applyFill="1" applyBorder="1" applyAlignment="1">
      <alignment vertical="center" shrinkToFit="1"/>
    </xf>
    <xf numFmtId="176" fontId="5" fillId="4" borderId="10" xfId="1" applyNumberFormat="1" applyFont="1" applyFill="1" applyBorder="1" applyAlignment="1">
      <alignment horizontal="center" vertical="center" shrinkToFit="1"/>
    </xf>
    <xf numFmtId="176" fontId="5" fillId="4" borderId="10" xfId="1" applyNumberFormat="1" applyFont="1" applyFill="1" applyBorder="1" applyAlignment="1">
      <alignment horizontal="right" vertical="center" shrinkToFit="1"/>
    </xf>
    <xf numFmtId="176" fontId="4" fillId="0" borderId="10" xfId="0" applyNumberFormat="1" applyFont="1" applyBorder="1" applyAlignment="1">
      <alignment vertical="center" shrinkToFit="1"/>
    </xf>
    <xf numFmtId="176" fontId="3" fillId="0" borderId="10" xfId="0" applyNumberFormat="1" applyFont="1" applyFill="1" applyBorder="1">
      <alignment vertical="center"/>
    </xf>
    <xf numFmtId="176" fontId="4" fillId="0" borderId="10" xfId="0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3" fillId="0" borderId="10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10" xfId="0" applyNumberFormat="1" applyFont="1" applyBorder="1" applyAlignment="1">
      <alignment horizontal="right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4" fillId="26" borderId="10" xfId="1" applyNumberFormat="1" applyFont="1" applyFill="1" applyBorder="1" applyAlignment="1">
      <alignment horizontal="right" vertical="center" shrinkToFit="1"/>
    </xf>
    <xf numFmtId="176" fontId="4" fillId="27" borderId="10" xfId="0" applyNumberFormat="1" applyFont="1" applyFill="1" applyBorder="1">
      <alignment vertical="center"/>
    </xf>
    <xf numFmtId="176" fontId="4" fillId="27" borderId="10" xfId="1" applyNumberFormat="1" applyFont="1" applyFill="1" applyBorder="1" applyAlignment="1">
      <alignment horizontal="right" vertical="center" shrinkToFit="1"/>
    </xf>
    <xf numFmtId="176" fontId="3" fillId="0" borderId="0" xfId="0" applyNumberFormat="1" applyFont="1">
      <alignment vertical="center"/>
    </xf>
    <xf numFmtId="0" fontId="47" fillId="0" borderId="0" xfId="2" applyFont="1" applyAlignment="1">
      <alignment horizontal="center" vertical="center" wrapText="1"/>
    </xf>
    <xf numFmtId="0" fontId="49" fillId="29" borderId="10" xfId="2" applyFont="1" applyFill="1" applyBorder="1" applyAlignment="1">
      <alignment horizontal="center" vertical="center"/>
    </xf>
    <xf numFmtId="0" fontId="48" fillId="0" borderId="15" xfId="2" applyFont="1" applyBorder="1" applyAlignment="1">
      <alignment horizontal="center" vertical="center"/>
    </xf>
    <xf numFmtId="0" fontId="48" fillId="0" borderId="34" xfId="2" applyFont="1" applyBorder="1" applyAlignment="1">
      <alignment horizontal="center" vertical="center"/>
    </xf>
    <xf numFmtId="41" fontId="48" fillId="0" borderId="10" xfId="45" applyFont="1" applyBorder="1" applyAlignment="1">
      <alignment horizontal="right" vertical="center"/>
    </xf>
    <xf numFmtId="176" fontId="52" fillId="0" borderId="10" xfId="45" applyNumberFormat="1" applyFont="1" applyFill="1" applyBorder="1" applyAlignment="1">
      <alignment horizontal="right" vertical="center" shrinkToFit="1"/>
    </xf>
    <xf numFmtId="41" fontId="48" fillId="0" borderId="35" xfId="45" applyFont="1" applyBorder="1" applyAlignment="1">
      <alignment horizontal="right" vertical="center"/>
    </xf>
    <xf numFmtId="0" fontId="48" fillId="0" borderId="34" xfId="2" applyFont="1" applyBorder="1" applyAlignment="1">
      <alignment horizontal="center" vertical="center" wrapText="1"/>
    </xf>
    <xf numFmtId="183" fontId="53" fillId="29" borderId="16" xfId="2" applyNumberFormat="1" applyFont="1" applyFill="1" applyBorder="1" applyAlignment="1">
      <alignment vertical="center"/>
    </xf>
    <xf numFmtId="41" fontId="48" fillId="0" borderId="16" xfId="2" applyNumberFormat="1" applyFont="1" applyBorder="1" applyAlignment="1">
      <alignment horizontal="center" vertical="center"/>
    </xf>
    <xf numFmtId="184" fontId="54" fillId="0" borderId="0" xfId="2" applyNumberFormat="1" applyFont="1" applyBorder="1" applyAlignment="1">
      <alignment vertical="center"/>
    </xf>
    <xf numFmtId="0" fontId="55" fillId="13" borderId="0" xfId="2" applyFont="1" applyFill="1" applyBorder="1" applyAlignment="1">
      <alignment vertical="center" wrapText="1"/>
    </xf>
    <xf numFmtId="41" fontId="48" fillId="0" borderId="0" xfId="45" applyFont="1" applyBorder="1" applyAlignment="1">
      <alignment vertical="center"/>
    </xf>
    <xf numFmtId="183" fontId="48" fillId="0" borderId="0" xfId="2" applyNumberFormat="1" applyFont="1" applyBorder="1" applyAlignment="1">
      <alignment vertical="center"/>
    </xf>
    <xf numFmtId="0" fontId="48" fillId="0" borderId="34" xfId="2" applyFont="1" applyFill="1" applyBorder="1" applyAlignment="1">
      <alignment horizontal="center" vertical="center"/>
    </xf>
    <xf numFmtId="41" fontId="56" fillId="0" borderId="10" xfId="45" applyFont="1" applyBorder="1" applyAlignment="1">
      <alignment horizontal="right" vertical="center"/>
    </xf>
    <xf numFmtId="0" fontId="48" fillId="0" borderId="36" xfId="2" applyFont="1" applyBorder="1" applyAlignment="1">
      <alignment horizontal="center" vertical="center"/>
    </xf>
    <xf numFmtId="41" fontId="64" fillId="0" borderId="0" xfId="2" applyNumberFormat="1" applyFont="1"/>
    <xf numFmtId="0" fontId="54" fillId="0" borderId="0" xfId="2" applyFont="1" applyAlignment="1">
      <alignment wrapText="1"/>
    </xf>
    <xf numFmtId="41" fontId="48" fillId="0" borderId="10" xfId="45" applyFont="1" applyFill="1" applyBorder="1" applyAlignment="1">
      <alignment horizontal="right" vertical="center"/>
    </xf>
    <xf numFmtId="0" fontId="56" fillId="0" borderId="34" xfId="2" applyFont="1" applyFill="1" applyBorder="1" applyAlignment="1">
      <alignment horizontal="center" vertical="center"/>
    </xf>
    <xf numFmtId="41" fontId="56" fillId="0" borderId="10" xfId="45" applyFont="1" applyFill="1" applyBorder="1" applyAlignment="1">
      <alignment horizontal="right" vertical="center"/>
    </xf>
    <xf numFmtId="0" fontId="48" fillId="0" borderId="27" xfId="2" applyFont="1" applyFill="1" applyBorder="1" applyAlignment="1">
      <alignment horizontal="center" vertical="center"/>
    </xf>
    <xf numFmtId="41" fontId="48" fillId="0" borderId="37" xfId="45" applyFont="1" applyFill="1" applyBorder="1" applyAlignment="1">
      <alignment horizontal="right" vertical="center"/>
    </xf>
    <xf numFmtId="176" fontId="52" fillId="0" borderId="37" xfId="45" applyNumberFormat="1" applyFont="1" applyFill="1" applyBorder="1" applyAlignment="1">
      <alignment horizontal="right" vertical="center" shrinkToFit="1"/>
    </xf>
    <xf numFmtId="41" fontId="48" fillId="0" borderId="28" xfId="45" applyFont="1" applyBorder="1" applyAlignment="1">
      <alignment horizontal="right" vertical="center"/>
    </xf>
    <xf numFmtId="0" fontId="48" fillId="0" borderId="27" xfId="2" applyFont="1" applyBorder="1" applyAlignment="1">
      <alignment horizontal="center" vertical="center"/>
    </xf>
    <xf numFmtId="41" fontId="48" fillId="0" borderId="37" xfId="45" applyFont="1" applyBorder="1" applyAlignment="1">
      <alignment horizontal="right" vertical="center"/>
    </xf>
    <xf numFmtId="41" fontId="49" fillId="0" borderId="0" xfId="2" applyNumberFormat="1" applyFont="1"/>
    <xf numFmtId="41" fontId="48" fillId="0" borderId="0" xfId="2" applyNumberFormat="1" applyFont="1"/>
    <xf numFmtId="177" fontId="65" fillId="0" borderId="10" xfId="2" applyNumberFormat="1" applyFont="1" applyFill="1" applyBorder="1" applyAlignment="1"/>
    <xf numFmtId="176" fontId="63" fillId="0" borderId="0" xfId="0" applyNumberFormat="1" applyFont="1">
      <alignment vertical="center"/>
    </xf>
    <xf numFmtId="183" fontId="63" fillId="0" borderId="0" xfId="0" applyNumberFormat="1" applyFont="1">
      <alignment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3" fillId="52" borderId="10" xfId="0" applyNumberFormat="1" applyFont="1" applyFill="1" applyBorder="1" applyAlignment="1">
      <alignment horizontal="center" vertical="center"/>
    </xf>
    <xf numFmtId="176" fontId="3" fillId="52" borderId="10" xfId="0" applyNumberFormat="1" applyFont="1" applyFill="1" applyBorder="1" applyAlignment="1">
      <alignment horizontal="left" vertical="center"/>
    </xf>
    <xf numFmtId="0" fontId="68" fillId="0" borderId="10" xfId="0" applyFont="1" applyFill="1" applyBorder="1" applyAlignment="1">
      <alignment horizontal="center" vertical="center" wrapText="1"/>
    </xf>
    <xf numFmtId="0" fontId="68" fillId="52" borderId="10" xfId="0" applyFont="1" applyFill="1" applyBorder="1" applyAlignment="1">
      <alignment horizontal="center" vertical="center" wrapText="1"/>
    </xf>
    <xf numFmtId="0" fontId="70" fillId="52" borderId="10" xfId="0" applyFont="1" applyFill="1" applyBorder="1" applyAlignment="1">
      <alignment horizontal="center" vertical="center" wrapText="1"/>
    </xf>
    <xf numFmtId="0" fontId="68" fillId="0" borderId="10" xfId="0" applyFont="1" applyFill="1" applyBorder="1" applyAlignment="1">
      <alignment horizontal="left" vertical="center" wrapText="1"/>
    </xf>
    <xf numFmtId="0" fontId="68" fillId="0" borderId="10" xfId="0" applyFont="1" applyFill="1" applyBorder="1" applyAlignment="1">
      <alignment vertical="center" wrapText="1"/>
    </xf>
    <xf numFmtId="176" fontId="4" fillId="0" borderId="15" xfId="0" applyNumberFormat="1" applyFont="1" applyBorder="1" applyAlignment="1">
      <alignment horizontal="right" vertical="center" shrinkToFit="1"/>
    </xf>
    <xf numFmtId="176" fontId="5" fillId="4" borderId="15" xfId="1" applyNumberFormat="1" applyFont="1" applyFill="1" applyBorder="1" applyAlignment="1">
      <alignment horizontal="right" vertical="center" shrinkToFit="1"/>
    </xf>
    <xf numFmtId="3" fontId="70" fillId="0" borderId="10" xfId="0" applyNumberFormat="1" applyFont="1" applyFill="1" applyBorder="1" applyAlignment="1">
      <alignment horizontal="left" vertical="center" wrapText="1"/>
    </xf>
    <xf numFmtId="3" fontId="70" fillId="27" borderId="10" xfId="0" applyNumberFormat="1" applyFont="1" applyFill="1" applyBorder="1" applyAlignment="1">
      <alignment horizontal="left" vertical="center" wrapText="1"/>
    </xf>
    <xf numFmtId="0" fontId="69" fillId="0" borderId="10" xfId="0" applyFont="1" applyFill="1" applyBorder="1" applyAlignment="1">
      <alignment horizontal="center" vertical="center" wrapText="1"/>
    </xf>
    <xf numFmtId="3" fontId="71" fillId="0" borderId="10" xfId="0" applyNumberFormat="1" applyFont="1" applyFill="1" applyBorder="1" applyAlignment="1">
      <alignment horizontal="left" vertical="center" wrapText="1"/>
    </xf>
    <xf numFmtId="3" fontId="48" fillId="27" borderId="10" xfId="0" applyNumberFormat="1" applyFont="1" applyFill="1" applyBorder="1" applyAlignment="1">
      <alignment horizontal="left" vertical="center" wrapText="1"/>
    </xf>
    <xf numFmtId="0" fontId="37" fillId="0" borderId="0" xfId="2" applyNumberFormat="1" applyFont="1" applyAlignment="1">
      <alignment horizontal="center"/>
    </xf>
    <xf numFmtId="0" fontId="48" fillId="0" borderId="19" xfId="2" applyFont="1" applyBorder="1" applyAlignment="1">
      <alignment horizontal="center" vertical="center"/>
    </xf>
    <xf numFmtId="0" fontId="48" fillId="0" borderId="23" xfId="2" applyFont="1" applyBorder="1" applyAlignment="1">
      <alignment horizontal="center" vertical="center"/>
    </xf>
    <xf numFmtId="0" fontId="48" fillId="0" borderId="20" xfId="2" applyFont="1" applyBorder="1" applyAlignment="1">
      <alignment horizontal="center" vertical="center"/>
    </xf>
    <xf numFmtId="0" fontId="48" fillId="0" borderId="24" xfId="2" applyFont="1" applyBorder="1" applyAlignment="1">
      <alignment horizontal="center" vertical="center"/>
    </xf>
    <xf numFmtId="0" fontId="48" fillId="0" borderId="16" xfId="2" applyFont="1" applyBorder="1" applyAlignment="1">
      <alignment horizontal="center" vertical="center"/>
    </xf>
    <xf numFmtId="0" fontId="48" fillId="0" borderId="15" xfId="2" applyFont="1" applyBorder="1" applyAlignment="1">
      <alignment horizontal="center" vertical="center"/>
    </xf>
    <xf numFmtId="0" fontId="48" fillId="0" borderId="21" xfId="2" applyFont="1" applyBorder="1" applyAlignment="1">
      <alignment horizontal="center" vertical="center"/>
    </xf>
    <xf numFmtId="0" fontId="48" fillId="0" borderId="22" xfId="2" applyFont="1" applyBorder="1" applyAlignment="1">
      <alignment horizontal="center" vertical="center"/>
    </xf>
    <xf numFmtId="0" fontId="48" fillId="0" borderId="25" xfId="2" applyFont="1" applyBorder="1" applyAlignment="1">
      <alignment horizontal="center" vertical="center"/>
    </xf>
    <xf numFmtId="0" fontId="48" fillId="0" borderId="26" xfId="2" applyFont="1" applyBorder="1" applyAlignment="1">
      <alignment horizontal="center" vertical="center"/>
    </xf>
    <xf numFmtId="0" fontId="49" fillId="29" borderId="31" xfId="2" applyFont="1" applyFill="1" applyBorder="1" applyAlignment="1">
      <alignment horizontal="center" vertical="center"/>
    </xf>
    <xf numFmtId="0" fontId="49" fillId="29" borderId="34" xfId="2" applyFont="1" applyFill="1" applyBorder="1" applyAlignment="1">
      <alignment horizontal="center" vertical="center"/>
    </xf>
    <xf numFmtId="0" fontId="49" fillId="29" borderId="38" xfId="2" applyFont="1" applyFill="1" applyBorder="1" applyAlignment="1">
      <alignment horizontal="center" vertical="center" wrapText="1" shrinkToFit="1"/>
    </xf>
    <xf numFmtId="0" fontId="49" fillId="29" borderId="12" xfId="2" applyFont="1" applyFill="1" applyBorder="1" applyAlignment="1">
      <alignment horizontal="center" vertical="center" wrapText="1" shrinkToFit="1"/>
    </xf>
    <xf numFmtId="0" fontId="49" fillId="29" borderId="32" xfId="2" applyFont="1" applyFill="1" applyBorder="1" applyAlignment="1">
      <alignment horizontal="center" vertical="center"/>
    </xf>
    <xf numFmtId="0" fontId="49" fillId="29" borderId="33" xfId="2" applyFont="1" applyFill="1" applyBorder="1" applyAlignment="1">
      <alignment horizontal="center" vertical="center"/>
    </xf>
    <xf numFmtId="0" fontId="49" fillId="29" borderId="35" xfId="2" applyFont="1" applyFill="1" applyBorder="1" applyAlignment="1">
      <alignment horizontal="center" vertical="center"/>
    </xf>
    <xf numFmtId="0" fontId="56" fillId="0" borderId="16" xfId="2" applyFont="1" applyBorder="1" applyAlignment="1">
      <alignment horizontal="center" vertical="center" wrapText="1"/>
    </xf>
    <xf numFmtId="0" fontId="56" fillId="0" borderId="15" xfId="2" applyFont="1" applyBorder="1" applyAlignment="1">
      <alignment horizontal="center" vertical="center" wrapText="1"/>
    </xf>
    <xf numFmtId="0" fontId="47" fillId="0" borderId="0" xfId="2" quotePrefix="1" applyFont="1" applyAlignment="1">
      <alignment horizontal="center" vertical="center" wrapText="1"/>
    </xf>
    <xf numFmtId="0" fontId="47" fillId="0" borderId="0" xfId="2" applyFont="1" applyAlignment="1">
      <alignment horizontal="center" vertical="center"/>
    </xf>
    <xf numFmtId="0" fontId="49" fillId="29" borderId="32" xfId="2" applyFont="1" applyFill="1" applyBorder="1" applyAlignment="1">
      <alignment horizontal="center" vertical="center" shrinkToFit="1"/>
    </xf>
    <xf numFmtId="0" fontId="49" fillId="29" borderId="10" xfId="2" applyFont="1" applyFill="1" applyBorder="1" applyAlignment="1">
      <alignment horizontal="center" vertical="center" shrinkToFit="1"/>
    </xf>
    <xf numFmtId="176" fontId="8" fillId="2" borderId="11" xfId="0" applyNumberFormat="1" applyFont="1" applyFill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5" fillId="2" borderId="21" xfId="0" applyNumberFormat="1" applyFont="1" applyFill="1" applyBorder="1" applyAlignment="1">
      <alignment horizontal="center" vertical="center"/>
    </xf>
    <xf numFmtId="176" fontId="5" fillId="2" borderId="22" xfId="0" applyNumberFormat="1" applyFont="1" applyFill="1" applyBorder="1" applyAlignment="1">
      <alignment horizontal="center" vertical="center"/>
    </xf>
    <xf numFmtId="176" fontId="5" fillId="2" borderId="39" xfId="0" applyNumberFormat="1" applyFont="1" applyFill="1" applyBorder="1" applyAlignment="1">
      <alignment horizontal="center" vertical="center"/>
    </xf>
    <xf numFmtId="176" fontId="5" fillId="2" borderId="40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2" borderId="12" xfId="0" applyNumberFormat="1" applyFont="1" applyFill="1" applyBorder="1" applyAlignment="1">
      <alignment horizontal="center" vertical="center"/>
    </xf>
    <xf numFmtId="176" fontId="8" fillId="2" borderId="10" xfId="0" applyNumberFormat="1" applyFont="1" applyFill="1" applyBorder="1" applyAlignment="1">
      <alignment horizontal="center" vertical="center" wrapText="1"/>
    </xf>
    <xf numFmtId="176" fontId="9" fillId="2" borderId="11" xfId="0" applyNumberFormat="1" applyFont="1" applyFill="1" applyBorder="1" applyAlignment="1">
      <alignment horizontal="center" vertical="center" wrapText="1"/>
    </xf>
    <xf numFmtId="176" fontId="9" fillId="2" borderId="12" xfId="0" applyNumberFormat="1" applyFont="1" applyFill="1" applyBorder="1" applyAlignment="1">
      <alignment horizontal="center" vertical="center" wrapText="1"/>
    </xf>
  </cellXfs>
  <cellStyles count="179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5" xfId="123"/>
    <cellStyle name="쉼표 [0] 3" xfId="124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5" xfId="139"/>
    <cellStyle name="표준 6" xfId="140"/>
  </cellStyles>
  <dxfs count="0"/>
  <tableStyles count="0" defaultTableStyle="TableStyleMedium2" defaultPivotStyle="PivotStyleLight16"/>
  <colors>
    <mruColors>
      <color rgb="FFCCFFCC"/>
      <color rgb="FFFF66CC"/>
      <color rgb="FF99FF33"/>
      <color rgb="FF0000CC"/>
      <color rgb="FFCCEC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>
      <selection activeCell="G5" sqref="G5"/>
    </sheetView>
  </sheetViews>
  <sheetFormatPr defaultRowHeight="13.5"/>
  <cols>
    <col min="1" max="10" width="8.875" style="9" customWidth="1"/>
    <col min="11" max="16384" width="9" style="9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10" t="s">
        <v>82</v>
      </c>
      <c r="C5" s="11"/>
      <c r="D5" s="11"/>
      <c r="E5" s="11"/>
      <c r="F5" s="11"/>
      <c r="G5" s="11"/>
      <c r="H5" s="11"/>
      <c r="I5" s="11"/>
    </row>
    <row r="6" spans="2:9" ht="18.75">
      <c r="B6" s="12"/>
      <c r="C6" s="13"/>
      <c r="E6" s="14"/>
      <c r="F6" s="13"/>
      <c r="G6" s="13"/>
      <c r="H6" s="13"/>
      <c r="I6" s="13"/>
    </row>
    <row r="7" spans="2:9" ht="46.5">
      <c r="B7" s="15" t="s">
        <v>80</v>
      </c>
      <c r="C7" s="16"/>
      <c r="D7" s="16"/>
      <c r="E7" s="16"/>
      <c r="F7" s="16"/>
      <c r="G7" s="16"/>
      <c r="H7" s="16"/>
      <c r="I7" s="16"/>
    </row>
    <row r="8" spans="2:9" ht="19.5">
      <c r="B8" s="17"/>
      <c r="C8" s="16"/>
      <c r="D8" s="16"/>
      <c r="E8" s="16"/>
      <c r="F8" s="16"/>
      <c r="G8" s="16"/>
      <c r="H8" s="16"/>
      <c r="I8" s="16"/>
    </row>
    <row r="9" spans="2:9" ht="19.5">
      <c r="B9" s="17"/>
      <c r="C9" s="16"/>
      <c r="D9" s="16"/>
      <c r="E9" s="16"/>
      <c r="F9" s="16"/>
      <c r="G9" s="16"/>
      <c r="H9" s="16"/>
      <c r="I9" s="16"/>
    </row>
    <row r="10" spans="2:9" ht="19.5">
      <c r="B10" s="17"/>
      <c r="C10" s="16"/>
      <c r="D10" s="16"/>
      <c r="E10" s="16"/>
      <c r="F10" s="16"/>
      <c r="G10" s="16"/>
      <c r="H10" s="16"/>
      <c r="I10" s="16"/>
    </row>
    <row r="11" spans="2:9" ht="19.5">
      <c r="B11" s="17"/>
      <c r="C11" s="16"/>
      <c r="D11" s="16"/>
      <c r="E11" s="16"/>
      <c r="F11" s="16"/>
      <c r="G11" s="16"/>
      <c r="H11" s="16"/>
      <c r="I11" s="16"/>
    </row>
    <row r="12" spans="2:9" ht="19.5">
      <c r="B12" s="17"/>
      <c r="C12" s="16"/>
      <c r="D12" s="16"/>
      <c r="E12" s="16"/>
      <c r="F12" s="16"/>
      <c r="G12" s="16"/>
      <c r="H12" s="16"/>
      <c r="I12" s="16"/>
    </row>
    <row r="13" spans="2:9" ht="19.5">
      <c r="B13" s="17"/>
      <c r="C13" s="16"/>
      <c r="D13" s="16"/>
      <c r="E13" s="16"/>
      <c r="F13" s="16"/>
      <c r="G13" s="16"/>
      <c r="H13" s="16"/>
      <c r="I13" s="16"/>
    </row>
    <row r="14" spans="2:9">
      <c r="B14" s="16"/>
      <c r="C14" s="16"/>
      <c r="D14" s="16"/>
      <c r="E14" s="16"/>
      <c r="F14" s="16"/>
      <c r="G14" s="16"/>
      <c r="H14" s="16"/>
      <c r="I14" s="16"/>
    </row>
    <row r="15" spans="2:9">
      <c r="B15" s="16"/>
      <c r="C15" s="16"/>
      <c r="D15" s="16"/>
      <c r="E15" s="16"/>
      <c r="F15" s="16"/>
      <c r="G15" s="16"/>
      <c r="H15" s="16"/>
      <c r="I15" s="16"/>
    </row>
    <row r="16" spans="2:9">
      <c r="B16" s="16"/>
      <c r="C16" s="16"/>
      <c r="D16" s="16"/>
      <c r="E16" s="16"/>
      <c r="F16" s="16"/>
      <c r="G16" s="16"/>
      <c r="H16" s="16"/>
      <c r="I16" s="16"/>
    </row>
    <row r="17" spans="2:9">
      <c r="B17" s="16"/>
      <c r="C17" s="16"/>
      <c r="D17" s="16"/>
      <c r="E17" s="16"/>
      <c r="F17" s="16"/>
      <c r="G17" s="16"/>
      <c r="H17" s="16"/>
      <c r="I17" s="16"/>
    </row>
    <row r="18" spans="2:9">
      <c r="B18" s="16"/>
      <c r="C18" s="16"/>
      <c r="D18" s="16"/>
      <c r="E18" s="16"/>
      <c r="F18" s="16"/>
      <c r="G18" s="16"/>
      <c r="H18" s="16"/>
      <c r="I18" s="16"/>
    </row>
    <row r="19" spans="2:9">
      <c r="B19" s="16"/>
      <c r="C19" s="16"/>
      <c r="D19" s="16"/>
      <c r="E19" s="16"/>
      <c r="F19" s="16"/>
      <c r="G19" s="16"/>
      <c r="H19" s="16"/>
      <c r="I19" s="16"/>
    </row>
    <row r="20" spans="2:9">
      <c r="B20" s="16"/>
      <c r="C20" s="16"/>
      <c r="D20" s="16"/>
      <c r="E20" s="16"/>
      <c r="F20" s="16"/>
      <c r="G20" s="16"/>
      <c r="H20" s="16"/>
      <c r="I20" s="16"/>
    </row>
    <row r="21" spans="2:9">
      <c r="B21" s="16"/>
      <c r="C21" s="16"/>
      <c r="D21" s="16"/>
      <c r="E21" s="16"/>
      <c r="F21" s="16"/>
      <c r="G21" s="16"/>
      <c r="H21" s="16"/>
      <c r="I21" s="16"/>
    </row>
    <row r="22" spans="2:9">
      <c r="B22" s="16"/>
      <c r="C22" s="16"/>
      <c r="D22" s="16"/>
      <c r="E22" s="16"/>
      <c r="F22" s="16"/>
      <c r="G22" s="16"/>
      <c r="H22" s="16"/>
      <c r="I22" s="16"/>
    </row>
    <row r="23" spans="2:9">
      <c r="B23" s="16"/>
      <c r="C23" s="16"/>
      <c r="D23" s="16"/>
      <c r="E23" s="16"/>
      <c r="F23" s="16"/>
      <c r="G23" s="16"/>
      <c r="H23" s="16"/>
      <c r="I23" s="16"/>
    </row>
    <row r="24" spans="2:9">
      <c r="B24" s="16"/>
      <c r="C24" s="16"/>
      <c r="D24" s="16"/>
      <c r="E24" s="16"/>
      <c r="F24" s="16"/>
      <c r="G24" s="16"/>
      <c r="H24" s="16"/>
      <c r="I24" s="16"/>
    </row>
    <row r="25" spans="2:9">
      <c r="B25" s="16"/>
      <c r="C25" s="16"/>
      <c r="D25" s="16"/>
      <c r="E25" s="16"/>
      <c r="F25" s="16"/>
      <c r="G25" s="16"/>
      <c r="H25" s="16"/>
      <c r="I25" s="16"/>
    </row>
    <row r="26" spans="2:9">
      <c r="B26" s="16"/>
      <c r="C26" s="16"/>
      <c r="D26" s="16"/>
      <c r="E26" s="16"/>
      <c r="F26" s="16"/>
      <c r="G26" s="16"/>
      <c r="H26" s="16"/>
      <c r="I26" s="16"/>
    </row>
    <row r="27" spans="2:9">
      <c r="B27" s="16"/>
      <c r="C27" s="16"/>
      <c r="D27" s="16"/>
      <c r="E27" s="16"/>
      <c r="F27" s="16"/>
      <c r="G27" s="16"/>
      <c r="H27" s="16"/>
      <c r="I27" s="16"/>
    </row>
    <row r="28" spans="2:9">
      <c r="B28" s="16"/>
      <c r="C28" s="16"/>
      <c r="D28" s="16"/>
      <c r="E28" s="16"/>
      <c r="F28" s="16"/>
      <c r="G28" s="16"/>
      <c r="H28" s="16"/>
      <c r="I28" s="16"/>
    </row>
    <row r="29" spans="2:9">
      <c r="B29" s="16"/>
      <c r="C29" s="16"/>
      <c r="D29" s="16"/>
      <c r="E29" s="16"/>
      <c r="F29" s="16"/>
      <c r="G29" s="16"/>
      <c r="H29" s="16"/>
      <c r="I29" s="16"/>
    </row>
    <row r="30" spans="2:9">
      <c r="B30" s="16"/>
      <c r="C30" s="16"/>
      <c r="D30" s="16"/>
      <c r="E30" s="16"/>
      <c r="F30" s="16"/>
      <c r="G30" s="16"/>
      <c r="H30" s="16"/>
      <c r="I30" s="16"/>
    </row>
    <row r="31" spans="2:9">
      <c r="B31" s="16"/>
      <c r="C31" s="16"/>
      <c r="D31" s="16"/>
      <c r="E31" s="16"/>
      <c r="F31" s="16"/>
      <c r="G31" s="16"/>
      <c r="H31" s="16"/>
      <c r="I31" s="16"/>
    </row>
    <row r="32" spans="2:9">
      <c r="B32" s="16"/>
      <c r="C32" s="16"/>
      <c r="D32" s="16"/>
      <c r="E32" s="16"/>
      <c r="F32" s="16"/>
      <c r="G32" s="16"/>
      <c r="H32" s="16"/>
      <c r="I32" s="16"/>
    </row>
    <row r="33" spans="2:9" s="18" customFormat="1" ht="33.75">
      <c r="B33" s="160" t="s">
        <v>81</v>
      </c>
      <c r="C33" s="160"/>
      <c r="D33" s="160"/>
      <c r="E33" s="160"/>
      <c r="F33" s="160"/>
      <c r="G33" s="160"/>
      <c r="H33" s="160"/>
      <c r="I33" s="160"/>
    </row>
    <row r="34" spans="2:9">
      <c r="B34" s="16"/>
      <c r="C34" s="16"/>
      <c r="D34" s="16"/>
      <c r="E34" s="16"/>
      <c r="F34" s="16"/>
      <c r="G34" s="16"/>
      <c r="H34" s="16"/>
      <c r="I34" s="16"/>
    </row>
    <row r="35" spans="2:9" ht="46.5">
      <c r="B35" s="15"/>
      <c r="C35" s="16"/>
      <c r="D35" s="16"/>
      <c r="E35" s="16"/>
      <c r="F35" s="16"/>
      <c r="G35" s="16"/>
      <c r="H35" s="16"/>
      <c r="I35" s="16"/>
    </row>
    <row r="36" spans="2:9">
      <c r="B36" s="16"/>
      <c r="C36" s="16"/>
      <c r="D36" s="16"/>
      <c r="E36" s="16"/>
      <c r="F36" s="16"/>
      <c r="G36" s="16"/>
      <c r="H36" s="16"/>
      <c r="I36" s="16"/>
    </row>
    <row r="37" spans="2:9">
      <c r="B37" s="16"/>
      <c r="C37" s="16"/>
      <c r="D37" s="16"/>
      <c r="E37" s="16"/>
      <c r="F37" s="16"/>
      <c r="G37" s="16"/>
      <c r="H37" s="16"/>
      <c r="I37" s="16"/>
    </row>
    <row r="38" spans="2:9">
      <c r="B38" s="16"/>
      <c r="C38" s="16"/>
      <c r="D38" s="16"/>
      <c r="E38" s="16"/>
      <c r="F38" s="16"/>
      <c r="G38" s="16"/>
      <c r="H38" s="16"/>
      <c r="I38" s="16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311"/>
  <sheetViews>
    <sheetView zoomScale="80" zoomScaleNormal="80" zoomScaleSheetLayoutView="85" workbookViewId="0">
      <pane xSplit="1" ySplit="6" topLeftCell="B7" activePane="bottomRight" state="frozen"/>
      <selection activeCell="B1" sqref="B1:K1"/>
      <selection pane="topRight" activeCell="B1" sqref="B1:K1"/>
      <selection pane="bottomLeft" activeCell="B1" sqref="B1:K1"/>
      <selection pane="bottomRight" activeCell="B1" sqref="B1:H1"/>
    </sheetView>
  </sheetViews>
  <sheetFormatPr defaultRowHeight="13.5"/>
  <cols>
    <col min="1" max="1" width="1" style="32" customWidth="1"/>
    <col min="2" max="3" width="17.875" style="32" customWidth="1"/>
    <col min="4" max="4" width="14.25" style="32" customWidth="1"/>
    <col min="5" max="5" width="15.875" style="32" customWidth="1"/>
    <col min="6" max="6" width="14.25" style="32" customWidth="1"/>
    <col min="7" max="7" width="13.5" style="32" customWidth="1"/>
    <col min="8" max="8" width="17.25" style="32" customWidth="1"/>
    <col min="9" max="9" width="17.125" style="31" hidden="1" customWidth="1"/>
    <col min="10" max="10" width="16" style="31" hidden="1" customWidth="1"/>
    <col min="11" max="11" width="14.625" style="31" hidden="1" customWidth="1"/>
    <col min="12" max="12" width="21.75" style="31" hidden="1" customWidth="1"/>
    <col min="13" max="14" width="14.75" style="31" hidden="1" customWidth="1"/>
    <col min="15" max="15" width="12.25" style="31" hidden="1" customWidth="1"/>
    <col min="16" max="16" width="13.375" style="31" hidden="1" customWidth="1"/>
    <col min="17" max="16384" width="9" style="32"/>
  </cols>
  <sheetData>
    <row r="1" spans="2:16" ht="33" customHeight="1">
      <c r="B1" s="180" t="s">
        <v>83</v>
      </c>
      <c r="C1" s="181"/>
      <c r="D1" s="181"/>
      <c r="E1" s="181"/>
      <c r="F1" s="181"/>
      <c r="G1" s="181"/>
      <c r="H1" s="181"/>
    </row>
    <row r="2" spans="2:16" ht="12.75" customHeight="1">
      <c r="B2" s="112"/>
      <c r="C2" s="33"/>
      <c r="D2" s="33"/>
      <c r="E2" s="33"/>
      <c r="F2" s="33"/>
      <c r="G2" s="33"/>
      <c r="H2" s="33"/>
    </row>
    <row r="3" spans="2:16" ht="23.25" customHeight="1">
      <c r="B3" s="34" t="s">
        <v>34</v>
      </c>
      <c r="C3" s="35"/>
      <c r="D3" s="36"/>
      <c r="E3" s="36"/>
    </row>
    <row r="4" spans="2:16" s="38" customFormat="1" ht="18" customHeight="1" thickBot="1">
      <c r="B4" s="37"/>
      <c r="F4" s="39"/>
      <c r="H4" s="40" t="s">
        <v>35</v>
      </c>
      <c r="I4" s="41"/>
      <c r="J4" s="42"/>
      <c r="K4" s="42"/>
      <c r="L4" s="42"/>
      <c r="M4" s="43" t="s">
        <v>36</v>
      </c>
      <c r="N4" s="42"/>
      <c r="O4" s="43" t="s">
        <v>37</v>
      </c>
      <c r="P4" s="43"/>
    </row>
    <row r="5" spans="2:16" ht="24" customHeight="1">
      <c r="B5" s="171" t="s">
        <v>38</v>
      </c>
      <c r="C5" s="182" t="s">
        <v>39</v>
      </c>
      <c r="D5" s="175" t="s">
        <v>40</v>
      </c>
      <c r="E5" s="175"/>
      <c r="F5" s="175" t="s">
        <v>41</v>
      </c>
      <c r="G5" s="175"/>
      <c r="H5" s="176" t="s">
        <v>42</v>
      </c>
      <c r="I5" s="165" t="s">
        <v>43</v>
      </c>
      <c r="J5" s="165"/>
      <c r="K5" s="161" t="s">
        <v>44</v>
      </c>
      <c r="L5" s="163" t="s">
        <v>45</v>
      </c>
      <c r="M5" s="165" t="s">
        <v>46</v>
      </c>
      <c r="N5" s="166"/>
      <c r="O5" s="167" t="s">
        <v>47</v>
      </c>
      <c r="P5" s="168"/>
    </row>
    <row r="6" spans="2:16" ht="24" customHeight="1">
      <c r="B6" s="172"/>
      <c r="C6" s="183"/>
      <c r="D6" s="113" t="s">
        <v>48</v>
      </c>
      <c r="E6" s="113" t="s">
        <v>49</v>
      </c>
      <c r="F6" s="113" t="s">
        <v>48</v>
      </c>
      <c r="G6" s="113" t="s">
        <v>49</v>
      </c>
      <c r="H6" s="177"/>
      <c r="I6" s="114" t="s">
        <v>50</v>
      </c>
      <c r="J6" s="44" t="s">
        <v>51</v>
      </c>
      <c r="K6" s="162"/>
      <c r="L6" s="164"/>
      <c r="M6" s="45" t="s">
        <v>50</v>
      </c>
      <c r="N6" s="46" t="s">
        <v>51</v>
      </c>
      <c r="O6" s="169"/>
      <c r="P6" s="170"/>
    </row>
    <row r="7" spans="2:16" ht="38.25" customHeight="1" thickBot="1">
      <c r="B7" s="115" t="s">
        <v>52</v>
      </c>
      <c r="C7" s="116">
        <f t="shared" ref="C7:H7" si="0">SUM(C8:C18)</f>
        <v>16221327381</v>
      </c>
      <c r="D7" s="117">
        <f t="shared" si="0"/>
        <v>0</v>
      </c>
      <c r="E7" s="117">
        <f t="shared" si="0"/>
        <v>0</v>
      </c>
      <c r="F7" s="117">
        <f t="shared" si="0"/>
        <v>0</v>
      </c>
      <c r="G7" s="117">
        <f t="shared" si="0"/>
        <v>0</v>
      </c>
      <c r="H7" s="118">
        <f t="shared" si="0"/>
        <v>16221327381</v>
      </c>
      <c r="I7" s="47">
        <f>E25+D25</f>
        <v>0</v>
      </c>
      <c r="J7" s="48">
        <f>F25+G25</f>
        <v>0</v>
      </c>
      <c r="K7" s="49">
        <f>I7-J7</f>
        <v>0</v>
      </c>
      <c r="L7" s="50" t="s">
        <v>53</v>
      </c>
      <c r="M7" s="51">
        <f>D24+E24</f>
        <v>0</v>
      </c>
      <c r="N7" s="52">
        <f>F24+G24</f>
        <v>0</v>
      </c>
      <c r="O7" s="53">
        <v>0</v>
      </c>
      <c r="P7" s="53">
        <v>0</v>
      </c>
    </row>
    <row r="8" spans="2:16" ht="38.25" hidden="1" customHeight="1" thickBot="1">
      <c r="B8" s="119" t="s">
        <v>54</v>
      </c>
      <c r="C8" s="116">
        <v>0</v>
      </c>
      <c r="D8" s="117"/>
      <c r="E8" s="117"/>
      <c r="F8" s="117"/>
      <c r="G8" s="117"/>
      <c r="H8" s="118">
        <f>C8-F8+G8</f>
        <v>0</v>
      </c>
      <c r="I8" s="120">
        <f>D7+E7</f>
        <v>0</v>
      </c>
      <c r="J8" s="121">
        <f>F7+G7</f>
        <v>0</v>
      </c>
      <c r="K8" s="122">
        <f>I8-J8</f>
        <v>0</v>
      </c>
      <c r="L8" s="123"/>
      <c r="M8" s="54"/>
      <c r="N8" s="124"/>
      <c r="O8" s="125"/>
      <c r="P8" s="125"/>
    </row>
    <row r="9" spans="2:16" ht="38.25" customHeight="1">
      <c r="B9" s="126" t="s">
        <v>55</v>
      </c>
      <c r="C9" s="127">
        <v>29571741</v>
      </c>
      <c r="D9" s="117">
        <f>SUMIF('일반 세입'!$A$7:$A$11,"의회운영위원회",'일반 세입'!$L$7:$L$11)</f>
        <v>0</v>
      </c>
      <c r="E9" s="117">
        <f>SUMIF('일반 세입'!$A$7:$A$11,"의회운영위원회",'일반 세입'!$M$7:$M$11)</f>
        <v>0</v>
      </c>
      <c r="F9" s="117">
        <f>SUMIF('일반 세출'!$A$7:$A$11,"의회운영위원회",'일반 세출'!$L$7:$L$11)</f>
        <v>0</v>
      </c>
      <c r="G9" s="117">
        <f>SUMIF('일반 세출'!$A$7:$A$11,"의회운영위원회",'일반 세출'!$M$7:$M$11)</f>
        <v>0</v>
      </c>
      <c r="H9" s="118">
        <f>C9+F9+G9</f>
        <v>29571741</v>
      </c>
      <c r="I9" s="178" t="s">
        <v>56</v>
      </c>
      <c r="J9" s="179"/>
      <c r="K9" s="42"/>
      <c r="N9" s="128" t="s">
        <v>57</v>
      </c>
    </row>
    <row r="10" spans="2:16" ht="38.25" customHeight="1" thickBot="1">
      <c r="B10" s="126" t="s">
        <v>58</v>
      </c>
      <c r="C10" s="116">
        <v>3898493309</v>
      </c>
      <c r="D10" s="117">
        <f>SUMIF('일반 세입'!$A$7:$A$11,"기획재정위원회",'일반 세입'!$L$7:$L$11)</f>
        <v>0</v>
      </c>
      <c r="E10" s="117">
        <f>SUMIF('일반 세입'!$A$7:$A$11,"기획재정위원회",'일반 세입'!$M$7:$M$11)</f>
        <v>0</v>
      </c>
      <c r="F10" s="117">
        <f>SUMIF('일반 세출'!$A$7:$A$11,"기획재정위원회",'일반 세출'!$L$7:$L$11)</f>
        <v>0</v>
      </c>
      <c r="G10" s="117">
        <f>SUMIF('일반 세출'!$A$7:$A$11,"기획재정위원회",'일반 세출'!$M$7:$M$11)</f>
        <v>0</v>
      </c>
      <c r="H10" s="118">
        <f t="shared" ref="H10:H18" si="1">C10+F10+G10</f>
        <v>3898493309</v>
      </c>
      <c r="I10" s="55">
        <f>'일반 세입'!L6+'일반 세입'!M6</f>
        <v>0</v>
      </c>
      <c r="J10" s="56">
        <f>'일반 세출'!L6+'일반 세출'!M6</f>
        <v>0</v>
      </c>
      <c r="K10" s="42"/>
      <c r="N10" s="57">
        <f>M7-N7</f>
        <v>0</v>
      </c>
    </row>
    <row r="11" spans="2:16" ht="38.25" customHeight="1">
      <c r="B11" s="126" t="s">
        <v>59</v>
      </c>
      <c r="C11" s="116">
        <v>568447623</v>
      </c>
      <c r="D11" s="117">
        <f>SUMIF('일반 세입'!$A$7:$A$11,"경제과학기술위원회",'일반 세입'!$L$7:$L$11)</f>
        <v>0</v>
      </c>
      <c r="E11" s="117">
        <f>SUMIF('일반 세입'!$A$7:$A$11,"경제과학기술위원회",'일반 세입'!$M$7:$M$11)</f>
        <v>0</v>
      </c>
      <c r="F11" s="117">
        <f>SUMIF('일반 세출'!$A$7:$A$11,"경제과학기술위원회",'일반 세출'!$L$7:$L$11)</f>
        <v>0</v>
      </c>
      <c r="G11" s="117">
        <f>SUMIF('일반 세출'!$A$7:$A$11,"경제과학기술위원회",'일반 세출'!$M$7:$M$11)</f>
        <v>0</v>
      </c>
      <c r="H11" s="118">
        <f t="shared" si="1"/>
        <v>568447623</v>
      </c>
      <c r="I11" s="58"/>
      <c r="J11" s="59"/>
      <c r="K11" s="60"/>
      <c r="N11" s="58"/>
    </row>
    <row r="12" spans="2:16" ht="38.25" customHeight="1">
      <c r="B12" s="126" t="s">
        <v>60</v>
      </c>
      <c r="C12" s="116">
        <v>1084349076</v>
      </c>
      <c r="D12" s="117">
        <f>SUMIF('일반 세입'!$A$7:$A$11,"행정자치위원회",'일반 세입'!$L$7:$L$11)</f>
        <v>0</v>
      </c>
      <c r="E12" s="117">
        <f>SUMIF('일반 세입'!$A$7:$A$11,"행정자치위원회",'일반 세입'!$M$7:$M$11)</f>
        <v>0</v>
      </c>
      <c r="F12" s="117">
        <f>SUMIF('일반 세출'!$A$7:$A$11,"행정자치위원회",'일반 세출'!$L$7:$L$11)</f>
        <v>0</v>
      </c>
      <c r="G12" s="117">
        <f>SUMIF('일반 세출'!$A$7:$A$11,"행정자치위원회",'일반 세출'!$M$7:$M$11)</f>
        <v>0</v>
      </c>
      <c r="H12" s="118">
        <f t="shared" si="1"/>
        <v>1084349076</v>
      </c>
      <c r="I12" s="58"/>
      <c r="J12" s="129"/>
      <c r="L12" s="130"/>
      <c r="M12" s="130"/>
    </row>
    <row r="13" spans="2:16" ht="38.25" customHeight="1">
      <c r="B13" s="126" t="s">
        <v>61</v>
      </c>
      <c r="C13" s="116">
        <v>273648191</v>
      </c>
      <c r="D13" s="117">
        <f>SUMIF('일반 세입'!$A$7:$A$11,"문화체육관광위원회",'일반 세입'!$L$7:$L$11)</f>
        <v>0</v>
      </c>
      <c r="E13" s="117">
        <f>SUMIF('일반 세입'!$A$7:$A$11,"문화체육관광위원회",'일반 세입'!$M$7:$M$11)</f>
        <v>0</v>
      </c>
      <c r="F13" s="117">
        <f>SUMIF('일반 세출'!$A$7:$A$11,"문화체육관광위원회",'일반 세출'!$L$7:$L$11)</f>
        <v>0</v>
      </c>
      <c r="G13" s="117">
        <f>SUMIF('일반 세출'!$A$7:$A$11,"문화체육관광위원회",'일반 세출'!$M$7:$M$11)</f>
        <v>0</v>
      </c>
      <c r="H13" s="118">
        <f t="shared" si="1"/>
        <v>273648191</v>
      </c>
      <c r="K13" s="61"/>
      <c r="L13" s="62"/>
      <c r="N13" s="31" t="s">
        <v>62</v>
      </c>
    </row>
    <row r="14" spans="2:16" s="65" customFormat="1" ht="38.25" customHeight="1">
      <c r="B14" s="126" t="s">
        <v>63</v>
      </c>
      <c r="C14" s="131">
        <v>536493471</v>
      </c>
      <c r="D14" s="117">
        <f>SUMIF('일반 세입'!$A$7:$A$11,"농림수산위원회",'일반 세입'!$L$7:$L$11)</f>
        <v>0</v>
      </c>
      <c r="E14" s="117">
        <f>SUMIF('일반 세입'!$A$7:$A$11,"농림수산위원회",'일반 세입'!$M$7:$M$11)</f>
        <v>0</v>
      </c>
      <c r="F14" s="117">
        <f>SUMIF('일반 세출'!$A$7:$A$11,"농림수산위원회",'일반 세출'!$L$7:$L$11)</f>
        <v>0</v>
      </c>
      <c r="G14" s="117">
        <f>SUMIF('일반 세출'!$A$7:$A$11,"농림수산위원회",'일반 세출'!$M$7:$M$11)</f>
        <v>0</v>
      </c>
      <c r="H14" s="118">
        <f t="shared" si="1"/>
        <v>536493471</v>
      </c>
      <c r="I14" s="63"/>
      <c r="J14" s="63"/>
      <c r="K14" s="61"/>
      <c r="L14" s="62"/>
      <c r="M14" s="54"/>
      <c r="N14" s="64">
        <f>N10-K7</f>
        <v>0</v>
      </c>
      <c r="O14" s="63"/>
      <c r="P14" s="63"/>
    </row>
    <row r="15" spans="2:16" s="65" customFormat="1" ht="38.25" customHeight="1">
      <c r="B15" s="126" t="s">
        <v>64</v>
      </c>
      <c r="C15" s="131">
        <v>2948270941</v>
      </c>
      <c r="D15" s="117">
        <f>SUMIF('일반 세입'!$A$7:$A$11,"보건복지공보위원회",'일반 세입'!$L$7:$L$11)</f>
        <v>0</v>
      </c>
      <c r="E15" s="117">
        <f>SUMIF('일반 세입'!$A$7:$A$11,"보건복지공보위원회",'일반 세입'!$M$7:$M$11)</f>
        <v>0</v>
      </c>
      <c r="F15" s="117">
        <f>SUMIF('일반 세출'!$A$7:$A$11,"보건복지공보위원회",'일반 세출'!$L$7:$L$11)</f>
        <v>0</v>
      </c>
      <c r="G15" s="117">
        <f>SUMIF('일반 세출'!$A$7:$A$11,"보건복지공보위원회",'일반 세출'!$M$7:$M$11)</f>
        <v>0</v>
      </c>
      <c r="H15" s="118">
        <f t="shared" si="1"/>
        <v>2948270941</v>
      </c>
      <c r="I15" s="63"/>
      <c r="J15" s="63"/>
      <c r="K15" s="61"/>
      <c r="L15" s="62"/>
      <c r="M15" s="63"/>
      <c r="N15" s="63"/>
      <c r="O15" s="63"/>
      <c r="P15" s="63"/>
    </row>
    <row r="16" spans="2:16" s="65" customFormat="1" ht="38.25" customHeight="1">
      <c r="B16" s="126" t="s">
        <v>65</v>
      </c>
      <c r="C16" s="131">
        <v>1196035699</v>
      </c>
      <c r="D16" s="117">
        <f>SUMIF('일반 세입'!$A$7:$A$11,"건설교통위원회",'일반 세입'!$L$7:$L$11)</f>
        <v>0</v>
      </c>
      <c r="E16" s="117">
        <f>SUMIF('일반 세입'!$A$7:$A$11,"건설교통위원회",'일반 세입'!$M$7:$M$11)</f>
        <v>0</v>
      </c>
      <c r="F16" s="117">
        <f>SUMIF('일반 세출'!$A$7:$A$11,"건설교통위원회",'일반 세출'!$L$7:$L$11)</f>
        <v>0</v>
      </c>
      <c r="G16" s="117">
        <f>SUMIF('일반 세출'!$A$7:$A$11,"건설교통위원회",'일반 세출'!$M$7:$M$11)</f>
        <v>0</v>
      </c>
      <c r="H16" s="118">
        <f t="shared" si="1"/>
        <v>1196035699</v>
      </c>
      <c r="I16" s="63"/>
      <c r="J16" s="63"/>
      <c r="K16" s="61"/>
      <c r="L16" s="62"/>
      <c r="M16" s="63"/>
      <c r="N16" s="63"/>
      <c r="O16" s="63"/>
      <c r="P16" s="63"/>
    </row>
    <row r="17" spans="2:16" s="67" customFormat="1" ht="38.25" customHeight="1">
      <c r="B17" s="132" t="s">
        <v>66</v>
      </c>
      <c r="C17" s="133">
        <v>916276929</v>
      </c>
      <c r="D17" s="117">
        <f>SUMIF('일반 세입'!$A$7:$A$11,"도시환경위원회",'일반 세입'!$L$7:$L$11)</f>
        <v>0</v>
      </c>
      <c r="E17" s="117">
        <f>SUMIF('일반 세입'!$A$7:$A$11,"도시환경위원회",'일반 세입'!$M$7:$M$11)</f>
        <v>0</v>
      </c>
      <c r="F17" s="117">
        <f>SUMIF('일반 세출'!$A$7:$A$11,"도시환경위원회",'일반 세출'!$L$7:$L$11)</f>
        <v>0</v>
      </c>
      <c r="G17" s="117">
        <f>SUMIF('일반 세출'!$A$7:$A$11,"도시환경위원회",'일반 세출'!$M$7:$M$11)</f>
        <v>0</v>
      </c>
      <c r="H17" s="118">
        <f t="shared" si="1"/>
        <v>916276929</v>
      </c>
      <c r="I17" s="66"/>
      <c r="J17" s="66"/>
      <c r="K17" s="61"/>
      <c r="L17" s="62"/>
      <c r="M17" s="66"/>
      <c r="N17" s="66"/>
      <c r="O17" s="66"/>
      <c r="P17" s="66"/>
    </row>
    <row r="18" spans="2:16" s="65" customFormat="1" ht="38.25" customHeight="1" thickBot="1">
      <c r="B18" s="134" t="s">
        <v>67</v>
      </c>
      <c r="C18" s="135">
        <v>4769740401</v>
      </c>
      <c r="D18" s="136">
        <f>SUMIF('일반 세입'!$A$7:$A$11,"여성가족평생교육위원회",'일반 세입'!$L$7:$L$11)</f>
        <v>0</v>
      </c>
      <c r="E18" s="136">
        <f>SUMIF('일반 세입'!$A$7:$A$11,"여성가족평생교육위원회",'일반 세입'!$M$7:$M$11)</f>
        <v>0</v>
      </c>
      <c r="F18" s="136">
        <f>SUMIF('일반 세출'!$A$7:$A$11,"여성가족평생교육위원회",'일반 세출'!$L$7:$L$11)</f>
        <v>0</v>
      </c>
      <c r="G18" s="136">
        <f>SUMIF('일반 세출'!$A$7:$A$11,"여성가족평생교육위원회",'일반 세출'!$M$7:$M$11)</f>
        <v>0</v>
      </c>
      <c r="H18" s="137">
        <f t="shared" si="1"/>
        <v>4769740401</v>
      </c>
      <c r="I18" s="63"/>
      <c r="J18" s="63"/>
      <c r="K18" s="61"/>
      <c r="L18" s="62"/>
      <c r="M18" s="63"/>
      <c r="N18" s="63"/>
      <c r="O18" s="63"/>
      <c r="P18" s="63"/>
    </row>
    <row r="19" spans="2:16" ht="18" customHeight="1">
      <c r="B19" s="38"/>
      <c r="C19" s="38"/>
      <c r="D19" s="38"/>
      <c r="E19" s="38"/>
      <c r="F19" s="38"/>
      <c r="G19" s="38"/>
      <c r="H19" s="38"/>
      <c r="K19" s="61"/>
      <c r="L19" s="62"/>
    </row>
    <row r="20" spans="2:16" ht="20.25">
      <c r="B20" s="68" t="s">
        <v>68</v>
      </c>
      <c r="C20" s="34"/>
      <c r="D20" s="34"/>
      <c r="E20" s="34"/>
      <c r="F20" s="34"/>
      <c r="G20" s="34"/>
      <c r="H20" s="69"/>
      <c r="K20" s="61"/>
      <c r="L20" s="62"/>
    </row>
    <row r="21" spans="2:16" ht="19.5" thickBot="1">
      <c r="B21" s="37"/>
      <c r="C21" s="38"/>
      <c r="D21" s="38"/>
      <c r="E21" s="38"/>
      <c r="F21" s="38"/>
      <c r="G21" s="38"/>
      <c r="H21" s="40" t="s">
        <v>28</v>
      </c>
    </row>
    <row r="22" spans="2:16" ht="24.75" customHeight="1">
      <c r="B22" s="171" t="s">
        <v>69</v>
      </c>
      <c r="C22" s="173" t="s">
        <v>70</v>
      </c>
      <c r="D22" s="175" t="s">
        <v>40</v>
      </c>
      <c r="E22" s="175"/>
      <c r="F22" s="175" t="s">
        <v>41</v>
      </c>
      <c r="G22" s="175"/>
      <c r="H22" s="176" t="s">
        <v>42</v>
      </c>
    </row>
    <row r="23" spans="2:16" ht="24.75" customHeight="1">
      <c r="B23" s="172"/>
      <c r="C23" s="174"/>
      <c r="D23" s="113" t="s">
        <v>48</v>
      </c>
      <c r="E23" s="113" t="s">
        <v>49</v>
      </c>
      <c r="F23" s="113" t="s">
        <v>48</v>
      </c>
      <c r="G23" s="113" t="s">
        <v>49</v>
      </c>
      <c r="H23" s="177"/>
      <c r="I23" s="31" t="s">
        <v>71</v>
      </c>
    </row>
    <row r="24" spans="2:16" ht="36" customHeight="1">
      <c r="B24" s="115" t="s">
        <v>72</v>
      </c>
      <c r="C24" s="116">
        <f t="shared" ref="C24:G24" si="2">SUM(C25:C26)</f>
        <v>16221327381</v>
      </c>
      <c r="D24" s="117">
        <f t="shared" si="2"/>
        <v>0</v>
      </c>
      <c r="E24" s="116">
        <f t="shared" si="2"/>
        <v>0</v>
      </c>
      <c r="F24" s="117">
        <f t="shared" si="2"/>
        <v>0</v>
      </c>
      <c r="G24" s="116">
        <f t="shared" si="2"/>
        <v>0</v>
      </c>
      <c r="H24" s="118">
        <f>SUM(H25:H26)</f>
        <v>16221327381</v>
      </c>
      <c r="I24" s="41">
        <f>C24+D24+E24</f>
        <v>16221327381</v>
      </c>
      <c r="J24" s="70">
        <f>I24-H24</f>
        <v>0</v>
      </c>
      <c r="K24" s="42" t="s">
        <v>73</v>
      </c>
    </row>
    <row r="25" spans="2:16" ht="36" customHeight="1">
      <c r="B25" s="115" t="s">
        <v>29</v>
      </c>
      <c r="C25" s="116">
        <v>13099250390</v>
      </c>
      <c r="D25" s="117">
        <f>'일반 세입'!L6</f>
        <v>0</v>
      </c>
      <c r="E25" s="117">
        <f>'일반 세입'!M6</f>
        <v>0</v>
      </c>
      <c r="F25" s="117">
        <f>'일반 세출'!L6</f>
        <v>0</v>
      </c>
      <c r="G25" s="117">
        <f>'일반 세출'!M6</f>
        <v>0</v>
      </c>
      <c r="H25" s="118">
        <f>C25+F25+G25</f>
        <v>13099250390</v>
      </c>
      <c r="I25" s="41">
        <f>C25+D25+E25</f>
        <v>13099250390</v>
      </c>
      <c r="J25" s="70">
        <f>I25-H25</f>
        <v>0</v>
      </c>
      <c r="K25" s="42" t="s">
        <v>73</v>
      </c>
    </row>
    <row r="26" spans="2:16" ht="36" customHeight="1" thickBot="1">
      <c r="B26" s="138" t="s">
        <v>74</v>
      </c>
      <c r="C26" s="139">
        <v>3122076991</v>
      </c>
      <c r="D26" s="136"/>
      <c r="E26" s="136"/>
      <c r="F26" s="136"/>
      <c r="G26" s="136"/>
      <c r="H26" s="137">
        <f>C26+F26+G26</f>
        <v>3122076991</v>
      </c>
      <c r="I26" s="41">
        <f>C26+D26+E26</f>
        <v>3122076991</v>
      </c>
      <c r="J26" s="70">
        <f>I26-H26</f>
        <v>0</v>
      </c>
      <c r="K26" s="42" t="s">
        <v>73</v>
      </c>
    </row>
    <row r="27" spans="2:16" ht="9" customHeight="1">
      <c r="B27" s="38"/>
      <c r="C27" s="38"/>
      <c r="D27" s="38"/>
      <c r="E27" s="38"/>
      <c r="F27" s="38"/>
      <c r="G27" s="38"/>
      <c r="H27" s="38"/>
    </row>
    <row r="28" spans="2:16" ht="20.25" customHeight="1">
      <c r="H28" s="140"/>
      <c r="J28" s="141"/>
    </row>
    <row r="29" spans="2:16" ht="20.25" customHeight="1"/>
    <row r="30" spans="2:16" ht="14.25">
      <c r="B30" s="71" t="s">
        <v>30</v>
      </c>
      <c r="C30" s="72" t="s">
        <v>75</v>
      </c>
      <c r="D30" s="73" t="s">
        <v>76</v>
      </c>
      <c r="E30" s="72" t="s">
        <v>77</v>
      </c>
      <c r="G30" s="31"/>
      <c r="H30" s="31"/>
      <c r="O30" s="32"/>
      <c r="P30" s="32"/>
    </row>
    <row r="31" spans="2:16" ht="15">
      <c r="B31" s="74" t="s">
        <v>31</v>
      </c>
      <c r="C31" s="142">
        <v>29571741</v>
      </c>
      <c r="D31" s="142"/>
      <c r="E31" s="142">
        <f>SUM(C31:D31)</f>
        <v>29571741</v>
      </c>
      <c r="G31" s="31"/>
      <c r="H31" s="31"/>
      <c r="O31" s="32"/>
      <c r="P31" s="32"/>
    </row>
    <row r="32" spans="2:16" ht="15">
      <c r="B32" s="74" t="s">
        <v>32</v>
      </c>
      <c r="C32" s="142">
        <v>2482731231</v>
      </c>
      <c r="D32" s="142">
        <v>1415762078</v>
      </c>
      <c r="E32" s="142">
        <f t="shared" ref="E32:E41" si="3">SUM(C32:D32)</f>
        <v>3898493309</v>
      </c>
      <c r="G32" s="31"/>
      <c r="H32" s="31"/>
      <c r="O32" s="32"/>
      <c r="P32" s="32"/>
    </row>
    <row r="33" spans="2:16" ht="15">
      <c r="B33" s="74" t="s">
        <v>20</v>
      </c>
      <c r="C33" s="142">
        <v>195073838</v>
      </c>
      <c r="D33" s="142">
        <v>373373785</v>
      </c>
      <c r="E33" s="142">
        <f t="shared" si="3"/>
        <v>568447623</v>
      </c>
      <c r="G33" s="31"/>
      <c r="H33" s="31"/>
      <c r="O33" s="32"/>
      <c r="P33" s="32"/>
    </row>
    <row r="34" spans="2:16" ht="15">
      <c r="B34" s="74" t="s">
        <v>21</v>
      </c>
      <c r="C34" s="142">
        <v>1084349076</v>
      </c>
      <c r="D34" s="142"/>
      <c r="E34" s="142">
        <f t="shared" si="3"/>
        <v>1084349076</v>
      </c>
      <c r="G34" s="31"/>
      <c r="H34" s="31"/>
      <c r="O34" s="32"/>
      <c r="P34" s="32"/>
    </row>
    <row r="35" spans="2:16" ht="15">
      <c r="B35" s="74" t="s">
        <v>27</v>
      </c>
      <c r="C35" s="142">
        <v>257698191</v>
      </c>
      <c r="D35" s="142">
        <v>15950000</v>
      </c>
      <c r="E35" s="142">
        <f t="shared" si="3"/>
        <v>273648191</v>
      </c>
      <c r="G35" s="31"/>
      <c r="H35" s="31"/>
      <c r="O35" s="32"/>
      <c r="P35" s="32"/>
    </row>
    <row r="36" spans="2:16" ht="15">
      <c r="B36" s="74" t="s">
        <v>22</v>
      </c>
      <c r="C36" s="142">
        <v>536493471</v>
      </c>
      <c r="D36" s="142"/>
      <c r="E36" s="142">
        <f t="shared" si="3"/>
        <v>536493471</v>
      </c>
      <c r="G36" s="31"/>
      <c r="H36" s="31"/>
      <c r="O36" s="32"/>
      <c r="P36" s="32"/>
    </row>
    <row r="37" spans="2:16" ht="15">
      <c r="B37" s="74" t="s">
        <v>23</v>
      </c>
      <c r="C37" s="142">
        <v>2948270941</v>
      </c>
      <c r="D37" s="142"/>
      <c r="E37" s="142">
        <f t="shared" si="3"/>
        <v>2948270941</v>
      </c>
      <c r="G37" s="31"/>
      <c r="H37" s="31"/>
      <c r="O37" s="32"/>
      <c r="P37" s="32"/>
    </row>
    <row r="38" spans="2:16" ht="15">
      <c r="B38" s="74" t="s">
        <v>24</v>
      </c>
      <c r="C38" s="142">
        <v>1196035699</v>
      </c>
      <c r="D38" s="142"/>
      <c r="E38" s="142">
        <f t="shared" si="3"/>
        <v>1196035699</v>
      </c>
      <c r="G38" s="31"/>
      <c r="H38" s="31"/>
      <c r="O38" s="32"/>
      <c r="P38" s="32"/>
    </row>
    <row r="39" spans="2:16" ht="15">
      <c r="B39" s="74" t="s">
        <v>25</v>
      </c>
      <c r="C39" s="142">
        <v>870225757</v>
      </c>
      <c r="D39" s="142">
        <v>46051172</v>
      </c>
      <c r="E39" s="142">
        <f t="shared" si="3"/>
        <v>916276929</v>
      </c>
      <c r="G39" s="31"/>
      <c r="H39" s="31"/>
      <c r="O39" s="32"/>
      <c r="P39" s="32"/>
    </row>
    <row r="40" spans="2:16" ht="15">
      <c r="B40" s="74" t="s">
        <v>26</v>
      </c>
      <c r="C40" s="142">
        <v>4769740401</v>
      </c>
      <c r="D40" s="142"/>
      <c r="E40" s="142">
        <f t="shared" si="3"/>
        <v>4769740401</v>
      </c>
      <c r="G40" s="31"/>
      <c r="H40" s="31"/>
      <c r="O40" s="32"/>
      <c r="P40" s="32"/>
    </row>
    <row r="41" spans="2:16" ht="15">
      <c r="B41" s="74" t="s">
        <v>33</v>
      </c>
      <c r="C41" s="142">
        <f>SUM(C31:C40)</f>
        <v>14370190346</v>
      </c>
      <c r="D41" s="142">
        <f>SUM(D31:D40)</f>
        <v>1851137035</v>
      </c>
      <c r="E41" s="142">
        <f t="shared" si="3"/>
        <v>16221327381</v>
      </c>
      <c r="G41" s="31"/>
      <c r="H41" s="31"/>
      <c r="O41" s="32"/>
      <c r="P41" s="32"/>
    </row>
    <row r="43" spans="2:16">
      <c r="B43" s="75" t="s">
        <v>78</v>
      </c>
      <c r="C43" s="76">
        <f>3922478-221377</f>
        <v>3701101</v>
      </c>
    </row>
    <row r="71" spans="1:16">
      <c r="A71" s="77"/>
      <c r="B71" s="77"/>
      <c r="C71" s="77"/>
      <c r="D71" s="77"/>
      <c r="E71" s="77"/>
      <c r="F71" s="77"/>
      <c r="G71" s="77"/>
      <c r="H71" s="77"/>
      <c r="I71" s="78"/>
      <c r="J71" s="78"/>
      <c r="K71" s="78"/>
      <c r="L71" s="78"/>
      <c r="M71" s="78"/>
      <c r="N71" s="78"/>
      <c r="O71" s="78"/>
      <c r="P71" s="78"/>
    </row>
    <row r="181" spans="9:9" ht="24">
      <c r="I181" s="60" t="s">
        <v>79</v>
      </c>
    </row>
    <row r="311" spans="9:11">
      <c r="I311" s="79"/>
      <c r="K311" s="31">
        <v>-50000</v>
      </c>
    </row>
  </sheetData>
  <mergeCells count="17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6" orientation="portrait" r:id="rId1"/>
  <headerFooter alignWithMargins="0">
    <oddFooter>&amp;C&amp;P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</sheetPr>
  <dimension ref="A1:T19"/>
  <sheetViews>
    <sheetView showGridLines="0" zoomScale="80" zoomScaleNormal="80" zoomScaleSheetLayoutView="80" workbookViewId="0">
      <pane ySplit="6" topLeftCell="A10" activePane="bottomLeft" state="frozen"/>
      <selection activeCell="B1" sqref="B1:K1"/>
      <selection pane="bottomLeft" activeCell="J26" sqref="J26"/>
    </sheetView>
  </sheetViews>
  <sheetFormatPr defaultColWidth="8.75" defaultRowHeight="13.5"/>
  <cols>
    <col min="1" max="1" width="2.5" style="7" customWidth="1"/>
    <col min="2" max="2" width="4.25" style="82" customWidth="1"/>
    <col min="3" max="3" width="6.875" style="19" customWidth="1"/>
    <col min="4" max="4" width="12.75" style="7" customWidth="1"/>
    <col min="5" max="5" width="32" style="7" customWidth="1"/>
    <col min="6" max="6" width="12.375" style="7" customWidth="1"/>
    <col min="7" max="7" width="10.875" style="7" customWidth="1"/>
    <col min="8" max="8" width="12.375" style="7" customWidth="1"/>
    <col min="9" max="9" width="10.125" style="7" customWidth="1"/>
    <col min="10" max="10" width="10.75" style="7" customWidth="1"/>
    <col min="11" max="11" width="12.125" style="7" customWidth="1"/>
    <col min="12" max="13" width="10" style="7" customWidth="1"/>
    <col min="14" max="14" width="11.625" style="7" customWidth="1"/>
    <col min="15" max="15" width="9.25" style="7" customWidth="1"/>
    <col min="16" max="16" width="25.625" style="7" customWidth="1"/>
    <col min="17" max="17" width="5.375" style="7" customWidth="1"/>
    <col min="18" max="18" width="11.125" style="7" customWidth="1"/>
    <col min="19" max="19" width="11.25" style="7" customWidth="1"/>
    <col min="20" max="20" width="6" style="19" customWidth="1"/>
    <col min="21" max="21" width="8.75" style="7" customWidth="1"/>
    <col min="22" max="16384" width="8.75" style="7"/>
  </cols>
  <sheetData>
    <row r="1" spans="1:20" ht="29.25" customHeight="1">
      <c r="A1" s="187" t="s">
        <v>94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</row>
    <row r="2" spans="1:20" ht="22.5" customHeight="1">
      <c r="A2" s="20" t="s">
        <v>12</v>
      </c>
      <c r="B2" s="81"/>
    </row>
    <row r="3" spans="1:20" ht="16.5" customHeight="1">
      <c r="P3" s="21" t="s">
        <v>17</v>
      </c>
      <c r="R3" s="19"/>
    </row>
    <row r="4" spans="1:20" ht="27.75" customHeight="1">
      <c r="A4" s="188" t="s">
        <v>8</v>
      </c>
      <c r="B4" s="189"/>
      <c r="C4" s="192" t="s">
        <v>9</v>
      </c>
      <c r="D4" s="193" t="s">
        <v>7</v>
      </c>
      <c r="E4" s="193" t="s">
        <v>6</v>
      </c>
      <c r="F4" s="192" t="s">
        <v>85</v>
      </c>
      <c r="G4" s="192" t="s">
        <v>19</v>
      </c>
      <c r="H4" s="194" t="s">
        <v>86</v>
      </c>
      <c r="I4" s="196" t="s">
        <v>87</v>
      </c>
      <c r="J4" s="186"/>
      <c r="K4" s="192" t="s">
        <v>13</v>
      </c>
      <c r="L4" s="196" t="s">
        <v>89</v>
      </c>
      <c r="M4" s="186"/>
      <c r="N4" s="192" t="s">
        <v>14</v>
      </c>
      <c r="O4" s="197" t="s">
        <v>15</v>
      </c>
      <c r="P4" s="193" t="s">
        <v>10</v>
      </c>
      <c r="Q4" s="184" t="s">
        <v>11</v>
      </c>
      <c r="R4" s="186" t="s">
        <v>16</v>
      </c>
      <c r="S4" s="186"/>
      <c r="T4" s="186"/>
    </row>
    <row r="5" spans="1:20" ht="14.25" customHeight="1">
      <c r="A5" s="190"/>
      <c r="B5" s="191"/>
      <c r="C5" s="192"/>
      <c r="D5" s="193"/>
      <c r="E5" s="193"/>
      <c r="F5" s="193"/>
      <c r="G5" s="193"/>
      <c r="H5" s="195"/>
      <c r="I5" s="22" t="s">
        <v>0</v>
      </c>
      <c r="J5" s="22" t="s">
        <v>1</v>
      </c>
      <c r="K5" s="193"/>
      <c r="L5" s="22" t="s">
        <v>0</v>
      </c>
      <c r="M5" s="22" t="s">
        <v>1</v>
      </c>
      <c r="N5" s="193"/>
      <c r="O5" s="198"/>
      <c r="P5" s="193"/>
      <c r="Q5" s="185"/>
      <c r="R5" s="22" t="s">
        <v>4</v>
      </c>
      <c r="S5" s="22" t="s">
        <v>2</v>
      </c>
      <c r="T5" s="22" t="s">
        <v>5</v>
      </c>
    </row>
    <row r="6" spans="1:20" ht="33" customHeight="1">
      <c r="A6" s="23"/>
      <c r="B6" s="83" t="s">
        <v>3</v>
      </c>
      <c r="C6" s="25"/>
      <c r="D6" s="25"/>
      <c r="E6" s="25"/>
      <c r="F6" s="26">
        <f t="shared" ref="F6:N6" si="0">SUM(F7:F142)/3</f>
        <v>28519191</v>
      </c>
      <c r="G6" s="26">
        <f t="shared" si="0"/>
        <v>28261260</v>
      </c>
      <c r="H6" s="26">
        <f t="shared" si="0"/>
        <v>257931</v>
      </c>
      <c r="I6" s="26">
        <f t="shared" si="0"/>
        <v>-2594</v>
      </c>
      <c r="J6" s="26">
        <f t="shared" si="0"/>
        <v>2154797</v>
      </c>
      <c r="K6" s="26">
        <f t="shared" si="0"/>
        <v>30671394</v>
      </c>
      <c r="L6" s="26">
        <f t="shared" si="0"/>
        <v>0</v>
      </c>
      <c r="M6" s="26">
        <f t="shared" si="0"/>
        <v>0</v>
      </c>
      <c r="N6" s="26">
        <f t="shared" si="0"/>
        <v>0</v>
      </c>
      <c r="O6" s="6"/>
      <c r="P6" s="85"/>
      <c r="Q6" s="6"/>
      <c r="R6" s="26">
        <f>SUM(R7:R142)/3</f>
        <v>2152203</v>
      </c>
      <c r="S6" s="26">
        <f>SUM(S7:S142)/3</f>
        <v>2294</v>
      </c>
      <c r="T6" s="6" t="str">
        <f t="shared" ref="T6:T11" si="1">IF((I6+J6)=(R6+S6),"ok","검토")</f>
        <v>검토</v>
      </c>
    </row>
    <row r="7" spans="1:20" ht="33" customHeight="1">
      <c r="A7" s="1" t="s">
        <v>95</v>
      </c>
      <c r="B7" s="8"/>
      <c r="C7" s="2"/>
      <c r="D7" s="2"/>
      <c r="E7" s="2"/>
      <c r="F7" s="3">
        <f>F8+F16</f>
        <v>28519191</v>
      </c>
      <c r="G7" s="94">
        <f t="shared" ref="G7:N7" si="2">G8+G16</f>
        <v>28261260</v>
      </c>
      <c r="H7" s="94">
        <f t="shared" si="2"/>
        <v>257931</v>
      </c>
      <c r="I7" s="94">
        <f t="shared" si="2"/>
        <v>-2594</v>
      </c>
      <c r="J7" s="94">
        <f t="shared" si="2"/>
        <v>2154797</v>
      </c>
      <c r="K7" s="94">
        <f t="shared" si="2"/>
        <v>30671394</v>
      </c>
      <c r="L7" s="94">
        <f t="shared" si="2"/>
        <v>0</v>
      </c>
      <c r="M7" s="94">
        <f t="shared" si="2"/>
        <v>0</v>
      </c>
      <c r="N7" s="94">
        <f t="shared" si="2"/>
        <v>0</v>
      </c>
      <c r="O7" s="3"/>
      <c r="P7" s="86"/>
      <c r="Q7" s="3"/>
      <c r="R7" s="3">
        <f>R8+R16</f>
        <v>2152203</v>
      </c>
      <c r="S7" s="94">
        <f>S8+S16</f>
        <v>2294</v>
      </c>
      <c r="T7" s="2" t="str">
        <f t="shared" si="1"/>
        <v>검토</v>
      </c>
    </row>
    <row r="8" spans="1:20" ht="33" customHeight="1">
      <c r="A8" s="27"/>
      <c r="B8" s="84" t="s">
        <v>96</v>
      </c>
      <c r="C8" s="4"/>
      <c r="D8" s="97"/>
      <c r="E8" s="97"/>
      <c r="F8" s="99">
        <f>SUM(F9:F15)</f>
        <v>28516597</v>
      </c>
      <c r="G8" s="99">
        <f t="shared" ref="G8:N8" si="3">SUM(G9:G15)</f>
        <v>28261260</v>
      </c>
      <c r="H8" s="99">
        <f t="shared" si="3"/>
        <v>255337</v>
      </c>
      <c r="I8" s="99">
        <f t="shared" si="3"/>
        <v>0</v>
      </c>
      <c r="J8" s="99">
        <f t="shared" si="3"/>
        <v>2152203</v>
      </c>
      <c r="K8" s="99">
        <f t="shared" si="3"/>
        <v>30668800</v>
      </c>
      <c r="L8" s="99">
        <f t="shared" si="3"/>
        <v>0</v>
      </c>
      <c r="M8" s="99">
        <f t="shared" si="3"/>
        <v>0</v>
      </c>
      <c r="N8" s="99">
        <f t="shared" si="3"/>
        <v>0</v>
      </c>
      <c r="O8" s="5"/>
      <c r="P8" s="87"/>
      <c r="Q8" s="5"/>
      <c r="R8" s="5">
        <f>SUM(R9:R15)</f>
        <v>2152203</v>
      </c>
      <c r="S8" s="5">
        <f>SUM(S9:S11)</f>
        <v>0</v>
      </c>
      <c r="T8" s="4" t="str">
        <f t="shared" si="1"/>
        <v>ok</v>
      </c>
    </row>
    <row r="9" spans="1:20" s="111" customFormat="1" ht="48" customHeight="1">
      <c r="A9" s="104"/>
      <c r="B9" s="146" t="s">
        <v>90</v>
      </c>
      <c r="C9" s="149">
        <v>743</v>
      </c>
      <c r="D9" s="109" t="s">
        <v>104</v>
      </c>
      <c r="E9" s="151" t="s">
        <v>106</v>
      </c>
      <c r="F9" s="103">
        <v>13370578</v>
      </c>
      <c r="G9" s="103">
        <v>13123578</v>
      </c>
      <c r="H9" s="108">
        <v>247000</v>
      </c>
      <c r="I9" s="110"/>
      <c r="J9" s="110">
        <v>600000</v>
      </c>
      <c r="K9" s="108">
        <f>F9+J9</f>
        <v>13970578</v>
      </c>
      <c r="L9" s="100"/>
      <c r="M9" s="106"/>
      <c r="N9" s="108"/>
      <c r="O9" s="102"/>
      <c r="P9" s="155" t="s">
        <v>114</v>
      </c>
      <c r="Q9" s="153"/>
      <c r="R9" s="110">
        <v>600000</v>
      </c>
      <c r="S9" s="106"/>
      <c r="T9" s="102" t="str">
        <f t="shared" si="1"/>
        <v>ok</v>
      </c>
    </row>
    <row r="10" spans="1:20" ht="33" customHeight="1">
      <c r="A10" s="27"/>
      <c r="B10" s="147" t="s">
        <v>93</v>
      </c>
      <c r="C10" s="150" t="s">
        <v>101</v>
      </c>
      <c r="D10" s="105" t="s">
        <v>104</v>
      </c>
      <c r="E10" s="152" t="s">
        <v>107</v>
      </c>
      <c r="F10" s="103">
        <v>263000</v>
      </c>
      <c r="G10" s="26">
        <v>263000</v>
      </c>
      <c r="H10" s="108">
        <f>G10-F10</f>
        <v>0</v>
      </c>
      <c r="I10" s="26"/>
      <c r="J10" s="26">
        <v>25000</v>
      </c>
      <c r="K10" s="108">
        <f t="shared" ref="K10:K15" si="4">F10+J10</f>
        <v>288000</v>
      </c>
      <c r="L10" s="29"/>
      <c r="M10" s="29"/>
      <c r="N10" s="28"/>
      <c r="O10" s="30"/>
      <c r="P10" s="156" t="s">
        <v>115</v>
      </c>
      <c r="Q10" s="153"/>
      <c r="R10" s="103">
        <v>25000</v>
      </c>
      <c r="S10" s="29"/>
      <c r="T10" s="30" t="str">
        <f>IF((I10+J10)=(R10+S10),"ok","검토")</f>
        <v>ok</v>
      </c>
    </row>
    <row r="11" spans="1:20" ht="44.25" customHeight="1">
      <c r="A11" s="27"/>
      <c r="B11" s="147" t="s">
        <v>93</v>
      </c>
      <c r="C11" s="150" t="s">
        <v>102</v>
      </c>
      <c r="D11" s="105" t="s">
        <v>104</v>
      </c>
      <c r="E11" s="152" t="s">
        <v>108</v>
      </c>
      <c r="F11" s="103">
        <v>11117000</v>
      </c>
      <c r="G11" s="26">
        <v>11117000</v>
      </c>
      <c r="H11" s="108">
        <f t="shared" ref="H11:H15" si="5">F11-G11</f>
        <v>0</v>
      </c>
      <c r="I11" s="26"/>
      <c r="J11" s="26">
        <v>1432800</v>
      </c>
      <c r="K11" s="108">
        <f t="shared" si="4"/>
        <v>12549800</v>
      </c>
      <c r="L11" s="29"/>
      <c r="M11" s="106"/>
      <c r="N11" s="28"/>
      <c r="O11" s="30"/>
      <c r="P11" s="156" t="s">
        <v>116</v>
      </c>
      <c r="Q11" s="153"/>
      <c r="R11" s="103">
        <v>1432800</v>
      </c>
      <c r="S11" s="29"/>
      <c r="T11" s="30" t="str">
        <f t="shared" si="1"/>
        <v>ok</v>
      </c>
    </row>
    <row r="12" spans="1:20" s="111" customFormat="1" ht="44.25" customHeight="1">
      <c r="A12" s="104"/>
      <c r="B12" s="147" t="s">
        <v>113</v>
      </c>
      <c r="C12" s="150" t="s">
        <v>102</v>
      </c>
      <c r="D12" s="105" t="s">
        <v>104</v>
      </c>
      <c r="E12" s="152" t="s">
        <v>109</v>
      </c>
      <c r="F12" s="103">
        <v>450542</v>
      </c>
      <c r="G12" s="103">
        <v>450542</v>
      </c>
      <c r="H12" s="108">
        <f t="shared" si="5"/>
        <v>0</v>
      </c>
      <c r="I12" s="103"/>
      <c r="J12" s="103">
        <v>29458</v>
      </c>
      <c r="K12" s="108">
        <f t="shared" si="4"/>
        <v>480000</v>
      </c>
      <c r="L12" s="106"/>
      <c r="M12" s="106"/>
      <c r="N12" s="108"/>
      <c r="O12" s="102"/>
      <c r="P12" s="156" t="s">
        <v>116</v>
      </c>
      <c r="Q12" s="153"/>
      <c r="R12" s="103">
        <v>29458</v>
      </c>
      <c r="S12" s="106"/>
      <c r="T12" s="102"/>
    </row>
    <row r="13" spans="1:20" s="111" customFormat="1" ht="44.25" customHeight="1">
      <c r="A13" s="104"/>
      <c r="B13" s="147" t="s">
        <v>113</v>
      </c>
      <c r="C13" s="150" t="s">
        <v>102</v>
      </c>
      <c r="D13" s="105" t="s">
        <v>104</v>
      </c>
      <c r="E13" s="152" t="s">
        <v>110</v>
      </c>
      <c r="F13" s="103">
        <v>528525</v>
      </c>
      <c r="G13" s="103">
        <v>528525</v>
      </c>
      <c r="H13" s="108">
        <f t="shared" si="5"/>
        <v>0</v>
      </c>
      <c r="I13" s="103"/>
      <c r="J13" s="103">
        <v>20100</v>
      </c>
      <c r="K13" s="108">
        <f t="shared" si="4"/>
        <v>548625</v>
      </c>
      <c r="L13" s="106"/>
      <c r="M13" s="106"/>
      <c r="N13" s="108"/>
      <c r="O13" s="102"/>
      <c r="P13" s="156" t="s">
        <v>117</v>
      </c>
      <c r="Q13" s="153"/>
      <c r="R13" s="103">
        <v>20100</v>
      </c>
      <c r="S13" s="106"/>
      <c r="T13" s="102"/>
    </row>
    <row r="14" spans="1:20" s="111" customFormat="1" ht="44.25" customHeight="1">
      <c r="A14" s="104"/>
      <c r="B14" s="147" t="s">
        <v>103</v>
      </c>
      <c r="C14" s="149">
        <v>744</v>
      </c>
      <c r="D14" s="105" t="s">
        <v>104</v>
      </c>
      <c r="E14" s="152" t="s">
        <v>111</v>
      </c>
      <c r="F14" s="103">
        <v>2381652</v>
      </c>
      <c r="G14" s="103">
        <v>2377515</v>
      </c>
      <c r="H14" s="108">
        <f t="shared" si="5"/>
        <v>4137</v>
      </c>
      <c r="I14" s="103"/>
      <c r="J14" s="103">
        <v>42075</v>
      </c>
      <c r="K14" s="108">
        <f t="shared" si="4"/>
        <v>2423727</v>
      </c>
      <c r="L14" s="106"/>
      <c r="M14" s="106"/>
      <c r="N14" s="108"/>
      <c r="O14" s="102"/>
      <c r="P14" s="156" t="s">
        <v>118</v>
      </c>
      <c r="Q14" s="153"/>
      <c r="R14" s="103">
        <v>42075</v>
      </c>
      <c r="S14" s="106"/>
      <c r="T14" s="102"/>
    </row>
    <row r="15" spans="1:20" s="111" customFormat="1" ht="44.25" customHeight="1">
      <c r="A15" s="104"/>
      <c r="B15" s="147" t="s">
        <v>103</v>
      </c>
      <c r="C15" s="149">
        <v>744</v>
      </c>
      <c r="D15" s="105" t="s">
        <v>104</v>
      </c>
      <c r="E15" s="152" t="s">
        <v>112</v>
      </c>
      <c r="F15" s="103">
        <v>405300</v>
      </c>
      <c r="G15" s="103">
        <v>401100</v>
      </c>
      <c r="H15" s="108">
        <f t="shared" si="5"/>
        <v>4200</v>
      </c>
      <c r="I15" s="103"/>
      <c r="J15" s="103">
        <v>2770</v>
      </c>
      <c r="K15" s="108">
        <f t="shared" si="4"/>
        <v>408070</v>
      </c>
      <c r="L15" s="106"/>
      <c r="M15" s="106"/>
      <c r="N15" s="108"/>
      <c r="O15" s="102"/>
      <c r="P15" s="156" t="s">
        <v>119</v>
      </c>
      <c r="Q15" s="153"/>
      <c r="R15" s="103">
        <v>2770</v>
      </c>
      <c r="S15" s="106"/>
      <c r="T15" s="102"/>
    </row>
    <row r="16" spans="1:20" s="111" customFormat="1" ht="44.25" customHeight="1">
      <c r="A16" s="104"/>
      <c r="B16" s="84" t="s">
        <v>97</v>
      </c>
      <c r="C16" s="98"/>
      <c r="D16" s="97"/>
      <c r="E16" s="97"/>
      <c r="F16" s="99">
        <f>SUM(F17:F18)</f>
        <v>2594</v>
      </c>
      <c r="G16" s="99">
        <f t="shared" ref="G16:N16" si="6">SUM(G17:G18)</f>
        <v>0</v>
      </c>
      <c r="H16" s="99">
        <f t="shared" si="6"/>
        <v>2594</v>
      </c>
      <c r="I16" s="99">
        <f t="shared" si="6"/>
        <v>-2594</v>
      </c>
      <c r="J16" s="99">
        <f t="shared" si="6"/>
        <v>2594</v>
      </c>
      <c r="K16" s="99">
        <f t="shared" si="6"/>
        <v>2594</v>
      </c>
      <c r="L16" s="99">
        <f t="shared" si="6"/>
        <v>0</v>
      </c>
      <c r="M16" s="99">
        <f t="shared" si="6"/>
        <v>0</v>
      </c>
      <c r="N16" s="99">
        <f t="shared" si="6"/>
        <v>0</v>
      </c>
      <c r="O16" s="99"/>
      <c r="P16" s="87"/>
      <c r="Q16" s="154"/>
      <c r="R16" s="99">
        <f>SUM(R17:R18)</f>
        <v>0</v>
      </c>
      <c r="S16" s="99">
        <f>SUM(S17:S18)</f>
        <v>2294</v>
      </c>
      <c r="T16" s="98" t="str">
        <f t="shared" ref="T16" si="7">IF((I16+J16)=(R16+S16),"ok","검토")</f>
        <v>검토</v>
      </c>
    </row>
    <row r="17" spans="1:20" s="111" customFormat="1" ht="44.25" customHeight="1">
      <c r="A17" s="104"/>
      <c r="B17" s="147" t="s">
        <v>103</v>
      </c>
      <c r="C17" s="149">
        <v>785</v>
      </c>
      <c r="D17" s="105" t="s">
        <v>105</v>
      </c>
      <c r="E17" s="152" t="s">
        <v>99</v>
      </c>
      <c r="F17" s="103">
        <v>2594</v>
      </c>
      <c r="G17" s="103">
        <f>-G163</f>
        <v>0</v>
      </c>
      <c r="H17" s="108">
        <v>2594</v>
      </c>
      <c r="I17" s="103">
        <v>-2594</v>
      </c>
      <c r="J17" s="103"/>
      <c r="K17" s="108">
        <f>F17+I17+J17</f>
        <v>0</v>
      </c>
      <c r="L17" s="106"/>
      <c r="M17" s="106"/>
      <c r="N17" s="108"/>
      <c r="O17" s="102"/>
      <c r="P17" s="156" t="s">
        <v>120</v>
      </c>
      <c r="Q17" s="153"/>
      <c r="R17" s="103"/>
      <c r="S17" s="106"/>
      <c r="T17" s="102"/>
    </row>
    <row r="18" spans="1:20" s="111" customFormat="1" ht="44.25" customHeight="1">
      <c r="A18" s="104"/>
      <c r="B18" s="147" t="s">
        <v>103</v>
      </c>
      <c r="C18" s="149">
        <v>785</v>
      </c>
      <c r="D18" s="105" t="s">
        <v>105</v>
      </c>
      <c r="E18" s="152" t="s">
        <v>100</v>
      </c>
      <c r="F18" s="103"/>
      <c r="G18" s="103"/>
      <c r="H18" s="108"/>
      <c r="I18" s="103"/>
      <c r="J18" s="103">
        <v>2594</v>
      </c>
      <c r="K18" s="108">
        <f>F18+I18+J18</f>
        <v>2594</v>
      </c>
      <c r="L18" s="106"/>
      <c r="M18" s="106"/>
      <c r="N18" s="108"/>
      <c r="O18" s="102"/>
      <c r="P18" s="156" t="s">
        <v>120</v>
      </c>
      <c r="Q18" s="153"/>
      <c r="R18" s="103" t="s">
        <v>98</v>
      </c>
      <c r="S18" s="106">
        <v>2294</v>
      </c>
      <c r="T18" s="102"/>
    </row>
    <row r="19" spans="1:20" ht="39.75" customHeight="1"/>
  </sheetData>
  <autoFilter ref="A6:T11"/>
  <mergeCells count="16"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L4:M4"/>
    <mergeCell ref="N4:N5"/>
    <mergeCell ref="O4:O5"/>
    <mergeCell ref="P4:P5"/>
  </mergeCells>
  <phoneticPr fontId="6" type="noConversion"/>
  <printOptions horizontalCentered="1"/>
  <pageMargins left="0.31496062992125984" right="0.23622047244094491" top="0.74803149606299213" bottom="0.74803149606299213" header="0.31496062992125984" footer="0.31496062992125984"/>
  <pageSetup paperSize="9" scale="39" orientation="portrait" cellComments="asDisplayed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</sheetPr>
  <dimension ref="A1:S26"/>
  <sheetViews>
    <sheetView showGridLines="0" tabSelected="1" zoomScaleNormal="100" zoomScaleSheetLayoutView="80" workbookViewId="0">
      <pane ySplit="5" topLeftCell="A6" activePane="bottomLeft" state="frozen"/>
      <selection pane="bottomLeft" activeCell="E35" sqref="E34:E35"/>
    </sheetView>
  </sheetViews>
  <sheetFormatPr defaultColWidth="8.75" defaultRowHeight="13.5"/>
  <cols>
    <col min="1" max="1" width="2.5" style="7" customWidth="1"/>
    <col min="2" max="2" width="4.25" style="7" customWidth="1"/>
    <col min="3" max="3" width="7.75" style="19" customWidth="1"/>
    <col min="4" max="4" width="11" style="7" customWidth="1"/>
    <col min="5" max="5" width="33.875" style="7" customWidth="1"/>
    <col min="6" max="6" width="11.75" style="7" customWidth="1"/>
    <col min="7" max="7" width="10.75" style="7" customWidth="1"/>
    <col min="8" max="8" width="11" style="7" customWidth="1"/>
    <col min="9" max="9" width="11.375" style="7" customWidth="1"/>
    <col min="10" max="10" width="10.75" style="7" customWidth="1"/>
    <col min="11" max="11" width="11.75" style="7" customWidth="1"/>
    <col min="12" max="12" width="11.375" style="88" customWidth="1"/>
    <col min="13" max="13" width="10.75" style="88" customWidth="1"/>
    <col min="14" max="14" width="12.75" style="88" customWidth="1"/>
    <col min="15" max="15" width="27.625" style="7" customWidth="1"/>
    <col min="16" max="16" width="6.125" style="7" customWidth="1"/>
    <col min="17" max="17" width="11.625" style="7" customWidth="1"/>
    <col min="18" max="18" width="11.125" style="7" customWidth="1"/>
    <col min="19" max="19" width="6" style="19" customWidth="1"/>
    <col min="20" max="16384" width="8.75" style="7"/>
  </cols>
  <sheetData>
    <row r="1" spans="1:19" ht="32.25" customHeight="1">
      <c r="A1" s="187" t="s">
        <v>84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</row>
    <row r="2" spans="1:19" ht="16.5">
      <c r="A2" s="20" t="s">
        <v>18</v>
      </c>
      <c r="B2" s="20"/>
    </row>
    <row r="3" spans="1:19">
      <c r="L3" s="144"/>
      <c r="N3" s="143"/>
      <c r="O3" s="21" t="s">
        <v>17</v>
      </c>
      <c r="Q3" s="19"/>
    </row>
    <row r="4" spans="1:19" ht="30" customHeight="1">
      <c r="A4" s="193" t="s">
        <v>8</v>
      </c>
      <c r="B4" s="193"/>
      <c r="C4" s="192" t="s">
        <v>9</v>
      </c>
      <c r="D4" s="193" t="s">
        <v>7</v>
      </c>
      <c r="E4" s="193" t="s">
        <v>6</v>
      </c>
      <c r="F4" s="192" t="s">
        <v>85</v>
      </c>
      <c r="G4" s="192" t="s">
        <v>19</v>
      </c>
      <c r="H4" s="194" t="s">
        <v>86</v>
      </c>
      <c r="I4" s="196" t="s">
        <v>87</v>
      </c>
      <c r="J4" s="186"/>
      <c r="K4" s="192" t="s">
        <v>13</v>
      </c>
      <c r="L4" s="196" t="s">
        <v>88</v>
      </c>
      <c r="M4" s="186"/>
      <c r="N4" s="192" t="s">
        <v>14</v>
      </c>
      <c r="O4" s="193" t="s">
        <v>10</v>
      </c>
      <c r="P4" s="184" t="s">
        <v>11</v>
      </c>
      <c r="Q4" s="186" t="s">
        <v>16</v>
      </c>
      <c r="R4" s="186"/>
      <c r="S4" s="186"/>
    </row>
    <row r="5" spans="1:19" ht="18" customHeight="1">
      <c r="A5" s="193"/>
      <c r="B5" s="193"/>
      <c r="C5" s="192"/>
      <c r="D5" s="193"/>
      <c r="E5" s="193"/>
      <c r="F5" s="193"/>
      <c r="G5" s="193"/>
      <c r="H5" s="195"/>
      <c r="I5" s="145" t="s">
        <v>0</v>
      </c>
      <c r="J5" s="145" t="s">
        <v>1</v>
      </c>
      <c r="K5" s="193"/>
      <c r="L5" s="91" t="s">
        <v>0</v>
      </c>
      <c r="M5" s="91" t="s">
        <v>1</v>
      </c>
      <c r="N5" s="193"/>
      <c r="O5" s="193"/>
      <c r="P5" s="185"/>
      <c r="Q5" s="22" t="s">
        <v>4</v>
      </c>
      <c r="R5" s="22" t="s">
        <v>2</v>
      </c>
      <c r="S5" s="22" t="s">
        <v>5</v>
      </c>
    </row>
    <row r="6" spans="1:19" ht="31.5" customHeight="1">
      <c r="A6" s="23"/>
      <c r="B6" s="24" t="s">
        <v>3</v>
      </c>
      <c r="C6" s="25"/>
      <c r="D6" s="25"/>
      <c r="E6" s="25"/>
      <c r="F6" s="95">
        <f t="shared" ref="F6:M6" si="0">SUM(F7:F319)/3</f>
        <v>29139555</v>
      </c>
      <c r="G6" s="95">
        <f t="shared" si="0"/>
        <v>28827623</v>
      </c>
      <c r="H6" s="95">
        <f t="shared" si="0"/>
        <v>311932</v>
      </c>
      <c r="I6" s="95">
        <f t="shared" si="0"/>
        <v>-50000</v>
      </c>
      <c r="J6" s="95">
        <f t="shared" si="0"/>
        <v>12429652</v>
      </c>
      <c r="K6" s="95">
        <f t="shared" si="0"/>
        <v>41519207</v>
      </c>
      <c r="L6" s="95">
        <f t="shared" si="0"/>
        <v>0</v>
      </c>
      <c r="M6" s="95">
        <f t="shared" si="0"/>
        <v>0</v>
      </c>
      <c r="N6" s="95">
        <f t="shared" ref="N6" si="1">F6+L6+M6</f>
        <v>29139555</v>
      </c>
      <c r="O6" s="80"/>
      <c r="P6" s="6"/>
      <c r="Q6" s="95">
        <f>SUM(Q7:Q319)/3</f>
        <v>2152203</v>
      </c>
      <c r="R6" s="95">
        <f>SUM(R7:R319)/3</f>
        <v>10294115.666666666</v>
      </c>
      <c r="S6" s="102" t="str">
        <f t="shared" ref="S6:S15" si="2">IF((L6+M6)=(Q6+R6),"ok","검토")</f>
        <v>검토</v>
      </c>
    </row>
    <row r="7" spans="1:19" s="88" customFormat="1" ht="31.5" customHeight="1">
      <c r="A7" s="1" t="s">
        <v>142</v>
      </c>
      <c r="B7" s="93"/>
      <c r="C7" s="93"/>
      <c r="D7" s="93"/>
      <c r="E7" s="93"/>
      <c r="F7" s="94">
        <f>F8+F16+F22</f>
        <v>29139555</v>
      </c>
      <c r="G7" s="94">
        <f t="shared" ref="G7:N7" si="3">G8+G16+G22</f>
        <v>28827623</v>
      </c>
      <c r="H7" s="94">
        <f t="shared" si="3"/>
        <v>311932</v>
      </c>
      <c r="I7" s="94">
        <f t="shared" si="3"/>
        <v>-50000</v>
      </c>
      <c r="J7" s="94">
        <f t="shared" si="3"/>
        <v>12429652</v>
      </c>
      <c r="K7" s="94">
        <f t="shared" si="3"/>
        <v>41519207</v>
      </c>
      <c r="L7" s="94">
        <f t="shared" si="3"/>
        <v>0</v>
      </c>
      <c r="M7" s="94">
        <f t="shared" si="3"/>
        <v>0</v>
      </c>
      <c r="N7" s="94">
        <f t="shared" si="3"/>
        <v>0</v>
      </c>
      <c r="O7" s="101"/>
      <c r="P7" s="94"/>
      <c r="Q7" s="94">
        <f>Q8+Q16+Q22</f>
        <v>2152203</v>
      </c>
      <c r="R7" s="94">
        <f>R8+R16+R22</f>
        <v>10277449</v>
      </c>
      <c r="S7" s="102" t="str">
        <f t="shared" si="2"/>
        <v>검토</v>
      </c>
    </row>
    <row r="8" spans="1:19" s="88" customFormat="1" ht="31.5" customHeight="1">
      <c r="A8" s="104"/>
      <c r="B8" s="96" t="s">
        <v>141</v>
      </c>
      <c r="C8" s="98"/>
      <c r="D8" s="97"/>
      <c r="E8" s="97"/>
      <c r="F8" s="99">
        <f>SUM(F9:F15)</f>
        <v>20432272</v>
      </c>
      <c r="G8" s="99">
        <f t="shared" ref="G8:N8" si="4">SUM(G9:G15)</f>
        <v>20254352</v>
      </c>
      <c r="H8" s="99">
        <f t="shared" si="4"/>
        <v>177920</v>
      </c>
      <c r="I8" s="99">
        <f t="shared" si="4"/>
        <v>0</v>
      </c>
      <c r="J8" s="99">
        <f t="shared" si="4"/>
        <v>1680449</v>
      </c>
      <c r="K8" s="99">
        <f t="shared" si="4"/>
        <v>22112721</v>
      </c>
      <c r="L8" s="99">
        <f t="shared" si="4"/>
        <v>0</v>
      </c>
      <c r="M8" s="99">
        <f t="shared" si="4"/>
        <v>0</v>
      </c>
      <c r="N8" s="99">
        <f t="shared" si="4"/>
        <v>0</v>
      </c>
      <c r="O8" s="101"/>
      <c r="P8" s="99"/>
      <c r="Q8" s="99">
        <f>SUM(Q9:Q15)</f>
        <v>1488761</v>
      </c>
      <c r="R8" s="99">
        <f>SUM(R9:R15)</f>
        <v>191688</v>
      </c>
      <c r="S8" s="102" t="str">
        <f t="shared" si="2"/>
        <v>검토</v>
      </c>
    </row>
    <row r="9" spans="1:19" ht="36">
      <c r="A9" s="104"/>
      <c r="B9" s="107" t="s">
        <v>91</v>
      </c>
      <c r="C9" s="148">
        <v>750</v>
      </c>
      <c r="D9" s="105" t="s">
        <v>132</v>
      </c>
      <c r="E9" s="148" t="s">
        <v>134</v>
      </c>
      <c r="F9" s="103">
        <v>10437876</v>
      </c>
      <c r="G9" s="103">
        <v>10243131</v>
      </c>
      <c r="H9" s="108">
        <f>F9-G9</f>
        <v>194745</v>
      </c>
      <c r="I9" s="103"/>
      <c r="J9" s="103">
        <v>564284</v>
      </c>
      <c r="K9" s="108">
        <f>F9+I9+J9</f>
        <v>11002160</v>
      </c>
      <c r="L9" s="103"/>
      <c r="M9" s="103"/>
      <c r="N9" s="108"/>
      <c r="O9" s="158" t="s">
        <v>125</v>
      </c>
      <c r="P9" s="106" t="s">
        <v>155</v>
      </c>
      <c r="Q9" s="106">
        <v>500000</v>
      </c>
      <c r="R9" s="106">
        <v>64284</v>
      </c>
      <c r="S9" s="102" t="str">
        <f t="shared" si="2"/>
        <v>검토</v>
      </c>
    </row>
    <row r="10" spans="1:19" s="88" customFormat="1" ht="36">
      <c r="A10" s="104"/>
      <c r="B10" s="104" t="s">
        <v>92</v>
      </c>
      <c r="C10" s="157" t="s">
        <v>122</v>
      </c>
      <c r="D10" s="105" t="s">
        <v>133</v>
      </c>
      <c r="E10" s="157" t="s">
        <v>135</v>
      </c>
      <c r="F10" s="103">
        <v>119250</v>
      </c>
      <c r="G10" s="103">
        <v>119250</v>
      </c>
      <c r="H10" s="108">
        <f t="shared" ref="H10:H15" si="5">F10-G10</f>
        <v>0</v>
      </c>
      <c r="I10" s="103"/>
      <c r="J10" s="103">
        <v>25000</v>
      </c>
      <c r="K10" s="108">
        <f t="shared" ref="K10:K14" si="6">F10+I10+J10</f>
        <v>144250</v>
      </c>
      <c r="L10" s="103"/>
      <c r="M10" s="103"/>
      <c r="N10" s="108"/>
      <c r="O10" s="159" t="s">
        <v>126</v>
      </c>
      <c r="P10" s="106" t="s">
        <v>156</v>
      </c>
      <c r="Q10" s="106">
        <v>25000</v>
      </c>
      <c r="R10" s="103">
        <v>0</v>
      </c>
      <c r="S10" s="93" t="str">
        <f>IF((L10+M10)=(Q10+R10),"ok","검토")</f>
        <v>검토</v>
      </c>
    </row>
    <row r="11" spans="1:19" ht="36">
      <c r="A11" s="104"/>
      <c r="B11" s="104" t="s">
        <v>92</v>
      </c>
      <c r="C11" s="157" t="s">
        <v>122</v>
      </c>
      <c r="D11" s="105" t="s">
        <v>133</v>
      </c>
      <c r="E11" s="157" t="s">
        <v>136</v>
      </c>
      <c r="F11" s="103">
        <v>8629716</v>
      </c>
      <c r="G11" s="103">
        <v>8629716</v>
      </c>
      <c r="H11" s="108">
        <f t="shared" si="5"/>
        <v>0</v>
      </c>
      <c r="I11" s="103"/>
      <c r="J11" s="103">
        <v>1023912</v>
      </c>
      <c r="K11" s="108">
        <f t="shared" si="6"/>
        <v>9653628</v>
      </c>
      <c r="L11" s="103"/>
      <c r="M11" s="103"/>
      <c r="N11" s="108"/>
      <c r="O11" s="159" t="s">
        <v>127</v>
      </c>
      <c r="P11" s="106" t="s">
        <v>155</v>
      </c>
      <c r="Q11" s="106">
        <v>910144</v>
      </c>
      <c r="R11" s="106">
        <v>113768</v>
      </c>
      <c r="S11" s="102" t="str">
        <f t="shared" si="2"/>
        <v>검토</v>
      </c>
    </row>
    <row r="12" spans="1:19" s="111" customFormat="1" ht="36">
      <c r="A12" s="104"/>
      <c r="B12" s="104" t="s">
        <v>129</v>
      </c>
      <c r="C12" s="157" t="s">
        <v>122</v>
      </c>
      <c r="D12" s="105" t="s">
        <v>133</v>
      </c>
      <c r="E12" s="157" t="s">
        <v>137</v>
      </c>
      <c r="F12" s="103">
        <v>364939</v>
      </c>
      <c r="G12" s="103">
        <v>364939</v>
      </c>
      <c r="H12" s="108">
        <f t="shared" si="5"/>
        <v>0</v>
      </c>
      <c r="I12" s="103"/>
      <c r="J12" s="103">
        <v>5400</v>
      </c>
      <c r="K12" s="108">
        <f t="shared" si="6"/>
        <v>370339</v>
      </c>
      <c r="L12" s="103"/>
      <c r="M12" s="103"/>
      <c r="N12" s="108"/>
      <c r="O12" s="159" t="s">
        <v>127</v>
      </c>
      <c r="P12" s="106"/>
      <c r="Q12" s="106">
        <v>4800</v>
      </c>
      <c r="R12" s="106">
        <v>600</v>
      </c>
      <c r="S12" s="102" t="str">
        <f t="shared" si="2"/>
        <v>검토</v>
      </c>
    </row>
    <row r="13" spans="1:19" s="111" customFormat="1" ht="36">
      <c r="A13" s="104"/>
      <c r="B13" s="104" t="s">
        <v>129</v>
      </c>
      <c r="C13" s="157" t="s">
        <v>123</v>
      </c>
      <c r="D13" s="105" t="s">
        <v>133</v>
      </c>
      <c r="E13" s="157" t="s">
        <v>138</v>
      </c>
      <c r="F13" s="103">
        <v>312788</v>
      </c>
      <c r="G13" s="103">
        <v>312788</v>
      </c>
      <c r="H13" s="108">
        <f t="shared" si="5"/>
        <v>0</v>
      </c>
      <c r="I13" s="103"/>
      <c r="J13" s="103">
        <v>30150</v>
      </c>
      <c r="K13" s="108">
        <f t="shared" si="6"/>
        <v>342938</v>
      </c>
      <c r="L13" s="103"/>
      <c r="M13" s="103"/>
      <c r="N13" s="108"/>
      <c r="O13" s="159" t="s">
        <v>126</v>
      </c>
      <c r="P13" s="106"/>
      <c r="Q13" s="106">
        <v>20100</v>
      </c>
      <c r="R13" s="106">
        <v>10050</v>
      </c>
      <c r="S13" s="102" t="str">
        <f t="shared" si="2"/>
        <v>검토</v>
      </c>
    </row>
    <row r="14" spans="1:19" s="111" customFormat="1" ht="36">
      <c r="A14" s="104"/>
      <c r="B14" s="104" t="s">
        <v>129</v>
      </c>
      <c r="C14" s="157" t="s">
        <v>124</v>
      </c>
      <c r="D14" s="105" t="s">
        <v>133</v>
      </c>
      <c r="E14" s="157" t="s">
        <v>139</v>
      </c>
      <c r="F14" s="103">
        <v>430571</v>
      </c>
      <c r="G14" s="103">
        <v>430571</v>
      </c>
      <c r="H14" s="108">
        <f t="shared" si="5"/>
        <v>0</v>
      </c>
      <c r="I14" s="103"/>
      <c r="J14" s="103">
        <v>26212</v>
      </c>
      <c r="K14" s="108">
        <f t="shared" si="6"/>
        <v>456783</v>
      </c>
      <c r="L14" s="103"/>
      <c r="M14" s="103"/>
      <c r="N14" s="108"/>
      <c r="O14" s="156" t="s">
        <v>128</v>
      </c>
      <c r="P14" s="106"/>
      <c r="Q14" s="106">
        <v>23226</v>
      </c>
      <c r="R14" s="106">
        <v>2986</v>
      </c>
      <c r="S14" s="102" t="str">
        <f t="shared" si="2"/>
        <v>검토</v>
      </c>
    </row>
    <row r="15" spans="1:19" s="111" customFormat="1" ht="36">
      <c r="A15" s="104"/>
      <c r="B15" s="104" t="s">
        <v>130</v>
      </c>
      <c r="C15" s="157">
        <v>753</v>
      </c>
      <c r="D15" s="105" t="s">
        <v>133</v>
      </c>
      <c r="E15" s="157" t="s">
        <v>140</v>
      </c>
      <c r="F15" s="103">
        <v>137132</v>
      </c>
      <c r="G15" s="103">
        <v>153957</v>
      </c>
      <c r="H15" s="108">
        <f t="shared" si="5"/>
        <v>-16825</v>
      </c>
      <c r="I15" s="103"/>
      <c r="J15" s="103">
        <v>5491</v>
      </c>
      <c r="K15" s="108">
        <f>F15+I15+J15</f>
        <v>142623</v>
      </c>
      <c r="L15" s="103"/>
      <c r="M15" s="103"/>
      <c r="N15" s="108"/>
      <c r="O15" s="156" t="s">
        <v>128</v>
      </c>
      <c r="P15" s="106" t="s">
        <v>156</v>
      </c>
      <c r="Q15" s="106">
        <v>5491</v>
      </c>
      <c r="R15" s="106">
        <v>0</v>
      </c>
      <c r="S15" s="102" t="str">
        <f t="shared" si="2"/>
        <v>검토</v>
      </c>
    </row>
    <row r="16" spans="1:19" s="111" customFormat="1" ht="31.5" customHeight="1">
      <c r="A16" s="104"/>
      <c r="B16" s="96" t="s">
        <v>143</v>
      </c>
      <c r="C16" s="98"/>
      <c r="D16" s="97"/>
      <c r="E16" s="97"/>
      <c r="F16" s="99">
        <f>SUM(F17:F21)</f>
        <v>8657283</v>
      </c>
      <c r="G16" s="99">
        <f t="shared" ref="G16:N16" si="7">SUM(G17:G21)</f>
        <v>8573271</v>
      </c>
      <c r="H16" s="99">
        <f t="shared" si="7"/>
        <v>84012</v>
      </c>
      <c r="I16" s="99">
        <f t="shared" si="7"/>
        <v>0</v>
      </c>
      <c r="J16" s="99">
        <f t="shared" si="7"/>
        <v>749203</v>
      </c>
      <c r="K16" s="99">
        <f t="shared" si="7"/>
        <v>9406486</v>
      </c>
      <c r="L16" s="99">
        <f t="shared" si="7"/>
        <v>0</v>
      </c>
      <c r="M16" s="99">
        <f t="shared" si="7"/>
        <v>0</v>
      </c>
      <c r="N16" s="99">
        <f t="shared" si="7"/>
        <v>0</v>
      </c>
      <c r="O16" s="101"/>
      <c r="P16" s="99"/>
      <c r="Q16" s="99">
        <f>SUM(Q17:Q21)</f>
        <v>663442</v>
      </c>
      <c r="R16" s="99">
        <f>SUM(R17:R21)</f>
        <v>85761</v>
      </c>
      <c r="S16" s="102" t="str">
        <f t="shared" ref="S16" si="8">IF((L16+M16)=(Q16+R16),"ok","검토")</f>
        <v>검토</v>
      </c>
    </row>
    <row r="17" spans="1:19" s="111" customFormat="1" ht="36">
      <c r="A17" s="104"/>
      <c r="B17" s="104" t="s">
        <v>130</v>
      </c>
      <c r="C17" s="157">
        <v>787</v>
      </c>
      <c r="D17" s="105" t="s">
        <v>146</v>
      </c>
      <c r="E17" s="157" t="s">
        <v>147</v>
      </c>
      <c r="F17" s="103">
        <v>4530909</v>
      </c>
      <c r="G17" s="103">
        <v>4446897</v>
      </c>
      <c r="H17" s="108">
        <f>F17-G17</f>
        <v>84012</v>
      </c>
      <c r="I17" s="103"/>
      <c r="J17" s="103">
        <v>112858</v>
      </c>
      <c r="K17" s="108">
        <f>F17+I17+J17</f>
        <v>4643767</v>
      </c>
      <c r="L17" s="103"/>
      <c r="M17" s="103"/>
      <c r="N17" s="108"/>
      <c r="O17" s="158" t="s">
        <v>125</v>
      </c>
      <c r="P17" s="106"/>
      <c r="Q17" s="106">
        <v>100000</v>
      </c>
      <c r="R17" s="106">
        <v>12858</v>
      </c>
      <c r="S17" s="102"/>
    </row>
    <row r="18" spans="1:19" s="111" customFormat="1" ht="36">
      <c r="A18" s="104"/>
      <c r="B18" s="104" t="s">
        <v>129</v>
      </c>
      <c r="C18" s="157" t="s">
        <v>121</v>
      </c>
      <c r="D18" s="105" t="s">
        <v>146</v>
      </c>
      <c r="E18" s="157" t="s">
        <v>148</v>
      </c>
      <c r="F18" s="103">
        <v>3876909</v>
      </c>
      <c r="G18" s="103">
        <v>3876909</v>
      </c>
      <c r="H18" s="108">
        <f t="shared" ref="H18:H21" si="9">F18-G18</f>
        <v>0</v>
      </c>
      <c r="I18" s="103"/>
      <c r="J18" s="103">
        <v>587989</v>
      </c>
      <c r="K18" s="108">
        <f t="shared" ref="K18:K21" si="10">F18+I18+J18</f>
        <v>4464898</v>
      </c>
      <c r="L18" s="103"/>
      <c r="M18" s="103"/>
      <c r="N18" s="108"/>
      <c r="O18" s="159" t="s">
        <v>127</v>
      </c>
      <c r="P18" s="106"/>
      <c r="Q18" s="106">
        <v>522656</v>
      </c>
      <c r="R18" s="106">
        <v>65333</v>
      </c>
      <c r="S18" s="102"/>
    </row>
    <row r="19" spans="1:19" s="111" customFormat="1" ht="36">
      <c r="A19" s="104"/>
      <c r="B19" s="104" t="s">
        <v>129</v>
      </c>
      <c r="C19" s="157" t="s">
        <v>121</v>
      </c>
      <c r="D19" s="105" t="s">
        <v>146</v>
      </c>
      <c r="E19" s="157" t="s">
        <v>149</v>
      </c>
      <c r="F19" s="103">
        <v>141921</v>
      </c>
      <c r="G19" s="103">
        <v>141921</v>
      </c>
      <c r="H19" s="108">
        <f t="shared" si="9"/>
        <v>0</v>
      </c>
      <c r="I19" s="103"/>
      <c r="J19" s="103">
        <v>27740</v>
      </c>
      <c r="K19" s="108">
        <f t="shared" si="10"/>
        <v>169661</v>
      </c>
      <c r="L19" s="103"/>
      <c r="M19" s="103"/>
      <c r="N19" s="108"/>
      <c r="O19" s="159" t="s">
        <v>127</v>
      </c>
      <c r="P19" s="106"/>
      <c r="Q19" s="106">
        <v>24658</v>
      </c>
      <c r="R19" s="106">
        <v>3082</v>
      </c>
      <c r="S19" s="102"/>
    </row>
    <row r="20" spans="1:19" s="111" customFormat="1" ht="36">
      <c r="A20" s="104"/>
      <c r="B20" s="104" t="s">
        <v>129</v>
      </c>
      <c r="C20" s="157" t="s">
        <v>145</v>
      </c>
      <c r="D20" s="105" t="s">
        <v>146</v>
      </c>
      <c r="E20" s="157" t="s">
        <v>139</v>
      </c>
      <c r="F20" s="103">
        <v>107544</v>
      </c>
      <c r="G20" s="103">
        <v>107544</v>
      </c>
      <c r="H20" s="108">
        <f t="shared" si="9"/>
        <v>0</v>
      </c>
      <c r="I20" s="103"/>
      <c r="J20" s="103">
        <v>15076</v>
      </c>
      <c r="K20" s="108">
        <f t="shared" si="10"/>
        <v>122620</v>
      </c>
      <c r="L20" s="103"/>
      <c r="M20" s="103"/>
      <c r="N20" s="108"/>
      <c r="O20" s="156" t="s">
        <v>128</v>
      </c>
      <c r="P20" s="106"/>
      <c r="Q20" s="106">
        <v>13358</v>
      </c>
      <c r="R20" s="106">
        <v>1718</v>
      </c>
      <c r="S20" s="102"/>
    </row>
    <row r="21" spans="1:19" s="111" customFormat="1" ht="54">
      <c r="A21" s="104"/>
      <c r="B21" s="104" t="s">
        <v>129</v>
      </c>
      <c r="C21" s="157" t="s">
        <v>131</v>
      </c>
      <c r="D21" s="105" t="s">
        <v>146</v>
      </c>
      <c r="E21" s="157" t="s">
        <v>150</v>
      </c>
      <c r="F21" s="103"/>
      <c r="G21" s="103"/>
      <c r="H21" s="108">
        <f t="shared" si="9"/>
        <v>0</v>
      </c>
      <c r="I21" s="103"/>
      <c r="J21" s="103">
        <v>5540</v>
      </c>
      <c r="K21" s="108">
        <f t="shared" si="10"/>
        <v>5540</v>
      </c>
      <c r="L21" s="103"/>
      <c r="M21" s="103"/>
      <c r="N21" s="108"/>
      <c r="O21" s="156" t="s">
        <v>128</v>
      </c>
      <c r="P21" s="106"/>
      <c r="Q21" s="106">
        <v>2770</v>
      </c>
      <c r="R21" s="106">
        <v>2770</v>
      </c>
      <c r="S21" s="102"/>
    </row>
    <row r="22" spans="1:19" s="111" customFormat="1" ht="31.5" customHeight="1">
      <c r="A22" s="104"/>
      <c r="B22" s="96" t="s">
        <v>144</v>
      </c>
      <c r="C22" s="98"/>
      <c r="D22" s="97"/>
      <c r="E22" s="97"/>
      <c r="F22" s="99">
        <f>SUM(F23:F24)</f>
        <v>50000</v>
      </c>
      <c r="G22" s="99">
        <f t="shared" ref="G22:N22" si="11">SUM(G23:G24)</f>
        <v>0</v>
      </c>
      <c r="H22" s="99">
        <f t="shared" si="11"/>
        <v>50000</v>
      </c>
      <c r="I22" s="99">
        <f t="shared" si="11"/>
        <v>-50000</v>
      </c>
      <c r="J22" s="99">
        <f t="shared" si="11"/>
        <v>10000000</v>
      </c>
      <c r="K22" s="99">
        <f t="shared" si="11"/>
        <v>10000000</v>
      </c>
      <c r="L22" s="99">
        <f t="shared" si="11"/>
        <v>0</v>
      </c>
      <c r="M22" s="99">
        <f t="shared" si="11"/>
        <v>0</v>
      </c>
      <c r="N22" s="99">
        <f t="shared" si="11"/>
        <v>0</v>
      </c>
      <c r="O22" s="101"/>
      <c r="P22" s="99"/>
      <c r="Q22" s="99">
        <f>Q24</f>
        <v>0</v>
      </c>
      <c r="R22" s="99">
        <f>R24</f>
        <v>10000000</v>
      </c>
      <c r="S22" s="102" t="str">
        <f t="shared" ref="S22" si="12">IF((L22+M22)=(Q22+R22),"ok","검토")</f>
        <v>검토</v>
      </c>
    </row>
    <row r="23" spans="1:19" s="111" customFormat="1" ht="31.5" customHeight="1">
      <c r="A23" s="104"/>
      <c r="B23" s="104" t="s">
        <v>130</v>
      </c>
      <c r="C23" s="89">
        <v>810</v>
      </c>
      <c r="D23" s="105" t="s">
        <v>153</v>
      </c>
      <c r="E23" s="92" t="s">
        <v>154</v>
      </c>
      <c r="F23" s="103">
        <v>50000</v>
      </c>
      <c r="G23" s="103">
        <v>0</v>
      </c>
      <c r="H23" s="108">
        <f>F23-G23</f>
        <v>50000</v>
      </c>
      <c r="I23" s="103">
        <v>-50000</v>
      </c>
      <c r="J23" s="103"/>
      <c r="K23" s="108">
        <f>F23+I23+J23</f>
        <v>0</v>
      </c>
      <c r="L23" s="103"/>
      <c r="M23" s="103"/>
      <c r="N23" s="108"/>
      <c r="O23" s="90"/>
      <c r="P23" s="106"/>
      <c r="Q23" s="106"/>
      <c r="R23" s="106">
        <v>50000</v>
      </c>
      <c r="S23" s="102"/>
    </row>
    <row r="24" spans="1:19" s="111" customFormat="1" ht="31.5" customHeight="1">
      <c r="A24" s="104"/>
      <c r="B24" s="104" t="s">
        <v>151</v>
      </c>
      <c r="C24" s="89" t="s">
        <v>152</v>
      </c>
      <c r="D24" s="105"/>
      <c r="E24" s="92"/>
      <c r="F24" s="103"/>
      <c r="G24" s="103"/>
      <c r="H24" s="108">
        <f>F24-G24</f>
        <v>0</v>
      </c>
      <c r="I24" s="103"/>
      <c r="J24" s="103">
        <v>10000000</v>
      </c>
      <c r="K24" s="108">
        <f>F24+I24+J24</f>
        <v>10000000</v>
      </c>
      <c r="L24" s="103"/>
      <c r="M24" s="103"/>
      <c r="N24" s="108"/>
      <c r="O24" s="90"/>
      <c r="P24" s="106"/>
      <c r="Q24" s="106"/>
      <c r="R24" s="106">
        <v>10000000</v>
      </c>
      <c r="S24" s="102"/>
    </row>
    <row r="25" spans="1:19" ht="24" customHeight="1"/>
    <row r="26" spans="1:19" ht="24" customHeight="1"/>
  </sheetData>
  <autoFilter ref="A6:S11"/>
  <mergeCells count="15">
    <mergeCell ref="P4:P5"/>
    <mergeCell ref="Q4:S4"/>
    <mergeCell ref="L4:M4"/>
    <mergeCell ref="N4:N5"/>
    <mergeCell ref="A1:O1"/>
    <mergeCell ref="A4:B5"/>
    <mergeCell ref="C4:C5"/>
    <mergeCell ref="D4:D5"/>
    <mergeCell ref="E4:E5"/>
    <mergeCell ref="F4:F5"/>
    <mergeCell ref="G4:G5"/>
    <mergeCell ref="H4:H5"/>
    <mergeCell ref="I4:J4"/>
    <mergeCell ref="K4:K5"/>
    <mergeCell ref="O4:O5"/>
  </mergeCells>
  <phoneticPr fontId="2" type="noConversion"/>
  <pageMargins left="0.23622047244094491" right="0.15748031496062992" top="0.74803149606299213" bottom="0.74803149606299213" header="0.31496062992125984" footer="0.31496062992125984"/>
  <pageSetup paperSize="9" scale="41" orientation="portrait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추 표지</vt:lpstr>
      <vt:lpstr>총괄표</vt:lpstr>
      <vt:lpstr>일반 세입</vt:lpstr>
      <vt:lpstr>일반 세출</vt:lpstr>
      <vt:lpstr>'일반 세입'!Print_Area</vt:lpstr>
      <vt:lpstr>'일반 세출'!Print_Area</vt:lpstr>
      <vt:lpstr>총괄표!Print_Area</vt:lpstr>
      <vt:lpstr>'추 표지'!Print_Area</vt:lpstr>
      <vt:lpstr>'일반 세입'!Print_Titles</vt:lpstr>
      <vt:lpstr>'일반 세출'!Print_Titles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my</cp:lastModifiedBy>
  <cp:lastPrinted>2014-09-19T10:28:28Z</cp:lastPrinted>
  <dcterms:created xsi:type="dcterms:W3CDTF">2013-08-23T08:00:50Z</dcterms:created>
  <dcterms:modified xsi:type="dcterms:W3CDTF">2014-09-30T05:31:23Z</dcterms:modified>
</cp:coreProperties>
</file>