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40" windowWidth="19320" windowHeight="11700" tabRatio="604" firstSheet="2" activeTab="2"/>
  </bookViews>
  <sheets>
    <sheet name="추 표지" sheetId="20" state="hidden" r:id="rId1"/>
    <sheet name="총괄표" sheetId="48" state="hidden" r:id="rId2"/>
    <sheet name="일반 세출" sheetId="37" r:id="rId3"/>
  </sheets>
  <definedNames>
    <definedName name="_xlnm._FilterDatabase" localSheetId="2" hidden="1">'일반 세출'!$A$6:$M$9</definedName>
    <definedName name="_xlnm.Print_Area" localSheetId="2">'일반 세출'!$A$1:$M$9</definedName>
    <definedName name="_xlnm.Print_Area" localSheetId="1">총괄표!$B$1:$H$28</definedName>
    <definedName name="_xlnm.Print_Area" localSheetId="0">'추 표지'!$A$1:$J$37</definedName>
    <definedName name="_xlnm.Print_Titles" localSheetId="2">'일반 세출'!$4:$5</definedName>
  </definedNames>
  <calcPr calcId="145621"/>
</workbook>
</file>

<file path=xl/calcChain.xml><?xml version="1.0" encoding="utf-8"?>
<calcChain xmlns="http://schemas.openxmlformats.org/spreadsheetml/2006/main">
  <c r="G18" i="37" l="1"/>
  <c r="I18" i="37"/>
  <c r="J18" i="37"/>
  <c r="F18" i="37"/>
  <c r="G10" i="37"/>
  <c r="I10" i="37"/>
  <c r="J10" i="37"/>
  <c r="F10" i="37"/>
  <c r="K19" i="37"/>
  <c r="K18" i="37" s="1"/>
  <c r="H19" i="37"/>
  <c r="H18" i="37" s="1"/>
  <c r="K17" i="37"/>
  <c r="H17" i="37"/>
  <c r="K16" i="37"/>
  <c r="H16" i="37"/>
  <c r="K15" i="37"/>
  <c r="H15" i="37"/>
  <c r="K14" i="37"/>
  <c r="H14" i="37"/>
  <c r="K13" i="37"/>
  <c r="H13" i="37"/>
  <c r="K12" i="37"/>
  <c r="H12" i="37"/>
  <c r="K11" i="37"/>
  <c r="H11" i="37"/>
  <c r="H10" i="37" l="1"/>
  <c r="K10" i="37"/>
  <c r="G8" i="37" l="1"/>
  <c r="G7" i="37" s="1"/>
  <c r="I8" i="37"/>
  <c r="I7" i="37" s="1"/>
  <c r="J8" i="37"/>
  <c r="J7" i="37" s="1"/>
  <c r="F8" i="37"/>
  <c r="F7" i="37" s="1"/>
  <c r="E9" i="48" l="1"/>
  <c r="E10" i="48"/>
  <c r="D10" i="48"/>
  <c r="D9" i="48"/>
  <c r="C43" i="48"/>
  <c r="D41" i="48"/>
  <c r="C41" i="48"/>
  <c r="E40" i="48"/>
  <c r="E39" i="48"/>
  <c r="E38" i="48"/>
  <c r="E37" i="48"/>
  <c r="E36" i="48"/>
  <c r="E35" i="48"/>
  <c r="E34" i="48"/>
  <c r="E33" i="48"/>
  <c r="E32" i="48"/>
  <c r="E31" i="48"/>
  <c r="I26" i="48"/>
  <c r="H26" i="48"/>
  <c r="C24" i="48"/>
  <c r="H8" i="48"/>
  <c r="C7" i="48"/>
  <c r="J26" i="48" l="1"/>
  <c r="E41" i="48"/>
  <c r="E13" i="48" l="1"/>
  <c r="G18" i="48" l="1"/>
  <c r="F18" i="48"/>
  <c r="D13" i="48"/>
  <c r="H18" i="48" l="1"/>
  <c r="G17" i="48"/>
  <c r="F17" i="48" l="1"/>
  <c r="H17" i="48" s="1"/>
  <c r="G16" i="48"/>
  <c r="G15" i="48" l="1"/>
  <c r="F16" i="48"/>
  <c r="H16" i="48" s="1"/>
  <c r="F15" i="48" l="1"/>
  <c r="H15" i="48" s="1"/>
  <c r="G14" i="48"/>
  <c r="K9" i="37"/>
  <c r="K8" i="37" s="1"/>
  <c r="K7" i="37" s="1"/>
  <c r="H8" i="37"/>
  <c r="H7" i="37" s="1"/>
  <c r="E14" i="48"/>
  <c r="E12" i="48"/>
  <c r="E11" i="48"/>
  <c r="E16" i="48" l="1"/>
  <c r="G13" i="48"/>
  <c r="F14" i="48"/>
  <c r="H14" i="48" s="1"/>
  <c r="D12" i="48"/>
  <c r="D15" i="48"/>
  <c r="D18" i="48"/>
  <c r="D11" i="48"/>
  <c r="D16" i="48"/>
  <c r="E17" i="48"/>
  <c r="E15" i="48"/>
  <c r="E18" i="48"/>
  <c r="F13" i="48" l="1"/>
  <c r="H13" i="48" s="1"/>
  <c r="G12" i="48"/>
  <c r="D17" i="48"/>
  <c r="D14" i="48"/>
  <c r="E7" i="48"/>
  <c r="E25" i="48"/>
  <c r="G6" i="37"/>
  <c r="I6" i="37"/>
  <c r="K6" i="37" l="1"/>
  <c r="D7" i="48"/>
  <c r="I8" i="48" s="1"/>
  <c r="H6" i="37"/>
  <c r="E24" i="48"/>
  <c r="I10" i="48"/>
  <c r="D25" i="48"/>
  <c r="G11" i="48"/>
  <c r="F12" i="48"/>
  <c r="H12" i="48" s="1"/>
  <c r="I25" i="48" l="1"/>
  <c r="D24" i="48"/>
  <c r="I7" i="48"/>
  <c r="F11" i="48"/>
  <c r="H11" i="48" s="1"/>
  <c r="G10" i="48"/>
  <c r="M7" i="48" l="1"/>
  <c r="I24" i="48"/>
  <c r="G9" i="48"/>
  <c r="G7" i="48" s="1"/>
  <c r="G25" i="48"/>
  <c r="G24" i="48" s="1"/>
  <c r="F10" i="48"/>
  <c r="H10" i="48" s="1"/>
  <c r="F9" i="48" l="1"/>
  <c r="F7" i="48" s="1"/>
  <c r="J10" i="48" l="1"/>
  <c r="F25" i="48"/>
  <c r="J8" i="48"/>
  <c r="K8" i="48" s="1"/>
  <c r="H9" i="48"/>
  <c r="H7" i="48" s="1"/>
  <c r="H25" i="48" l="1"/>
  <c r="F24" i="48"/>
  <c r="N7" i="48" s="1"/>
  <c r="N10" i="48" s="1"/>
  <c r="J7" i="48"/>
  <c r="K7" i="48" s="1"/>
  <c r="J6" i="37"/>
  <c r="N14" i="48" l="1"/>
  <c r="H24" i="48"/>
  <c r="J24" i="48" s="1"/>
  <c r="J25" i="48"/>
  <c r="F6" i="37" l="1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<sst xmlns="http://schemas.openxmlformats.org/spreadsheetml/2006/main" count="155" uniqueCount="123">
  <si>
    <t>감액</t>
    <phoneticPr fontId="2" type="noConversion"/>
  </si>
  <si>
    <t>증액</t>
    <phoneticPr fontId="2" type="noConversion"/>
  </si>
  <si>
    <t>합   계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</si>
  <si>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</si>
  <si>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</si>
  <si>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</si>
  <si>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</si>
  <si>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</si>
  <si>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</si>
  <si>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상임위 수정
예산안
(마=가+라)</t>
    <phoneticPr fontId="6" type="noConversion"/>
  </si>
  <si>
    <t>(단위 : 천원)</t>
    <phoneticPr fontId="6" type="noConversion"/>
  </si>
  <si>
    <t>□세출예산</t>
    <phoneticPr fontId="6" type="noConversion"/>
  </si>
  <si>
    <t>경제과학기술위원회</t>
  </si>
  <si>
    <t>도비</t>
  </si>
  <si>
    <t>행정자치위원회</t>
  </si>
  <si>
    <t>농림수산위원회</t>
  </si>
  <si>
    <t>보건복지공보위원회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</si>
  <si>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</si>
  <si>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</si>
  <si>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</si>
  <si>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</si>
  <si>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</si>
  <si>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</si>
  <si>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</si>
  <si>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</si>
  <si>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</si>
  <si>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</si>
  <si>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신규</t>
    <phoneticPr fontId="6" type="noConversion"/>
  </si>
  <si>
    <t>본예산
58</t>
    <phoneticPr fontId="6" type="noConversion"/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</si>
  <si>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</si>
  <si>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</si>
  <si>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</si>
  <si>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</si>
  <si>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</si>
  <si>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</si>
  <si>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</si>
  <si>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</si>
  <si>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</si>
  <si>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</si>
  <si>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</si>
  <si>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</si>
  <si>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</si>
  <si>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</si>
  <si>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</si>
  <si>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</si>
  <si>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</si>
  <si>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</si>
  <si>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</si>
  <si>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</si>
  <si>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</si>
  <si>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운 영 위</t>
    <phoneticPr fontId="6" type="noConversion"/>
  </si>
  <si>
    <t>일반회계 증감(시트)</t>
    <phoneticPr fontId="6" type="noConversion"/>
  </si>
  <si>
    <t>전체 증감</t>
    <phoneticPr fontId="6" type="noConversion"/>
  </si>
  <si>
    <t>기 획 위</t>
    <phoneticPr fontId="6" type="noConversion"/>
  </si>
  <si>
    <t>경 제 위</t>
    <phoneticPr fontId="6" type="noConversion"/>
  </si>
  <si>
    <t>행 정 위</t>
    <phoneticPr fontId="6" type="noConversion"/>
  </si>
  <si>
    <t>문 광 위</t>
    <phoneticPr fontId="6" type="noConversion"/>
  </si>
  <si>
    <t>기금</t>
    <phoneticPr fontId="6" type="noConversion"/>
  </si>
  <si>
    <t>농 림 위</t>
    <phoneticPr fontId="6" type="noConversion"/>
  </si>
  <si>
    <t>복 지 위</t>
    <phoneticPr fontId="6" type="noConversion"/>
  </si>
  <si>
    <t>건 설 위</t>
    <phoneticPr fontId="6" type="noConversion"/>
  </si>
  <si>
    <t>도 시 위</t>
    <phoneticPr fontId="6" type="noConversion"/>
  </si>
  <si>
    <t>여가평위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</si>
  <si>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</si>
  <si>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</si>
  <si>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</si>
  <si>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</si>
  <si>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</si>
  <si>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</si>
  <si>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</si>
  <si>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</si>
  <si>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</si>
  <si>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</si>
  <si>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</si>
  <si>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</si>
  <si>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</si>
  <si>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</si>
  <si>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2014년도 제1회 일반회계 및 특별회계 추가경정 세입·세출 예산안</t>
    <phoneticPr fontId="6" type="noConversion"/>
  </si>
  <si>
    <t>'14년도 제1회 추경 일반 및 특별회계 세입·세출 예산 수정안[전체예산총괄]</t>
    <phoneticPr fontId="6" type="noConversion"/>
  </si>
  <si>
    <t>2014년도 제1회 추경 경기도 일반회계 세출 예산 조정(안)</t>
    <phoneticPr fontId="6" type="noConversion"/>
  </si>
  <si>
    <t>제1회 추경
예산안
(가)</t>
    <phoneticPr fontId="6" type="noConversion"/>
  </si>
  <si>
    <t>제1회 추경
증감액
(다=나-가)</t>
    <phoneticPr fontId="6" type="noConversion"/>
  </si>
  <si>
    <t>상임위 제1회 추경 
예산안 조정액(라)</t>
    <phoneticPr fontId="6" type="noConversion"/>
  </si>
  <si>
    <t>1회</t>
    <phoneticPr fontId="6" type="noConversion"/>
  </si>
  <si>
    <t>추가</t>
    <phoneticPr fontId="6" type="noConversion"/>
  </si>
  <si>
    <t xml:space="preserve">  1회 추경 예산안에 요구된 사업의 경우 "1회"라고 기재하고 추경예산안의 페이지 기재 </t>
    <phoneticPr fontId="6" type="noConversion"/>
  </si>
  <si>
    <t xml:space="preserve">  본예산에도 없고 추경예산안에서도 요구하지 않은 신규 사업울 추가할 경우 "추가"라고 기재하고 "신규"라고 기재</t>
    <phoneticPr fontId="6" type="noConversion"/>
  </si>
  <si>
    <t>※ 예산안 페이지 작성 방법</t>
    <phoneticPr fontId="6" type="noConversion"/>
  </si>
  <si>
    <t xml:space="preserve">  본예산에는 있고 추경예산안에서는 요구하지 않은 사업을 추가하는 경우 "추가"라고 기재하고 "본예산 페이지" 기재</t>
    <phoneticPr fontId="6" type="noConversion"/>
  </si>
  <si>
    <t>회계과</t>
  </si>
  <si>
    <t>관사증축 등 리모델링 공사</t>
  </si>
  <si>
    <t>도비</t>
    <phoneticPr fontId="6" type="noConversion"/>
  </si>
  <si>
    <t>추가</t>
  </si>
  <si>
    <t>부천소방서</t>
  </si>
  <si>
    <t>안산소방서</t>
  </si>
  <si>
    <t>반월 119안전센터 신축</t>
  </si>
  <si>
    <t>내동119 안전센터 신축</t>
  </si>
  <si>
    <t>1회</t>
  </si>
  <si>
    <t>소방행정과</t>
  </si>
  <si>
    <t>기관운영업무추진비(소방재난본부장)</t>
  </si>
  <si>
    <t>신규</t>
  </si>
  <si>
    <t>재난대응과</t>
  </si>
  <si>
    <t>평택소방서</t>
  </si>
  <si>
    <t>의왕소방서</t>
  </si>
  <si>
    <t>개인안전장비보강</t>
  </si>
  <si>
    <t>본서리모델링</t>
  </si>
  <si>
    <t>소방관서리모델링
시설비</t>
    <phoneticPr fontId="6" type="noConversion"/>
  </si>
  <si>
    <t>소방관서증축
시설비</t>
    <phoneticPr fontId="6" type="noConversion"/>
  </si>
  <si>
    <t>구조구급장비보강
자산및물품취득비</t>
    <phoneticPr fontId="6" type="noConversion"/>
  </si>
  <si>
    <t>소방장비보강
자산및물품취득비</t>
    <phoneticPr fontId="6" type="noConversion"/>
  </si>
  <si>
    <t>고양소방서</t>
  </si>
  <si>
    <t>화전 119안전센터 신축</t>
  </si>
  <si>
    <t>본서훈련탑설치</t>
  </si>
  <si>
    <t>본예산
641</t>
    <phoneticPr fontId="2" type="noConversion"/>
  </si>
  <si>
    <t>본예산642</t>
    <phoneticPr fontId="2" type="noConversion"/>
  </si>
  <si>
    <t>안전행정위원회</t>
    <phoneticPr fontId="2" type="noConversion"/>
  </si>
  <si>
    <t>자치행정국</t>
    <phoneticPr fontId="2" type="noConversion"/>
  </si>
  <si>
    <t>소방재난본부</t>
    <phoneticPr fontId="2" type="noConversion"/>
  </si>
  <si>
    <t>북부소방재난본부</t>
    <phoneticPr fontId="2" type="noConversion"/>
  </si>
  <si>
    <t>리모델링 602,572천원 
설계및감리비등 95,283천원</t>
    <phoneticPr fontId="2" type="noConversion"/>
  </si>
  <si>
    <t>붕괴구조장비보강</t>
    <phoneticPr fontId="2" type="noConversion"/>
  </si>
  <si>
    <t>본예산
717</t>
    <phoneticPr fontId="2" type="noConversion"/>
  </si>
  <si>
    <t>기정액
(나)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</si>
</sst>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#,##0_ "/>
    <numFmt numFmtId="178" formatCode="_ * #,##0_ ;_ * \-#,##0_ ;_ * &quot;-&quot;_ ;_ @_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  <numFmt numFmtId="183" formatCode="#,##0;&quot;△&quot;#,##0"/>
    <numFmt numFmtId="184" formatCode="#,##0\ ;&quot;△&quot;#,##0\ "/>
    <numFmt numFmtId="185" formatCode="0.000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9"/>
      <color theme="1"/>
      <name val="맑은 고딕"/>
      <family val="3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5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7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2" borderId="1" applyNumberFormat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0" fillId="23" borderId="2" applyNumberFormat="0" applyFon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5" borderId="3" applyNumberForma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9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22" borderId="9" applyNumberFormat="0" applyAlignment="0" applyProtection="0">
      <alignment vertical="center"/>
    </xf>
    <xf numFmtId="0" fontId="36" fillId="0" borderId="0"/>
    <xf numFmtId="41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0" fontId="37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38" fillId="0" borderId="0" applyFont="0" applyFill="0" applyBorder="0" applyAlignment="0" applyProtection="0"/>
    <xf numFmtId="182" fontId="10" fillId="0" borderId="0" applyFont="0" applyFill="0" applyBorder="0" applyAlignment="0" applyProtection="0"/>
    <xf numFmtId="38" fontId="39" fillId="22" borderId="0" applyNumberFormat="0" applyBorder="0" applyAlignment="0" applyProtection="0"/>
    <xf numFmtId="0" fontId="40" fillId="0" borderId="17" applyNumberFormat="0" applyAlignment="0" applyProtection="0">
      <alignment horizontal="left" vertical="center"/>
    </xf>
    <xf numFmtId="0" fontId="40" fillId="0" borderId="16">
      <alignment horizontal="left" vertical="center"/>
    </xf>
    <xf numFmtId="10" fontId="39" fillId="23" borderId="10" applyNumberFormat="0" applyBorder="0" applyAlignment="0" applyProtection="0"/>
    <xf numFmtId="182" fontId="10" fillId="0" borderId="0"/>
    <xf numFmtId="0" fontId="41" fillId="0" borderId="0"/>
    <xf numFmtId="10" fontId="41" fillId="0" borderId="0" applyFont="0" applyFill="0" applyBorder="0" applyAlignment="0" applyProtection="0"/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8" borderId="1" applyNumberFormat="0" applyAlignment="0" applyProtection="0">
      <alignment vertical="center"/>
    </xf>
    <xf numFmtId="0" fontId="14" fillId="48" borderId="1" applyNumberFormat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0" fillId="49" borderId="2" applyNumberFormat="0" applyFont="0" applyAlignment="0" applyProtection="0">
      <alignment vertical="center"/>
    </xf>
    <xf numFmtId="0" fontId="10" fillId="49" borderId="2" applyNumberFormat="0" applyFont="0" applyAlignment="0" applyProtection="0">
      <alignment vertical="center"/>
    </xf>
    <xf numFmtId="9" fontId="58" fillId="0" borderId="0" applyFont="0" applyFill="0" applyAlignment="0" applyProtection="0"/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1" borderId="3" applyNumberFormat="0" applyAlignment="0" applyProtection="0">
      <alignment vertical="center"/>
    </xf>
    <xf numFmtId="0" fontId="18" fillId="51" borderId="3" applyNumberFormat="0" applyAlignment="0" applyProtection="0">
      <alignment vertical="center"/>
    </xf>
    <xf numFmtId="185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35" borderId="1" applyNumberFormat="0" applyAlignment="0" applyProtection="0">
      <alignment vertical="center"/>
    </xf>
    <xf numFmtId="0" fontId="21" fillId="35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48" borderId="9" applyNumberFormat="0" applyAlignment="0" applyProtection="0">
      <alignment vertical="center"/>
    </xf>
    <xf numFmtId="0" fontId="27" fillId="48" borderId="9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182" fontId="10" fillId="0" borderId="0"/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4" fillId="48" borderId="1" applyNumberFormat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0" fillId="49" borderId="2" applyNumberFormat="0" applyFont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8" fillId="51" borderId="3" applyNumberFormat="0" applyAlignment="0" applyProtection="0">
      <alignment vertical="center"/>
    </xf>
    <xf numFmtId="0" fontId="21" fillId="35" borderId="1" applyNumberFormat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48" borderId="9" applyNumberFormat="0" applyAlignment="0" applyProtection="0">
      <alignment vertical="center"/>
    </xf>
  </cellStyleXfs>
  <cellXfs count="164">
    <xf numFmtId="0" fontId="0" fillId="0" borderId="0" xfId="0">
      <alignment vertical="center"/>
    </xf>
    <xf numFmtId="176" fontId="5" fillId="3" borderId="10" xfId="1" applyNumberFormat="1" applyFont="1" applyFill="1" applyBorder="1" applyAlignment="1">
      <alignment horizontal="left" vertical="center"/>
    </xf>
    <xf numFmtId="176" fontId="5" fillId="3" borderId="10" xfId="1" applyNumberFormat="1" applyFont="1" applyFill="1" applyBorder="1" applyAlignment="1">
      <alignment horizontal="center" vertical="center" shrinkToFit="1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0" fontId="10" fillId="0" borderId="0" xfId="2"/>
    <xf numFmtId="0" fontId="29" fillId="0" borderId="0" xfId="2" applyNumberFormat="1" applyFont="1" applyAlignment="1">
      <alignment horizontal="centerContinuous"/>
    </xf>
    <xf numFmtId="0" fontId="30" fillId="0" borderId="0" xfId="2" applyNumberFormat="1" applyFont="1" applyAlignment="1">
      <alignment horizontal="centerContinuous"/>
    </xf>
    <xf numFmtId="0" fontId="31" fillId="0" borderId="0" xfId="2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left"/>
    </xf>
    <xf numFmtId="0" fontId="32" fillId="0" borderId="0" xfId="2" applyNumberFormat="1" applyFont="1" applyAlignment="1">
      <alignment horizontal="centerContinuous"/>
    </xf>
    <xf numFmtId="0" fontId="10" fillId="0" borderId="0" xfId="2" applyNumberForma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5" fillId="0" borderId="0" xfId="2" applyFont="1"/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28" fillId="0" borderId="0" xfId="0" applyNumberFormat="1" applyFont="1" applyAlignment="1">
      <alignment horizontal="right"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right" vertical="center" shrinkToFit="1"/>
    </xf>
    <xf numFmtId="0" fontId="45" fillId="0" borderId="0" xfId="2" applyFont="1"/>
    <xf numFmtId="0" fontId="46" fillId="0" borderId="0" xfId="2" applyFont="1"/>
    <xf numFmtId="0" fontId="44" fillId="0" borderId="0" xfId="2" applyFont="1" applyAlignment="1">
      <alignment horizontal="center" vertical="center"/>
    </xf>
    <xf numFmtId="0" fontId="47" fillId="0" borderId="0" xfId="2" applyFont="1" applyAlignment="1">
      <alignment vertical="center"/>
    </xf>
    <xf numFmtId="0" fontId="47" fillId="0" borderId="0" xfId="2" applyFont="1" applyAlignment="1"/>
    <xf numFmtId="0" fontId="47" fillId="0" borderId="0" xfId="2" applyFont="1"/>
    <xf numFmtId="0" fontId="48" fillId="0" borderId="0" xfId="2" applyFont="1" applyAlignment="1">
      <alignment vertical="center"/>
    </xf>
    <xf numFmtId="0" fontId="46" fillId="0" borderId="0" xfId="2" applyFont="1" applyAlignment="1">
      <alignment vertical="center"/>
    </xf>
    <xf numFmtId="183" fontId="46" fillId="0" borderId="0" xfId="2" applyNumberFormat="1" applyFont="1" applyAlignment="1">
      <alignment vertical="center"/>
    </xf>
    <xf numFmtId="0" fontId="46" fillId="0" borderId="0" xfId="2" applyFont="1" applyAlignment="1">
      <alignment horizontal="right" vertical="center"/>
    </xf>
    <xf numFmtId="41" fontId="45" fillId="0" borderId="0" xfId="2" applyNumberFormat="1" applyFont="1" applyAlignment="1">
      <alignment vertical="center"/>
    </xf>
    <xf numFmtId="0" fontId="45" fillId="0" borderId="0" xfId="2" applyFont="1" applyAlignment="1">
      <alignment vertical="center"/>
    </xf>
    <xf numFmtId="0" fontId="45" fillId="0" borderId="18" xfId="2" applyFont="1" applyBorder="1" applyAlignment="1">
      <alignment vertical="center"/>
    </xf>
    <xf numFmtId="0" fontId="45" fillId="0" borderId="14" xfId="2" applyFont="1" applyBorder="1" applyAlignment="1">
      <alignment horizontal="center" vertical="center"/>
    </xf>
    <xf numFmtId="0" fontId="45" fillId="0" borderId="15" xfId="2" applyFont="1" applyBorder="1" applyAlignment="1">
      <alignment horizontal="center" vertical="center" wrapText="1"/>
    </xf>
    <xf numFmtId="0" fontId="45" fillId="0" borderId="10" xfId="2" applyFont="1" applyBorder="1" applyAlignment="1">
      <alignment horizontal="center" vertical="center" wrapText="1"/>
    </xf>
    <xf numFmtId="183" fontId="50" fillId="29" borderId="15" xfId="2" applyNumberFormat="1" applyFont="1" applyFill="1" applyBorder="1" applyAlignment="1">
      <alignment horizontal="right" vertical="center"/>
    </xf>
    <xf numFmtId="183" fontId="45" fillId="0" borderId="14" xfId="2" applyNumberFormat="1" applyFont="1" applyBorder="1" applyAlignment="1">
      <alignment horizontal="right" vertical="center"/>
    </xf>
    <xf numFmtId="184" fontId="51" fillId="0" borderId="27" xfId="2" applyNumberFormat="1" applyFont="1" applyBorder="1" applyAlignment="1">
      <alignment vertical="center"/>
    </xf>
    <xf numFmtId="0" fontId="52" fillId="13" borderId="28" xfId="2" applyFont="1" applyFill="1" applyBorder="1" applyAlignment="1">
      <alignment vertical="center" wrapText="1"/>
    </xf>
    <xf numFmtId="184" fontId="50" fillId="0" borderId="15" xfId="45" applyNumberFormat="1" applyFont="1" applyBorder="1" applyAlignment="1">
      <alignment vertical="center"/>
    </xf>
    <xf numFmtId="184" fontId="45" fillId="0" borderId="10" xfId="45" applyNumberFormat="1" applyFont="1" applyBorder="1" applyAlignment="1">
      <alignment vertical="center"/>
    </xf>
    <xf numFmtId="184" fontId="45" fillId="0" borderId="10" xfId="2" applyNumberFormat="1" applyFont="1" applyBorder="1" applyAlignment="1">
      <alignment vertical="center"/>
    </xf>
    <xf numFmtId="41" fontId="50" fillId="0" borderId="0" xfId="45" applyFont="1" applyBorder="1" applyAlignment="1">
      <alignment vertical="center"/>
    </xf>
    <xf numFmtId="183" fontId="54" fillId="0" borderId="15" xfId="2" applyNumberFormat="1" applyFont="1" applyBorder="1" applyAlignment="1">
      <alignment horizontal="right" vertical="center" wrapText="1"/>
    </xf>
    <xf numFmtId="183" fontId="54" fillId="0" borderId="10" xfId="2" applyNumberFormat="1" applyFont="1" applyBorder="1" applyAlignment="1">
      <alignment horizontal="right" vertical="center" wrapText="1"/>
    </xf>
    <xf numFmtId="183" fontId="53" fillId="9" borderId="29" xfId="2" applyNumberFormat="1" applyFont="1" applyFill="1" applyBorder="1" applyAlignment="1">
      <alignment vertical="center"/>
    </xf>
    <xf numFmtId="183" fontId="45" fillId="0" borderId="0" xfId="2" applyNumberFormat="1" applyFont="1"/>
    <xf numFmtId="0" fontId="45" fillId="0" borderId="0" xfId="2" applyFont="1" applyAlignment="1">
      <alignment horizontal="center" wrapText="1"/>
    </xf>
    <xf numFmtId="0" fontId="45" fillId="0" borderId="0" xfId="2" applyFont="1" applyAlignment="1">
      <alignment wrapText="1"/>
    </xf>
    <xf numFmtId="176" fontId="49" fillId="0" borderId="0" xfId="45" applyNumberFormat="1" applyFont="1" applyFill="1" applyBorder="1" applyAlignment="1">
      <alignment horizontal="right" vertical="center" shrinkToFit="1"/>
    </xf>
    <xf numFmtId="176" fontId="49" fillId="0" borderId="0" xfId="45" applyNumberFormat="1" applyFont="1" applyFill="1" applyBorder="1" applyAlignment="1">
      <alignment horizontal="center" vertical="center" shrinkToFit="1"/>
    </xf>
    <xf numFmtId="0" fontId="45" fillId="0" borderId="0" xfId="2" applyFont="1" applyFill="1"/>
    <xf numFmtId="183" fontId="45" fillId="0" borderId="0" xfId="45" applyNumberFormat="1" applyFont="1" applyBorder="1" applyAlignment="1">
      <alignment vertical="center"/>
    </xf>
    <xf numFmtId="0" fontId="46" fillId="0" borderId="0" xfId="2" applyFont="1" applyFill="1"/>
    <xf numFmtId="0" fontId="53" fillId="0" borderId="0" xfId="2" applyFont="1" applyFill="1"/>
    <xf numFmtId="0" fontId="55" fillId="0" borderId="0" xfId="2" applyFont="1" applyFill="1"/>
    <xf numFmtId="0" fontId="47" fillId="0" borderId="0" xfId="2" applyFont="1" applyAlignment="1">
      <alignment horizontal="left" vertical="center"/>
    </xf>
    <xf numFmtId="0" fontId="47" fillId="0" borderId="0" xfId="2" applyFont="1" applyAlignment="1">
      <alignment horizontal="right" vertical="center"/>
    </xf>
    <xf numFmtId="177" fontId="45" fillId="0" borderId="0" xfId="2" applyNumberFormat="1" applyFont="1" applyAlignment="1">
      <alignment vertical="center"/>
    </xf>
    <xf numFmtId="0" fontId="56" fillId="0" borderId="30" xfId="2" applyNumberFormat="1" applyFont="1" applyFill="1" applyBorder="1" applyAlignment="1"/>
    <xf numFmtId="0" fontId="46" fillId="0" borderId="10" xfId="2" applyFont="1" applyBorder="1" applyAlignment="1">
      <alignment horizontal="center"/>
    </xf>
    <xf numFmtId="0" fontId="5" fillId="0" borderId="10" xfId="2" applyNumberFormat="1" applyFont="1" applyFill="1" applyBorder="1" applyAlignment="1">
      <alignment horizontal="center"/>
    </xf>
    <xf numFmtId="177" fontId="56" fillId="0" borderId="13" xfId="2" applyNumberFormat="1" applyFont="1" applyFill="1" applyBorder="1" applyAlignment="1"/>
    <xf numFmtId="176" fontId="30" fillId="0" borderId="0" xfId="2" applyNumberFormat="1" applyFont="1" applyAlignment="1">
      <alignment vertical="center"/>
    </xf>
    <xf numFmtId="176" fontId="57" fillId="0" borderId="0" xfId="2" applyNumberFormat="1" applyFont="1" applyAlignment="1">
      <alignment vertical="center"/>
    </xf>
    <xf numFmtId="0" fontId="46" fillId="0" borderId="18" xfId="2" applyFont="1" applyBorder="1"/>
    <xf numFmtId="0" fontId="45" fillId="0" borderId="18" xfId="2" applyFont="1" applyBorder="1"/>
    <xf numFmtId="0" fontId="45" fillId="28" borderId="0" xfId="2" applyFont="1" applyFill="1"/>
    <xf numFmtId="176" fontId="7" fillId="0" borderId="10" xfId="0" applyNumberFormat="1" applyFont="1" applyBorder="1" applyAlignment="1">
      <alignment horizontal="left" vertical="center" wrapText="1"/>
    </xf>
    <xf numFmtId="176" fontId="60" fillId="0" borderId="10" xfId="0" applyNumberFormat="1" applyFont="1" applyBorder="1" applyAlignment="1">
      <alignment vertical="center" wrapText="1"/>
    </xf>
    <xf numFmtId="176" fontId="3" fillId="0" borderId="0" xfId="0" applyNumberFormat="1" applyFont="1" applyFill="1">
      <alignment vertical="center"/>
    </xf>
    <xf numFmtId="176" fontId="5" fillId="3" borderId="10" xfId="1" applyNumberFormat="1" applyFont="1" applyFill="1" applyBorder="1" applyAlignment="1">
      <alignment horizontal="right" vertical="center" shrinkToFit="1"/>
    </xf>
    <xf numFmtId="176" fontId="3" fillId="0" borderId="0" xfId="0" applyNumberFormat="1" applyFont="1">
      <alignment vertical="center"/>
    </xf>
    <xf numFmtId="176" fontId="4" fillId="0" borderId="10" xfId="0" applyNumberFormat="1" applyFont="1" applyBorder="1" applyAlignment="1">
      <alignment horizontal="center" vertical="center" wrapText="1"/>
    </xf>
    <xf numFmtId="176" fontId="4" fillId="0" borderId="10" xfId="0" applyNumberFormat="1" applyFont="1" applyBorder="1" applyAlignment="1">
      <alignment horizontal="left" vertical="center" wrapText="1"/>
    </xf>
    <xf numFmtId="176" fontId="4" fillId="0" borderId="10" xfId="0" applyNumberFormat="1" applyFont="1" applyFill="1" applyBorder="1">
      <alignment vertical="center"/>
    </xf>
    <xf numFmtId="176" fontId="5" fillId="3" borderId="10" xfId="1" applyNumberFormat="1" applyFont="1" applyFill="1" applyBorder="1" applyAlignment="1">
      <alignment horizontal="right" vertical="center" shrinkToFit="1"/>
    </xf>
    <xf numFmtId="176" fontId="5" fillId="4" borderId="10" xfId="1" applyNumberFormat="1" applyFont="1" applyFill="1" applyBorder="1" applyAlignment="1">
      <alignment vertical="center"/>
    </xf>
    <xf numFmtId="176" fontId="5" fillId="4" borderId="10" xfId="1" applyNumberFormat="1" applyFont="1" applyFill="1" applyBorder="1" applyAlignment="1">
      <alignment vertical="center" shrinkToFit="1"/>
    </xf>
    <xf numFmtId="176" fontId="5" fillId="4" borderId="10" xfId="1" applyNumberFormat="1" applyFont="1" applyFill="1" applyBorder="1" applyAlignment="1">
      <alignment horizontal="center" vertical="center" shrinkToFit="1"/>
    </xf>
    <xf numFmtId="176" fontId="5" fillId="4" borderId="10" xfId="1" applyNumberFormat="1" applyFont="1" applyFill="1" applyBorder="1" applyAlignment="1">
      <alignment horizontal="right" vertical="center" shrinkToFit="1"/>
    </xf>
    <xf numFmtId="176" fontId="3" fillId="0" borderId="10" xfId="0" applyNumberFormat="1" applyFont="1" applyFill="1" applyBorder="1">
      <alignment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10" xfId="1" applyNumberFormat="1" applyFont="1" applyBorder="1" applyAlignment="1">
      <alignment horizontal="right" vertical="center" shrinkToFit="1"/>
    </xf>
    <xf numFmtId="176" fontId="3" fillId="0" borderId="10" xfId="0" applyNumberFormat="1" applyFont="1" applyBorder="1">
      <alignment vertical="center"/>
    </xf>
    <xf numFmtId="176" fontId="4" fillId="0" borderId="10" xfId="0" applyNumberFormat="1" applyFont="1" applyBorder="1">
      <alignment vertical="center"/>
    </xf>
    <xf numFmtId="176" fontId="4" fillId="0" borderId="10" xfId="0" applyNumberFormat="1" applyFont="1" applyBorder="1" applyAlignment="1">
      <alignment horizontal="right" vertical="center" shrinkToFit="1"/>
    </xf>
    <xf numFmtId="176" fontId="3" fillId="0" borderId="10" xfId="0" applyNumberFormat="1" applyFont="1" applyBorder="1" applyAlignment="1">
      <alignment horizontal="center" vertical="center"/>
    </xf>
    <xf numFmtId="176" fontId="4" fillId="26" borderId="10" xfId="1" applyNumberFormat="1" applyFont="1" applyFill="1" applyBorder="1" applyAlignment="1">
      <alignment horizontal="right" vertical="center" shrinkToFit="1"/>
    </xf>
    <xf numFmtId="176" fontId="4" fillId="27" borderId="10" xfId="1" applyNumberFormat="1" applyFont="1" applyFill="1" applyBorder="1" applyAlignment="1">
      <alignment horizontal="right" vertical="center" shrinkToFit="1"/>
    </xf>
    <xf numFmtId="176" fontId="3" fillId="0" borderId="0" xfId="0" applyNumberFormat="1" applyFont="1">
      <alignment vertical="center"/>
    </xf>
    <xf numFmtId="0" fontId="44" fillId="0" borderId="0" xfId="2" applyFont="1" applyAlignment="1">
      <alignment horizontal="center" vertical="center" wrapText="1"/>
    </xf>
    <xf numFmtId="0" fontId="46" fillId="29" borderId="10" xfId="2" applyFont="1" applyFill="1" applyBorder="1" applyAlignment="1">
      <alignment horizontal="center" vertical="center"/>
    </xf>
    <xf numFmtId="0" fontId="45" fillId="0" borderId="15" xfId="2" applyFont="1" applyBorder="1" applyAlignment="1">
      <alignment horizontal="center" vertical="center"/>
    </xf>
    <xf numFmtId="0" fontId="45" fillId="0" borderId="34" xfId="2" applyFont="1" applyBorder="1" applyAlignment="1">
      <alignment horizontal="center" vertical="center"/>
    </xf>
    <xf numFmtId="41" fontId="45" fillId="0" borderId="10" xfId="45" applyFont="1" applyBorder="1" applyAlignment="1">
      <alignment horizontal="right" vertical="center"/>
    </xf>
    <xf numFmtId="176" fontId="49" fillId="0" borderId="10" xfId="45" applyNumberFormat="1" applyFont="1" applyFill="1" applyBorder="1" applyAlignment="1">
      <alignment horizontal="right" vertical="center" shrinkToFit="1"/>
    </xf>
    <xf numFmtId="41" fontId="45" fillId="0" borderId="35" xfId="45" applyFont="1" applyBorder="1" applyAlignment="1">
      <alignment horizontal="right" vertical="center"/>
    </xf>
    <xf numFmtId="0" fontId="45" fillId="0" borderId="34" xfId="2" applyFont="1" applyBorder="1" applyAlignment="1">
      <alignment horizontal="center" vertical="center" wrapText="1"/>
    </xf>
    <xf numFmtId="183" fontId="50" fillId="29" borderId="16" xfId="2" applyNumberFormat="1" applyFont="1" applyFill="1" applyBorder="1" applyAlignment="1">
      <alignment vertical="center"/>
    </xf>
    <xf numFmtId="41" fontId="45" fillId="0" borderId="16" xfId="2" applyNumberFormat="1" applyFont="1" applyBorder="1" applyAlignment="1">
      <alignment horizontal="center" vertical="center"/>
    </xf>
    <xf numFmtId="184" fontId="51" fillId="0" borderId="0" xfId="2" applyNumberFormat="1" applyFont="1" applyBorder="1" applyAlignment="1">
      <alignment vertical="center"/>
    </xf>
    <xf numFmtId="0" fontId="52" fillId="13" borderId="0" xfId="2" applyFont="1" applyFill="1" applyBorder="1" applyAlignment="1">
      <alignment vertical="center" wrapText="1"/>
    </xf>
    <xf numFmtId="41" fontId="45" fillId="0" borderId="0" xfId="45" applyFont="1" applyBorder="1" applyAlignment="1">
      <alignment vertical="center"/>
    </xf>
    <xf numFmtId="183" fontId="45" fillId="0" borderId="0" xfId="2" applyNumberFormat="1" applyFont="1" applyBorder="1" applyAlignment="1">
      <alignment vertical="center"/>
    </xf>
    <xf numFmtId="0" fontId="45" fillId="0" borderId="34" xfId="2" applyFont="1" applyFill="1" applyBorder="1" applyAlignment="1">
      <alignment horizontal="center" vertical="center"/>
    </xf>
    <xf numFmtId="41" fontId="53" fillId="0" borderId="10" xfId="45" applyFont="1" applyBorder="1" applyAlignment="1">
      <alignment horizontal="right" vertical="center"/>
    </xf>
    <xf numFmtId="0" fontId="45" fillId="0" borderId="36" xfId="2" applyFont="1" applyBorder="1" applyAlignment="1">
      <alignment horizontal="center" vertical="center"/>
    </xf>
    <xf numFmtId="41" fontId="61" fillId="0" borderId="0" xfId="2" applyNumberFormat="1" applyFont="1"/>
    <xf numFmtId="0" fontId="51" fillId="0" borderId="0" xfId="2" applyFont="1" applyAlignment="1">
      <alignment wrapText="1"/>
    </xf>
    <xf numFmtId="41" fontId="45" fillId="0" borderId="10" xfId="45" applyFont="1" applyFill="1" applyBorder="1" applyAlignment="1">
      <alignment horizontal="right" vertical="center"/>
    </xf>
    <xf numFmtId="0" fontId="53" fillId="0" borderId="34" xfId="2" applyFont="1" applyFill="1" applyBorder="1" applyAlignment="1">
      <alignment horizontal="center" vertical="center"/>
    </xf>
    <xf numFmtId="41" fontId="53" fillId="0" borderId="10" xfId="45" applyFont="1" applyFill="1" applyBorder="1" applyAlignment="1">
      <alignment horizontal="right" vertical="center"/>
    </xf>
    <xf numFmtId="0" fontId="45" fillId="0" borderId="27" xfId="2" applyFont="1" applyFill="1" applyBorder="1" applyAlignment="1">
      <alignment horizontal="center" vertical="center"/>
    </xf>
    <xf numFmtId="41" fontId="45" fillId="0" borderId="37" xfId="45" applyFont="1" applyFill="1" applyBorder="1" applyAlignment="1">
      <alignment horizontal="right" vertical="center"/>
    </xf>
    <xf numFmtId="176" fontId="49" fillId="0" borderId="37" xfId="45" applyNumberFormat="1" applyFont="1" applyFill="1" applyBorder="1" applyAlignment="1">
      <alignment horizontal="right" vertical="center" shrinkToFit="1"/>
    </xf>
    <xf numFmtId="41" fontId="45" fillId="0" borderId="28" xfId="45" applyFont="1" applyBorder="1" applyAlignment="1">
      <alignment horizontal="right" vertical="center"/>
    </xf>
    <xf numFmtId="0" fontId="45" fillId="0" borderId="27" xfId="2" applyFont="1" applyBorder="1" applyAlignment="1">
      <alignment horizontal="center" vertical="center"/>
    </xf>
    <xf numFmtId="41" fontId="45" fillId="0" borderId="37" xfId="45" applyFont="1" applyBorder="1" applyAlignment="1">
      <alignment horizontal="right" vertical="center"/>
    </xf>
    <xf numFmtId="41" fontId="46" fillId="0" borderId="0" xfId="2" applyNumberFormat="1" applyFont="1"/>
    <xf numFmtId="41" fontId="45" fillId="0" borderId="0" xfId="2" applyNumberFormat="1" applyFont="1"/>
    <xf numFmtId="177" fontId="62" fillId="0" borderId="10" xfId="2" applyNumberFormat="1" applyFont="1" applyFill="1" applyBorder="1" applyAlignment="1"/>
    <xf numFmtId="176" fontId="8" fillId="2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left" vertical="center"/>
    </xf>
    <xf numFmtId="176" fontId="3" fillId="52" borderId="10" xfId="0" applyNumberFormat="1" applyFont="1" applyFill="1" applyBorder="1" applyAlignment="1">
      <alignment horizontal="center" vertical="center"/>
    </xf>
    <xf numFmtId="176" fontId="4" fillId="52" borderId="10" xfId="0" applyNumberFormat="1" applyFont="1" applyFill="1" applyBorder="1" applyAlignment="1">
      <alignment horizontal="center" vertical="center"/>
    </xf>
    <xf numFmtId="176" fontId="3" fillId="52" borderId="10" xfId="0" applyNumberFormat="1" applyFont="1" applyFill="1" applyBorder="1" applyAlignment="1">
      <alignment horizontal="left" vertical="center"/>
    </xf>
    <xf numFmtId="176" fontId="4" fillId="52" borderId="10" xfId="0" applyNumberFormat="1" applyFont="1" applyFill="1" applyBorder="1" applyAlignment="1">
      <alignment horizontal="center" vertical="center" wrapText="1"/>
    </xf>
    <xf numFmtId="0" fontId="34" fillId="0" borderId="0" xfId="2" applyNumberFormat="1" applyFont="1" applyAlignment="1">
      <alignment horizontal="center"/>
    </xf>
    <xf numFmtId="0" fontId="44" fillId="0" borderId="0" xfId="2" quotePrefix="1" applyFont="1" applyAlignment="1">
      <alignment horizontal="center" vertical="center" wrapText="1"/>
    </xf>
    <xf numFmtId="0" fontId="44" fillId="0" borderId="0" xfId="2" applyFont="1" applyAlignment="1">
      <alignment horizontal="center" vertical="center"/>
    </xf>
    <xf numFmtId="0" fontId="46" fillId="29" borderId="31" xfId="2" applyFont="1" applyFill="1" applyBorder="1" applyAlignment="1">
      <alignment horizontal="center" vertical="center"/>
    </xf>
    <xf numFmtId="0" fontId="46" fillId="29" borderId="34" xfId="2" applyFont="1" applyFill="1" applyBorder="1" applyAlignment="1">
      <alignment horizontal="center" vertical="center"/>
    </xf>
    <xf numFmtId="0" fontId="46" fillId="29" borderId="32" xfId="2" applyFont="1" applyFill="1" applyBorder="1" applyAlignment="1">
      <alignment horizontal="center" vertical="center" shrinkToFit="1"/>
    </xf>
    <xf numFmtId="0" fontId="46" fillId="29" borderId="10" xfId="2" applyFont="1" applyFill="1" applyBorder="1" applyAlignment="1">
      <alignment horizontal="center" vertical="center" shrinkToFit="1"/>
    </xf>
    <xf numFmtId="0" fontId="46" fillId="29" borderId="32" xfId="2" applyFont="1" applyFill="1" applyBorder="1" applyAlignment="1">
      <alignment horizontal="center" vertical="center"/>
    </xf>
    <xf numFmtId="0" fontId="46" fillId="29" borderId="33" xfId="2" applyFont="1" applyFill="1" applyBorder="1" applyAlignment="1">
      <alignment horizontal="center" vertical="center"/>
    </xf>
    <xf numFmtId="0" fontId="46" fillId="29" borderId="35" xfId="2" applyFont="1" applyFill="1" applyBorder="1" applyAlignment="1">
      <alignment horizontal="center" vertical="center"/>
    </xf>
    <xf numFmtId="0" fontId="45" fillId="0" borderId="19" xfId="2" applyFont="1" applyBorder="1" applyAlignment="1">
      <alignment horizontal="center" vertical="center"/>
    </xf>
    <xf numFmtId="0" fontId="45" fillId="0" borderId="23" xfId="2" applyFont="1" applyBorder="1" applyAlignment="1">
      <alignment horizontal="center" vertical="center"/>
    </xf>
    <xf numFmtId="0" fontId="45" fillId="0" borderId="20" xfId="2" applyFont="1" applyBorder="1" applyAlignment="1">
      <alignment horizontal="center" vertical="center"/>
    </xf>
    <xf numFmtId="0" fontId="45" fillId="0" borderId="24" xfId="2" applyFont="1" applyBorder="1" applyAlignment="1">
      <alignment horizontal="center" vertical="center"/>
    </xf>
    <xf numFmtId="0" fontId="45" fillId="0" borderId="16" xfId="2" applyFont="1" applyBorder="1" applyAlignment="1">
      <alignment horizontal="center" vertical="center"/>
    </xf>
    <xf numFmtId="0" fontId="45" fillId="0" borderId="15" xfId="2" applyFont="1" applyBorder="1" applyAlignment="1">
      <alignment horizontal="center" vertical="center"/>
    </xf>
    <xf numFmtId="0" fontId="45" fillId="0" borderId="21" xfId="2" applyFont="1" applyBorder="1" applyAlignment="1">
      <alignment horizontal="center" vertical="center"/>
    </xf>
    <xf numFmtId="0" fontId="45" fillId="0" borderId="22" xfId="2" applyFont="1" applyBorder="1" applyAlignment="1">
      <alignment horizontal="center" vertical="center"/>
    </xf>
    <xf numFmtId="0" fontId="45" fillId="0" borderId="25" xfId="2" applyFont="1" applyBorder="1" applyAlignment="1">
      <alignment horizontal="center" vertical="center"/>
    </xf>
    <xf numFmtId="0" fontId="45" fillId="0" borderId="26" xfId="2" applyFont="1" applyBorder="1" applyAlignment="1">
      <alignment horizontal="center" vertical="center"/>
    </xf>
    <xf numFmtId="0" fontId="46" fillId="29" borderId="38" xfId="2" applyFont="1" applyFill="1" applyBorder="1" applyAlignment="1">
      <alignment horizontal="center" vertical="center" wrapText="1" shrinkToFit="1"/>
    </xf>
    <xf numFmtId="0" fontId="46" fillId="29" borderId="12" xfId="2" applyFont="1" applyFill="1" applyBorder="1" applyAlignment="1">
      <alignment horizontal="center" vertical="center" wrapText="1" shrinkToFit="1"/>
    </xf>
    <xf numFmtId="0" fontId="53" fillId="0" borderId="16" xfId="2" applyFont="1" applyBorder="1" applyAlignment="1">
      <alignment horizontal="center" vertical="center" wrapText="1"/>
    </xf>
    <xf numFmtId="0" fontId="53" fillId="0" borderId="15" xfId="2" applyFont="1" applyBorder="1" applyAlignment="1">
      <alignment horizontal="center" vertical="center" wrapText="1"/>
    </xf>
    <xf numFmtId="176" fontId="8" fillId="2" borderId="11" xfId="0" applyNumberFormat="1" applyFont="1" applyFill="1" applyBorder="1" applyAlignment="1">
      <alignment horizontal="center" vertical="center"/>
    </xf>
    <xf numFmtId="176" fontId="8" fillId="2" borderId="12" xfId="0" applyNumberFormat="1" applyFont="1" applyFill="1" applyBorder="1" applyAlignment="1">
      <alignment horizontal="center" vertical="center"/>
    </xf>
    <xf numFmtId="176" fontId="64" fillId="0" borderId="0" xfId="0" applyNumberFormat="1" applyFont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 wrapText="1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2" xfId="0" applyNumberFormat="1" applyFont="1" applyFill="1" applyBorder="1" applyAlignment="1">
      <alignment horizontal="center" vertical="center"/>
    </xf>
    <xf numFmtId="176" fontId="8" fillId="2" borderId="10" xfId="0" applyNumberFormat="1" applyFont="1" applyFill="1" applyBorder="1" applyAlignment="1">
      <alignment horizontal="center" vertical="center" wrapText="1"/>
    </xf>
    <xf numFmtId="176" fontId="8" fillId="2" borderId="10" xfId="0" applyNumberFormat="1" applyFont="1" applyFill="1" applyBorder="1" applyAlignment="1">
      <alignment horizontal="center" vertical="center"/>
    </xf>
  </cellXfs>
  <cellStyles count="179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5" xfId="123"/>
    <cellStyle name="쉼표 [0] 3" xfId="124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5" xfId="139"/>
    <cellStyle name="표준 6" xfId="140"/>
  </cellStyles>
  <dxfs count="0"/>
  <tableStyles count="0" defaultTableStyle="TableStyleMedium2" defaultPivotStyle="PivotStyleLight16"/>
  <colors>
    <mruColors>
      <color rgb="FFFF66CC"/>
      <color rgb="FF99FF33"/>
      <color rgb="FF0000CC"/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>
      <selection activeCell="G5" sqref="G5"/>
    </sheetView>
  </sheetViews>
  <sheetFormatPr defaultRowHeight="13.5"/>
  <cols>
    <col min="1" max="10" width="8.875" style="5" customWidth="1"/>
    <col min="11" max="16384" width="9" style="5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6" t="s">
        <v>77</v>
      </c>
      <c r="C5" s="7"/>
      <c r="D5" s="7"/>
      <c r="E5" s="7"/>
      <c r="F5" s="7"/>
      <c r="G5" s="7"/>
      <c r="H5" s="7"/>
      <c r="I5" s="7"/>
    </row>
    <row r="6" spans="2:9" ht="18.75">
      <c r="B6" s="8"/>
      <c r="C6" s="9"/>
      <c r="E6" s="10"/>
      <c r="F6" s="9"/>
      <c r="G6" s="9"/>
      <c r="H6" s="9"/>
      <c r="I6" s="9"/>
    </row>
    <row r="7" spans="2:9" ht="46.5">
      <c r="B7" s="11" t="s">
        <v>75</v>
      </c>
      <c r="C7" s="12"/>
      <c r="D7" s="12"/>
      <c r="E7" s="12"/>
      <c r="F7" s="12"/>
      <c r="G7" s="12"/>
      <c r="H7" s="12"/>
      <c r="I7" s="12"/>
    </row>
    <row r="8" spans="2:9" ht="19.5">
      <c r="B8" s="13"/>
      <c r="C8" s="12"/>
      <c r="D8" s="12"/>
      <c r="E8" s="12"/>
      <c r="F8" s="12"/>
      <c r="G8" s="12"/>
      <c r="H8" s="12"/>
      <c r="I8" s="12"/>
    </row>
    <row r="9" spans="2:9" ht="19.5">
      <c r="B9" s="13"/>
      <c r="C9" s="12"/>
      <c r="D9" s="12"/>
      <c r="E9" s="12"/>
      <c r="F9" s="12"/>
      <c r="G9" s="12"/>
      <c r="H9" s="12"/>
      <c r="I9" s="12"/>
    </row>
    <row r="10" spans="2:9" ht="19.5">
      <c r="B10" s="13"/>
      <c r="C10" s="12"/>
      <c r="D10" s="12"/>
      <c r="E10" s="12"/>
      <c r="F10" s="12"/>
      <c r="G10" s="12"/>
      <c r="H10" s="12"/>
      <c r="I10" s="12"/>
    </row>
    <row r="11" spans="2:9" ht="19.5">
      <c r="B11" s="13"/>
      <c r="C11" s="12"/>
      <c r="D11" s="12"/>
      <c r="E11" s="12"/>
      <c r="F11" s="12"/>
      <c r="G11" s="12"/>
      <c r="H11" s="12"/>
      <c r="I11" s="12"/>
    </row>
    <row r="12" spans="2:9" ht="19.5">
      <c r="B12" s="13"/>
      <c r="C12" s="12"/>
      <c r="D12" s="12"/>
      <c r="E12" s="12"/>
      <c r="F12" s="12"/>
      <c r="G12" s="12"/>
      <c r="H12" s="12"/>
      <c r="I12" s="12"/>
    </row>
    <row r="13" spans="2:9" ht="19.5">
      <c r="B13" s="13"/>
      <c r="C13" s="12"/>
      <c r="D13" s="12"/>
      <c r="E13" s="12"/>
      <c r="F13" s="12"/>
      <c r="G13" s="12"/>
      <c r="H13" s="12"/>
      <c r="I13" s="12"/>
    </row>
    <row r="14" spans="2:9">
      <c r="B14" s="12"/>
      <c r="C14" s="12"/>
      <c r="D14" s="12"/>
      <c r="E14" s="12"/>
      <c r="F14" s="12"/>
      <c r="G14" s="12"/>
      <c r="H14" s="12"/>
      <c r="I14" s="12"/>
    </row>
    <row r="15" spans="2:9">
      <c r="B15" s="12"/>
      <c r="C15" s="12"/>
      <c r="D15" s="12"/>
      <c r="E15" s="12"/>
      <c r="F15" s="12"/>
      <c r="G15" s="12"/>
      <c r="H15" s="12"/>
      <c r="I15" s="12"/>
    </row>
    <row r="16" spans="2:9">
      <c r="B16" s="12"/>
      <c r="C16" s="12"/>
      <c r="D16" s="12"/>
      <c r="E16" s="12"/>
      <c r="F16" s="12"/>
      <c r="G16" s="12"/>
      <c r="H16" s="12"/>
      <c r="I16" s="12"/>
    </row>
    <row r="17" spans="2:9">
      <c r="B17" s="12"/>
      <c r="C17" s="12"/>
      <c r="D17" s="12"/>
      <c r="E17" s="12"/>
      <c r="F17" s="12"/>
      <c r="G17" s="12"/>
      <c r="H17" s="12"/>
      <c r="I17" s="12"/>
    </row>
    <row r="18" spans="2:9">
      <c r="B18" s="12"/>
      <c r="C18" s="12"/>
      <c r="D18" s="12"/>
      <c r="E18" s="12"/>
      <c r="F18" s="12"/>
      <c r="G18" s="12"/>
      <c r="H18" s="12"/>
      <c r="I18" s="12"/>
    </row>
    <row r="19" spans="2:9">
      <c r="B19" s="12"/>
      <c r="C19" s="12"/>
      <c r="D19" s="12"/>
      <c r="E19" s="12"/>
      <c r="F19" s="12"/>
      <c r="G19" s="12"/>
      <c r="H19" s="12"/>
      <c r="I19" s="12"/>
    </row>
    <row r="20" spans="2:9">
      <c r="B20" s="12"/>
      <c r="C20" s="12"/>
      <c r="D20" s="12"/>
      <c r="E20" s="12"/>
      <c r="F20" s="12"/>
      <c r="G20" s="12"/>
      <c r="H20" s="12"/>
      <c r="I20" s="12"/>
    </row>
    <row r="21" spans="2:9">
      <c r="B21" s="12"/>
      <c r="C21" s="12"/>
      <c r="D21" s="12"/>
      <c r="E21" s="12"/>
      <c r="F21" s="12"/>
      <c r="G21" s="12"/>
      <c r="H21" s="12"/>
      <c r="I21" s="12"/>
    </row>
    <row r="22" spans="2:9">
      <c r="B22" s="12"/>
      <c r="C22" s="12"/>
      <c r="D22" s="12"/>
      <c r="E22" s="12"/>
      <c r="F22" s="12"/>
      <c r="G22" s="12"/>
      <c r="H22" s="12"/>
      <c r="I22" s="12"/>
    </row>
    <row r="23" spans="2:9">
      <c r="B23" s="12"/>
      <c r="C23" s="12"/>
      <c r="D23" s="12"/>
      <c r="E23" s="12"/>
      <c r="F23" s="12"/>
      <c r="G23" s="12"/>
      <c r="H23" s="12"/>
      <c r="I23" s="12"/>
    </row>
    <row r="24" spans="2:9">
      <c r="B24" s="12"/>
      <c r="C24" s="12"/>
      <c r="D24" s="12"/>
      <c r="E24" s="12"/>
      <c r="F24" s="12"/>
      <c r="G24" s="12"/>
      <c r="H24" s="12"/>
      <c r="I24" s="12"/>
    </row>
    <row r="25" spans="2:9">
      <c r="B25" s="12"/>
      <c r="C25" s="12"/>
      <c r="D25" s="12"/>
      <c r="E25" s="12"/>
      <c r="F25" s="12"/>
      <c r="G25" s="12"/>
      <c r="H25" s="12"/>
      <c r="I25" s="12"/>
    </row>
    <row r="26" spans="2:9">
      <c r="B26" s="12"/>
      <c r="C26" s="12"/>
      <c r="D26" s="12"/>
      <c r="E26" s="12"/>
      <c r="F26" s="12"/>
      <c r="G26" s="12"/>
      <c r="H26" s="12"/>
      <c r="I26" s="12"/>
    </row>
    <row r="27" spans="2:9">
      <c r="B27" s="12"/>
      <c r="C27" s="12"/>
      <c r="D27" s="12"/>
      <c r="E27" s="12"/>
      <c r="F27" s="12"/>
      <c r="G27" s="12"/>
      <c r="H27" s="12"/>
      <c r="I27" s="12"/>
    </row>
    <row r="28" spans="2:9">
      <c r="B28" s="12"/>
      <c r="C28" s="12"/>
      <c r="D28" s="12"/>
      <c r="E28" s="12"/>
      <c r="F28" s="12"/>
      <c r="G28" s="12"/>
      <c r="H28" s="12"/>
      <c r="I28" s="12"/>
    </row>
    <row r="29" spans="2:9">
      <c r="B29" s="12"/>
      <c r="C29" s="12"/>
      <c r="D29" s="12"/>
      <c r="E29" s="12"/>
      <c r="F29" s="12"/>
      <c r="G29" s="12"/>
      <c r="H29" s="12"/>
      <c r="I29" s="12"/>
    </row>
    <row r="30" spans="2:9">
      <c r="B30" s="12"/>
      <c r="C30" s="12"/>
      <c r="D30" s="12"/>
      <c r="E30" s="12"/>
      <c r="F30" s="12"/>
      <c r="G30" s="12"/>
      <c r="H30" s="12"/>
      <c r="I30" s="12"/>
    </row>
    <row r="31" spans="2:9">
      <c r="B31" s="12"/>
      <c r="C31" s="12"/>
      <c r="D31" s="12"/>
      <c r="E31" s="12"/>
      <c r="F31" s="12"/>
      <c r="G31" s="12"/>
      <c r="H31" s="12"/>
      <c r="I31" s="12"/>
    </row>
    <row r="32" spans="2:9">
      <c r="B32" s="12"/>
      <c r="C32" s="12"/>
      <c r="D32" s="12"/>
      <c r="E32" s="12"/>
      <c r="F32" s="12"/>
      <c r="G32" s="12"/>
      <c r="H32" s="12"/>
      <c r="I32" s="12"/>
    </row>
    <row r="33" spans="2:9" s="14" customFormat="1" ht="33.75">
      <c r="B33" s="131" t="s">
        <v>76</v>
      </c>
      <c r="C33" s="131"/>
      <c r="D33" s="131"/>
      <c r="E33" s="131"/>
      <c r="F33" s="131"/>
      <c r="G33" s="131"/>
      <c r="H33" s="131"/>
      <c r="I33" s="131"/>
    </row>
    <row r="34" spans="2:9">
      <c r="B34" s="12"/>
      <c r="C34" s="12"/>
      <c r="D34" s="12"/>
      <c r="E34" s="12"/>
      <c r="F34" s="12"/>
      <c r="G34" s="12"/>
      <c r="H34" s="12"/>
      <c r="I34" s="12"/>
    </row>
    <row r="35" spans="2:9" ht="46.5">
      <c r="B35" s="11"/>
      <c r="C35" s="12"/>
      <c r="D35" s="12"/>
      <c r="E35" s="12"/>
      <c r="F35" s="12"/>
      <c r="G35" s="12"/>
      <c r="H35" s="12"/>
      <c r="I35" s="12"/>
    </row>
    <row r="36" spans="2:9">
      <c r="B36" s="12"/>
      <c r="C36" s="12"/>
      <c r="D36" s="12"/>
      <c r="E36" s="12"/>
      <c r="F36" s="12"/>
      <c r="G36" s="12"/>
      <c r="H36" s="12"/>
      <c r="I36" s="12"/>
    </row>
    <row r="37" spans="2:9">
      <c r="B37" s="12"/>
      <c r="C37" s="12"/>
      <c r="D37" s="12"/>
      <c r="E37" s="12"/>
      <c r="F37" s="12"/>
      <c r="G37" s="12"/>
      <c r="H37" s="12"/>
      <c r="I37" s="12"/>
    </row>
    <row r="38" spans="2:9">
      <c r="B38" s="12"/>
      <c r="C38" s="12"/>
      <c r="D38" s="12"/>
      <c r="E38" s="12"/>
      <c r="F38" s="12"/>
      <c r="G38" s="12"/>
      <c r="H38" s="12"/>
      <c r="I38" s="12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311"/>
  <sheetViews>
    <sheetView zoomScale="80" zoomScaleNormal="80" zoomScaleSheetLayoutView="85" workbookViewId="0">
      <pane xSplit="1" ySplit="6" topLeftCell="B7" activePane="bottomRight" state="frozen"/>
      <selection activeCell="B1" sqref="B1:K1"/>
      <selection pane="topRight" activeCell="B1" sqref="B1:K1"/>
      <selection pane="bottomLeft" activeCell="B1" sqref="B1:K1"/>
      <selection pane="bottomRight" activeCell="B1" sqref="B1:H1"/>
    </sheetView>
  </sheetViews>
  <sheetFormatPr defaultRowHeight="13.5"/>
  <cols>
    <col min="1" max="1" width="1" style="23" customWidth="1"/>
    <col min="2" max="3" width="17.875" style="23" customWidth="1"/>
    <col min="4" max="4" width="14.25" style="23" customWidth="1"/>
    <col min="5" max="5" width="15.875" style="23" customWidth="1"/>
    <col min="6" max="6" width="14.25" style="23" customWidth="1"/>
    <col min="7" max="7" width="13.5" style="23" customWidth="1"/>
    <col min="8" max="8" width="17.25" style="23" customWidth="1"/>
    <col min="9" max="9" width="17.125" style="22" hidden="1" customWidth="1"/>
    <col min="10" max="10" width="16" style="22" hidden="1" customWidth="1"/>
    <col min="11" max="11" width="14.625" style="22" hidden="1" customWidth="1"/>
    <col min="12" max="12" width="21.75" style="22" hidden="1" customWidth="1"/>
    <col min="13" max="14" width="14.75" style="22" hidden="1" customWidth="1"/>
    <col min="15" max="15" width="12.25" style="22" hidden="1" customWidth="1"/>
    <col min="16" max="16" width="13.375" style="22" hidden="1" customWidth="1"/>
    <col min="17" max="16384" width="9" style="23"/>
  </cols>
  <sheetData>
    <row r="1" spans="2:16" ht="33" customHeight="1">
      <c r="B1" s="132" t="s">
        <v>78</v>
      </c>
      <c r="C1" s="133"/>
      <c r="D1" s="133"/>
      <c r="E1" s="133"/>
      <c r="F1" s="133"/>
      <c r="G1" s="133"/>
      <c r="H1" s="133"/>
    </row>
    <row r="2" spans="2:16" ht="12.75" customHeight="1">
      <c r="B2" s="94"/>
      <c r="C2" s="24"/>
      <c r="D2" s="24"/>
      <c r="E2" s="24"/>
      <c r="F2" s="24"/>
      <c r="G2" s="24"/>
      <c r="H2" s="24"/>
    </row>
    <row r="3" spans="2:16" ht="23.25" customHeight="1">
      <c r="B3" s="25" t="s">
        <v>29</v>
      </c>
      <c r="C3" s="26"/>
      <c r="D3" s="27"/>
      <c r="E3" s="27"/>
    </row>
    <row r="4" spans="2:16" s="29" customFormat="1" ht="18" customHeight="1" thickBot="1">
      <c r="B4" s="28"/>
      <c r="F4" s="30"/>
      <c r="H4" s="31" t="s">
        <v>30</v>
      </c>
      <c r="I4" s="32"/>
      <c r="J4" s="33"/>
      <c r="K4" s="33"/>
      <c r="L4" s="33"/>
      <c r="M4" s="34" t="s">
        <v>31</v>
      </c>
      <c r="N4" s="33"/>
      <c r="O4" s="34" t="s">
        <v>32</v>
      </c>
      <c r="P4" s="34"/>
    </row>
    <row r="5" spans="2:16" ht="24" customHeight="1">
      <c r="B5" s="134" t="s">
        <v>33</v>
      </c>
      <c r="C5" s="136" t="s">
        <v>34</v>
      </c>
      <c r="D5" s="138" t="s">
        <v>35</v>
      </c>
      <c r="E5" s="138"/>
      <c r="F5" s="138" t="s">
        <v>36</v>
      </c>
      <c r="G5" s="138"/>
      <c r="H5" s="139" t="s">
        <v>37</v>
      </c>
      <c r="I5" s="145" t="s">
        <v>38</v>
      </c>
      <c r="J5" s="145"/>
      <c r="K5" s="141" t="s">
        <v>39</v>
      </c>
      <c r="L5" s="143" t="s">
        <v>40</v>
      </c>
      <c r="M5" s="145" t="s">
        <v>41</v>
      </c>
      <c r="N5" s="146"/>
      <c r="O5" s="147" t="s">
        <v>42</v>
      </c>
      <c r="P5" s="148"/>
    </row>
    <row r="6" spans="2:16" ht="24" customHeight="1">
      <c r="B6" s="135"/>
      <c r="C6" s="137"/>
      <c r="D6" s="95" t="s">
        <v>43</v>
      </c>
      <c r="E6" s="95" t="s">
        <v>44</v>
      </c>
      <c r="F6" s="95" t="s">
        <v>43</v>
      </c>
      <c r="G6" s="95" t="s">
        <v>44</v>
      </c>
      <c r="H6" s="140"/>
      <c r="I6" s="96" t="s">
        <v>45</v>
      </c>
      <c r="J6" s="35" t="s">
        <v>46</v>
      </c>
      <c r="K6" s="142"/>
      <c r="L6" s="144"/>
      <c r="M6" s="36" t="s">
        <v>45</v>
      </c>
      <c r="N6" s="37" t="s">
        <v>46</v>
      </c>
      <c r="O6" s="149"/>
      <c r="P6" s="150"/>
    </row>
    <row r="7" spans="2:16" ht="38.25" customHeight="1" thickBot="1">
      <c r="B7" s="97" t="s">
        <v>47</v>
      </c>
      <c r="C7" s="98">
        <f t="shared" ref="C7:H7" si="0">SUM(C8:C18)</f>
        <v>16221327381</v>
      </c>
      <c r="D7" s="99" t="e">
        <f t="shared" si="0"/>
        <v>#REF!</v>
      </c>
      <c r="E7" s="99" t="e">
        <f t="shared" si="0"/>
        <v>#REF!</v>
      </c>
      <c r="F7" s="99" t="e">
        <f t="shared" si="0"/>
        <v>#REF!</v>
      </c>
      <c r="G7" s="99" t="e">
        <f t="shared" si="0"/>
        <v>#REF!</v>
      </c>
      <c r="H7" s="100" t="e">
        <f t="shared" si="0"/>
        <v>#REF!</v>
      </c>
      <c r="I7" s="38" t="e">
        <f>E25+D25</f>
        <v>#REF!</v>
      </c>
      <c r="J7" s="39" t="e">
        <f>F25+G25</f>
        <v>#REF!</v>
      </c>
      <c r="K7" s="40" t="e">
        <f>I7-J7</f>
        <v>#REF!</v>
      </c>
      <c r="L7" s="41" t="s">
        <v>48</v>
      </c>
      <c r="M7" s="42" t="e">
        <f>D24+E24</f>
        <v>#REF!</v>
      </c>
      <c r="N7" s="43" t="e">
        <f>F24+G24</f>
        <v>#REF!</v>
      </c>
      <c r="O7" s="44">
        <v>0</v>
      </c>
      <c r="P7" s="44">
        <v>0</v>
      </c>
    </row>
    <row r="8" spans="2:16" ht="38.25" hidden="1" customHeight="1" thickBot="1">
      <c r="B8" s="101" t="s">
        <v>49</v>
      </c>
      <c r="C8" s="98">
        <v>0</v>
      </c>
      <c r="D8" s="99"/>
      <c r="E8" s="99"/>
      <c r="F8" s="99"/>
      <c r="G8" s="99"/>
      <c r="H8" s="100">
        <f>C8-F8+G8</f>
        <v>0</v>
      </c>
      <c r="I8" s="102" t="e">
        <f>D7+E7</f>
        <v>#REF!</v>
      </c>
      <c r="J8" s="103" t="e">
        <f>F7+G7</f>
        <v>#REF!</v>
      </c>
      <c r="K8" s="104" t="e">
        <f>I8-J8</f>
        <v>#REF!</v>
      </c>
      <c r="L8" s="105"/>
      <c r="M8" s="45"/>
      <c r="N8" s="106"/>
      <c r="O8" s="107"/>
      <c r="P8" s="107"/>
    </row>
    <row r="9" spans="2:16" ht="38.25" customHeight="1">
      <c r="B9" s="108" t="s">
        <v>50</v>
      </c>
      <c r="C9" s="109">
        <v>29571741</v>
      </c>
      <c r="D9" s="99" t="e">
        <f>SUMIF(#REF!,"의회운영위원회",#REF!)</f>
        <v>#REF!</v>
      </c>
      <c r="E9" s="99" t="e">
        <f>SUMIF(#REF!,"의회운영위원회",#REF!)</f>
        <v>#REF!</v>
      </c>
      <c r="F9" s="99" t="e">
        <f>SUMIF('일반 세출'!$A$7:$A$9,"의회운영위원회",'일반 세출'!#REF!)</f>
        <v>#REF!</v>
      </c>
      <c r="G9" s="99" t="e">
        <f>SUMIF('일반 세출'!$A$7:$A$9,"의회운영위원회",'일반 세출'!#REF!)</f>
        <v>#REF!</v>
      </c>
      <c r="H9" s="100" t="e">
        <f>C9+F9+G9</f>
        <v>#REF!</v>
      </c>
      <c r="I9" s="153" t="s">
        <v>51</v>
      </c>
      <c r="J9" s="154"/>
      <c r="K9" s="33"/>
      <c r="N9" s="110" t="s">
        <v>52</v>
      </c>
    </row>
    <row r="10" spans="2:16" ht="38.25" customHeight="1" thickBot="1">
      <c r="B10" s="108" t="s">
        <v>53</v>
      </c>
      <c r="C10" s="98">
        <v>3898493309</v>
      </c>
      <c r="D10" s="99" t="e">
        <f>SUMIF(#REF!,"기획재정위원회",#REF!)</f>
        <v>#REF!</v>
      </c>
      <c r="E10" s="99" t="e">
        <f>SUMIF(#REF!,"기획재정위원회",#REF!)</f>
        <v>#REF!</v>
      </c>
      <c r="F10" s="99" t="e">
        <f>SUMIF('일반 세출'!$A$7:$A$9,"기획재정위원회",'일반 세출'!#REF!)</f>
        <v>#REF!</v>
      </c>
      <c r="G10" s="99" t="e">
        <f>SUMIF('일반 세출'!$A$7:$A$9,"기획재정위원회",'일반 세출'!#REF!)</f>
        <v>#REF!</v>
      </c>
      <c r="H10" s="100" t="e">
        <f t="shared" ref="H10:H18" si="1">C10+F10+G10</f>
        <v>#REF!</v>
      </c>
      <c r="I10" s="46" t="e">
        <f>#REF!+#REF!</f>
        <v>#REF!</v>
      </c>
      <c r="J10" s="47" t="e">
        <f>'일반 세출'!#REF!+'일반 세출'!#REF!</f>
        <v>#REF!</v>
      </c>
      <c r="K10" s="33"/>
      <c r="N10" s="48" t="e">
        <f>M7-N7</f>
        <v>#REF!</v>
      </c>
    </row>
    <row r="11" spans="2:16" ht="38.25" customHeight="1">
      <c r="B11" s="108" t="s">
        <v>54</v>
      </c>
      <c r="C11" s="98">
        <v>568447623</v>
      </c>
      <c r="D11" s="99" t="e">
        <f>SUMIF(#REF!,"경제과학기술위원회",#REF!)</f>
        <v>#REF!</v>
      </c>
      <c r="E11" s="99" t="e">
        <f>SUMIF(#REF!,"경제과학기술위원회",#REF!)</f>
        <v>#REF!</v>
      </c>
      <c r="F11" s="99" t="e">
        <f>SUMIF('일반 세출'!$A$7:$A$9,"경제과학기술위원회",'일반 세출'!#REF!)</f>
        <v>#REF!</v>
      </c>
      <c r="G11" s="99" t="e">
        <f>SUMIF('일반 세출'!$A$7:$A$9,"경제과학기술위원회",'일반 세출'!#REF!)</f>
        <v>#REF!</v>
      </c>
      <c r="H11" s="100" t="e">
        <f t="shared" si="1"/>
        <v>#REF!</v>
      </c>
      <c r="I11" s="49"/>
      <c r="J11" s="50"/>
      <c r="K11" s="51"/>
      <c r="N11" s="49"/>
    </row>
    <row r="12" spans="2:16" ht="38.25" customHeight="1">
      <c r="B12" s="108" t="s">
        <v>55</v>
      </c>
      <c r="C12" s="98">
        <v>1084349076</v>
      </c>
      <c r="D12" s="99" t="e">
        <f>SUMIF(#REF!,"행정자치위원회",#REF!)</f>
        <v>#REF!</v>
      </c>
      <c r="E12" s="99" t="e">
        <f>SUMIF(#REF!,"행정자치위원회",#REF!)</f>
        <v>#REF!</v>
      </c>
      <c r="F12" s="99" t="e">
        <f>SUMIF('일반 세출'!$A$7:$A$9,"행정자치위원회",'일반 세출'!#REF!)</f>
        <v>#REF!</v>
      </c>
      <c r="G12" s="99" t="e">
        <f>SUMIF('일반 세출'!$A$7:$A$9,"행정자치위원회",'일반 세출'!#REF!)</f>
        <v>#REF!</v>
      </c>
      <c r="H12" s="100" t="e">
        <f t="shared" si="1"/>
        <v>#REF!</v>
      </c>
      <c r="I12" s="49"/>
      <c r="J12" s="111"/>
      <c r="L12" s="112"/>
      <c r="M12" s="112"/>
    </row>
    <row r="13" spans="2:16" ht="38.25" customHeight="1">
      <c r="B13" s="108" t="s">
        <v>56</v>
      </c>
      <c r="C13" s="98">
        <v>273648191</v>
      </c>
      <c r="D13" s="99" t="e">
        <f>SUMIF(#REF!,"문화체육관광위원회",#REF!)</f>
        <v>#REF!</v>
      </c>
      <c r="E13" s="99" t="e">
        <f>SUMIF(#REF!,"문화체육관광위원회",#REF!)</f>
        <v>#REF!</v>
      </c>
      <c r="F13" s="99" t="e">
        <f>SUMIF('일반 세출'!$A$7:$A$9,"문화체육관광위원회",'일반 세출'!#REF!)</f>
        <v>#REF!</v>
      </c>
      <c r="G13" s="99" t="e">
        <f>SUMIF('일반 세출'!$A$7:$A$9,"문화체육관광위원회",'일반 세출'!#REF!)</f>
        <v>#REF!</v>
      </c>
      <c r="H13" s="100" t="e">
        <f t="shared" si="1"/>
        <v>#REF!</v>
      </c>
      <c r="K13" s="52"/>
      <c r="L13" s="53"/>
      <c r="N13" s="22" t="s">
        <v>57</v>
      </c>
    </row>
    <row r="14" spans="2:16" s="56" customFormat="1" ht="38.25" customHeight="1">
      <c r="B14" s="108" t="s">
        <v>58</v>
      </c>
      <c r="C14" s="113">
        <v>536493471</v>
      </c>
      <c r="D14" s="99" t="e">
        <f>SUMIF(#REF!,"농림수산위원회",#REF!)</f>
        <v>#REF!</v>
      </c>
      <c r="E14" s="99" t="e">
        <f>SUMIF(#REF!,"농림수산위원회",#REF!)</f>
        <v>#REF!</v>
      </c>
      <c r="F14" s="99" t="e">
        <f>SUMIF('일반 세출'!$A$7:$A$9,"농림수산위원회",'일반 세출'!#REF!)</f>
        <v>#REF!</v>
      </c>
      <c r="G14" s="99" t="e">
        <f>SUMIF('일반 세출'!$A$7:$A$9,"농림수산위원회",'일반 세출'!#REF!)</f>
        <v>#REF!</v>
      </c>
      <c r="H14" s="100" t="e">
        <f t="shared" si="1"/>
        <v>#REF!</v>
      </c>
      <c r="I14" s="54"/>
      <c r="J14" s="54"/>
      <c r="K14" s="52"/>
      <c r="L14" s="53"/>
      <c r="M14" s="45"/>
      <c r="N14" s="55" t="e">
        <f>N10-K7</f>
        <v>#REF!</v>
      </c>
      <c r="O14" s="54"/>
      <c r="P14" s="54"/>
    </row>
    <row r="15" spans="2:16" s="56" customFormat="1" ht="38.25" customHeight="1">
      <c r="B15" s="108" t="s">
        <v>59</v>
      </c>
      <c r="C15" s="113">
        <v>2948270941</v>
      </c>
      <c r="D15" s="99" t="e">
        <f>SUMIF(#REF!,"보건복지공보위원회",#REF!)</f>
        <v>#REF!</v>
      </c>
      <c r="E15" s="99" t="e">
        <f>SUMIF(#REF!,"보건복지공보위원회",#REF!)</f>
        <v>#REF!</v>
      </c>
      <c r="F15" s="99" t="e">
        <f>SUMIF('일반 세출'!$A$7:$A$9,"보건복지공보위원회",'일반 세출'!#REF!)</f>
        <v>#REF!</v>
      </c>
      <c r="G15" s="99" t="e">
        <f>SUMIF('일반 세출'!$A$7:$A$9,"보건복지공보위원회",'일반 세출'!#REF!)</f>
        <v>#REF!</v>
      </c>
      <c r="H15" s="100" t="e">
        <f t="shared" si="1"/>
        <v>#REF!</v>
      </c>
      <c r="I15" s="54"/>
      <c r="J15" s="54"/>
      <c r="K15" s="52"/>
      <c r="L15" s="53"/>
      <c r="M15" s="54"/>
      <c r="N15" s="54"/>
      <c r="O15" s="54"/>
      <c r="P15" s="54"/>
    </row>
    <row r="16" spans="2:16" s="56" customFormat="1" ht="38.25" customHeight="1">
      <c r="B16" s="108" t="s">
        <v>60</v>
      </c>
      <c r="C16" s="113">
        <v>1196035699</v>
      </c>
      <c r="D16" s="99" t="e">
        <f>SUMIF(#REF!,"건설교통위원회",#REF!)</f>
        <v>#REF!</v>
      </c>
      <c r="E16" s="99" t="e">
        <f>SUMIF(#REF!,"건설교통위원회",#REF!)</f>
        <v>#REF!</v>
      </c>
      <c r="F16" s="99" t="e">
        <f>SUMIF('일반 세출'!$A$7:$A$9,"건설교통위원회",'일반 세출'!#REF!)</f>
        <v>#REF!</v>
      </c>
      <c r="G16" s="99" t="e">
        <f>SUMIF('일반 세출'!$A$7:$A$9,"건설교통위원회",'일반 세출'!#REF!)</f>
        <v>#REF!</v>
      </c>
      <c r="H16" s="100" t="e">
        <f t="shared" si="1"/>
        <v>#REF!</v>
      </c>
      <c r="I16" s="54"/>
      <c r="J16" s="54"/>
      <c r="K16" s="52"/>
      <c r="L16" s="53"/>
      <c r="M16" s="54"/>
      <c r="N16" s="54"/>
      <c r="O16" s="54"/>
      <c r="P16" s="54"/>
    </row>
    <row r="17" spans="2:16" s="58" customFormat="1" ht="38.25" customHeight="1">
      <c r="B17" s="114" t="s">
        <v>61</v>
      </c>
      <c r="C17" s="115">
        <v>916276929</v>
      </c>
      <c r="D17" s="99" t="e">
        <f>SUMIF(#REF!,"도시환경위원회",#REF!)</f>
        <v>#REF!</v>
      </c>
      <c r="E17" s="99" t="e">
        <f>SUMIF(#REF!,"도시환경위원회",#REF!)</f>
        <v>#REF!</v>
      </c>
      <c r="F17" s="99" t="e">
        <f>SUMIF('일반 세출'!$A$7:$A$9,"도시환경위원회",'일반 세출'!#REF!)</f>
        <v>#REF!</v>
      </c>
      <c r="G17" s="99" t="e">
        <f>SUMIF('일반 세출'!$A$7:$A$9,"도시환경위원회",'일반 세출'!#REF!)</f>
        <v>#REF!</v>
      </c>
      <c r="H17" s="100" t="e">
        <f t="shared" si="1"/>
        <v>#REF!</v>
      </c>
      <c r="I17" s="57"/>
      <c r="J17" s="57"/>
      <c r="K17" s="52"/>
      <c r="L17" s="53"/>
      <c r="M17" s="57"/>
      <c r="N17" s="57"/>
      <c r="O17" s="57"/>
      <c r="P17" s="57"/>
    </row>
    <row r="18" spans="2:16" s="56" customFormat="1" ht="38.25" customHeight="1" thickBot="1">
      <c r="B18" s="116" t="s">
        <v>62</v>
      </c>
      <c r="C18" s="117">
        <v>4769740401</v>
      </c>
      <c r="D18" s="118" t="e">
        <f>SUMIF(#REF!,"여성가족평생교육위원회",#REF!)</f>
        <v>#REF!</v>
      </c>
      <c r="E18" s="118" t="e">
        <f>SUMIF(#REF!,"여성가족평생교육위원회",#REF!)</f>
        <v>#REF!</v>
      </c>
      <c r="F18" s="118" t="e">
        <f>SUMIF('일반 세출'!$A$7:$A$9,"여성가족평생교육위원회",'일반 세출'!#REF!)</f>
        <v>#REF!</v>
      </c>
      <c r="G18" s="118" t="e">
        <f>SUMIF('일반 세출'!$A$7:$A$9,"여성가족평생교육위원회",'일반 세출'!#REF!)</f>
        <v>#REF!</v>
      </c>
      <c r="H18" s="119" t="e">
        <f t="shared" si="1"/>
        <v>#REF!</v>
      </c>
      <c r="I18" s="54"/>
      <c r="J18" s="54"/>
      <c r="K18" s="52"/>
      <c r="L18" s="53"/>
      <c r="M18" s="54"/>
      <c r="N18" s="54"/>
      <c r="O18" s="54"/>
      <c r="P18" s="54"/>
    </row>
    <row r="19" spans="2:16" ht="18" customHeight="1">
      <c r="B19" s="29"/>
      <c r="C19" s="29"/>
      <c r="D19" s="29"/>
      <c r="E19" s="29"/>
      <c r="F19" s="29"/>
      <c r="G19" s="29"/>
      <c r="H19" s="29"/>
      <c r="K19" s="52"/>
      <c r="L19" s="53"/>
    </row>
    <row r="20" spans="2:16" ht="20.25">
      <c r="B20" s="59" t="s">
        <v>63</v>
      </c>
      <c r="C20" s="25"/>
      <c r="D20" s="25"/>
      <c r="E20" s="25"/>
      <c r="F20" s="25"/>
      <c r="G20" s="25"/>
      <c r="H20" s="60"/>
      <c r="K20" s="52"/>
      <c r="L20" s="53"/>
    </row>
    <row r="21" spans="2:16" ht="19.5" thickBot="1">
      <c r="B21" s="28"/>
      <c r="C21" s="29"/>
      <c r="D21" s="29"/>
      <c r="E21" s="29"/>
      <c r="F21" s="29"/>
      <c r="G21" s="29"/>
      <c r="H21" s="31" t="s">
        <v>21</v>
      </c>
    </row>
    <row r="22" spans="2:16" ht="24.75" customHeight="1">
      <c r="B22" s="134" t="s">
        <v>64</v>
      </c>
      <c r="C22" s="151" t="s">
        <v>65</v>
      </c>
      <c r="D22" s="138" t="s">
        <v>35</v>
      </c>
      <c r="E22" s="138"/>
      <c r="F22" s="138" t="s">
        <v>36</v>
      </c>
      <c r="G22" s="138"/>
      <c r="H22" s="139" t="s">
        <v>37</v>
      </c>
    </row>
    <row r="23" spans="2:16" ht="24.75" customHeight="1">
      <c r="B23" s="135"/>
      <c r="C23" s="152"/>
      <c r="D23" s="95" t="s">
        <v>43</v>
      </c>
      <c r="E23" s="95" t="s">
        <v>44</v>
      </c>
      <c r="F23" s="95" t="s">
        <v>43</v>
      </c>
      <c r="G23" s="95" t="s">
        <v>44</v>
      </c>
      <c r="H23" s="140"/>
      <c r="I23" s="22" t="s">
        <v>66</v>
      </c>
    </row>
    <row r="24" spans="2:16" ht="36" customHeight="1">
      <c r="B24" s="97" t="s">
        <v>67</v>
      </c>
      <c r="C24" s="98">
        <f t="shared" ref="C24:G24" si="2">SUM(C25:C26)</f>
        <v>16221327381</v>
      </c>
      <c r="D24" s="99" t="e">
        <f t="shared" si="2"/>
        <v>#REF!</v>
      </c>
      <c r="E24" s="98" t="e">
        <f t="shared" si="2"/>
        <v>#REF!</v>
      </c>
      <c r="F24" s="99" t="e">
        <f t="shared" si="2"/>
        <v>#REF!</v>
      </c>
      <c r="G24" s="98" t="e">
        <f t="shared" si="2"/>
        <v>#REF!</v>
      </c>
      <c r="H24" s="100" t="e">
        <f>SUM(H25:H26)</f>
        <v>#REF!</v>
      </c>
      <c r="I24" s="32" t="e">
        <f>C24+D24+E24</f>
        <v>#REF!</v>
      </c>
      <c r="J24" s="61" t="e">
        <f>I24-H24</f>
        <v>#REF!</v>
      </c>
      <c r="K24" s="33" t="s">
        <v>68</v>
      </c>
    </row>
    <row r="25" spans="2:16" ht="36" customHeight="1">
      <c r="B25" s="97" t="s">
        <v>22</v>
      </c>
      <c r="C25" s="98">
        <v>13099250390</v>
      </c>
      <c r="D25" s="99" t="e">
        <f>#REF!</f>
        <v>#REF!</v>
      </c>
      <c r="E25" s="99" t="e">
        <f>#REF!</f>
        <v>#REF!</v>
      </c>
      <c r="F25" s="99" t="e">
        <f>'일반 세출'!#REF!</f>
        <v>#REF!</v>
      </c>
      <c r="G25" s="99" t="e">
        <f>'일반 세출'!#REF!</f>
        <v>#REF!</v>
      </c>
      <c r="H25" s="100" t="e">
        <f>C25+F25+G25</f>
        <v>#REF!</v>
      </c>
      <c r="I25" s="32" t="e">
        <f>C25+D25+E25</f>
        <v>#REF!</v>
      </c>
      <c r="J25" s="61" t="e">
        <f>I25-H25</f>
        <v>#REF!</v>
      </c>
      <c r="K25" s="33" t="s">
        <v>68</v>
      </c>
    </row>
    <row r="26" spans="2:16" ht="36" customHeight="1" thickBot="1">
      <c r="B26" s="120" t="s">
        <v>69</v>
      </c>
      <c r="C26" s="121">
        <v>3122076991</v>
      </c>
      <c r="D26" s="118"/>
      <c r="E26" s="118"/>
      <c r="F26" s="118"/>
      <c r="G26" s="118"/>
      <c r="H26" s="119">
        <f>C26+F26+G26</f>
        <v>3122076991</v>
      </c>
      <c r="I26" s="32">
        <f>C26+D26+E26</f>
        <v>3122076991</v>
      </c>
      <c r="J26" s="61">
        <f>I26-H26</f>
        <v>0</v>
      </c>
      <c r="K26" s="33" t="s">
        <v>68</v>
      </c>
    </row>
    <row r="27" spans="2:16" ht="9" customHeight="1">
      <c r="B27" s="29"/>
      <c r="C27" s="29"/>
      <c r="D27" s="29"/>
      <c r="E27" s="29"/>
      <c r="F27" s="29"/>
      <c r="G27" s="29"/>
      <c r="H27" s="29"/>
    </row>
    <row r="28" spans="2:16" ht="20.25" customHeight="1">
      <c r="H28" s="122"/>
      <c r="J28" s="123"/>
    </row>
    <row r="29" spans="2:16" ht="20.25" customHeight="1"/>
    <row r="30" spans="2:16" ht="14.25">
      <c r="B30" s="62" t="s">
        <v>23</v>
      </c>
      <c r="C30" s="63" t="s">
        <v>70</v>
      </c>
      <c r="D30" s="64" t="s">
        <v>71</v>
      </c>
      <c r="E30" s="63" t="s">
        <v>72</v>
      </c>
      <c r="G30" s="22"/>
      <c r="H30" s="22"/>
      <c r="O30" s="23"/>
      <c r="P30" s="23"/>
    </row>
    <row r="31" spans="2:16" ht="15">
      <c r="B31" s="65" t="s">
        <v>24</v>
      </c>
      <c r="C31" s="124">
        <v>29571741</v>
      </c>
      <c r="D31" s="124"/>
      <c r="E31" s="124">
        <f>SUM(C31:D31)</f>
        <v>29571741</v>
      </c>
      <c r="G31" s="22"/>
      <c r="H31" s="22"/>
      <c r="O31" s="23"/>
      <c r="P31" s="23"/>
    </row>
    <row r="32" spans="2:16" ht="15">
      <c r="B32" s="65" t="s">
        <v>25</v>
      </c>
      <c r="C32" s="124">
        <v>2482731231</v>
      </c>
      <c r="D32" s="124">
        <v>1415762078</v>
      </c>
      <c r="E32" s="124">
        <f t="shared" ref="E32:E41" si="3">SUM(C32:D32)</f>
        <v>3898493309</v>
      </c>
      <c r="G32" s="22"/>
      <c r="H32" s="22"/>
      <c r="O32" s="23"/>
      <c r="P32" s="23"/>
    </row>
    <row r="33" spans="2:16" ht="15">
      <c r="B33" s="65" t="s">
        <v>12</v>
      </c>
      <c r="C33" s="124">
        <v>195073838</v>
      </c>
      <c r="D33" s="124">
        <v>373373785</v>
      </c>
      <c r="E33" s="124">
        <f t="shared" si="3"/>
        <v>568447623</v>
      </c>
      <c r="G33" s="22"/>
      <c r="H33" s="22"/>
      <c r="O33" s="23"/>
      <c r="P33" s="23"/>
    </row>
    <row r="34" spans="2:16" ht="15">
      <c r="B34" s="65" t="s">
        <v>14</v>
      </c>
      <c r="C34" s="124">
        <v>1084349076</v>
      </c>
      <c r="D34" s="124"/>
      <c r="E34" s="124">
        <f t="shared" si="3"/>
        <v>1084349076</v>
      </c>
      <c r="G34" s="22"/>
      <c r="H34" s="22"/>
      <c r="O34" s="23"/>
      <c r="P34" s="23"/>
    </row>
    <row r="35" spans="2:16" ht="15">
      <c r="B35" s="65" t="s">
        <v>20</v>
      </c>
      <c r="C35" s="124">
        <v>257698191</v>
      </c>
      <c r="D35" s="124">
        <v>15950000</v>
      </c>
      <c r="E35" s="124">
        <f t="shared" si="3"/>
        <v>273648191</v>
      </c>
      <c r="G35" s="22"/>
      <c r="H35" s="22"/>
      <c r="O35" s="23"/>
      <c r="P35" s="23"/>
    </row>
    <row r="36" spans="2:16" ht="15">
      <c r="B36" s="65" t="s">
        <v>15</v>
      </c>
      <c r="C36" s="124">
        <v>536493471</v>
      </c>
      <c r="D36" s="124"/>
      <c r="E36" s="124">
        <f t="shared" si="3"/>
        <v>536493471</v>
      </c>
      <c r="G36" s="22"/>
      <c r="H36" s="22"/>
      <c r="O36" s="23"/>
      <c r="P36" s="23"/>
    </row>
    <row r="37" spans="2:16" ht="15">
      <c r="B37" s="65" t="s">
        <v>16</v>
      </c>
      <c r="C37" s="124">
        <v>2948270941</v>
      </c>
      <c r="D37" s="124"/>
      <c r="E37" s="124">
        <f t="shared" si="3"/>
        <v>2948270941</v>
      </c>
      <c r="G37" s="22"/>
      <c r="H37" s="22"/>
      <c r="O37" s="23"/>
      <c r="P37" s="23"/>
    </row>
    <row r="38" spans="2:16" ht="15">
      <c r="B38" s="65" t="s">
        <v>17</v>
      </c>
      <c r="C38" s="124">
        <v>1196035699</v>
      </c>
      <c r="D38" s="124"/>
      <c r="E38" s="124">
        <f t="shared" si="3"/>
        <v>1196035699</v>
      </c>
      <c r="G38" s="22"/>
      <c r="H38" s="22"/>
      <c r="O38" s="23"/>
      <c r="P38" s="23"/>
    </row>
    <row r="39" spans="2:16" ht="15">
      <c r="B39" s="65" t="s">
        <v>18</v>
      </c>
      <c r="C39" s="124">
        <v>870225757</v>
      </c>
      <c r="D39" s="124">
        <v>46051172</v>
      </c>
      <c r="E39" s="124">
        <f t="shared" si="3"/>
        <v>916276929</v>
      </c>
      <c r="G39" s="22"/>
      <c r="H39" s="22"/>
      <c r="O39" s="23"/>
      <c r="P39" s="23"/>
    </row>
    <row r="40" spans="2:16" ht="15">
      <c r="B40" s="65" t="s">
        <v>19</v>
      </c>
      <c r="C40" s="124">
        <v>4769740401</v>
      </c>
      <c r="D40" s="124"/>
      <c r="E40" s="124">
        <f t="shared" si="3"/>
        <v>4769740401</v>
      </c>
      <c r="G40" s="22"/>
      <c r="H40" s="22"/>
      <c r="O40" s="23"/>
      <c r="P40" s="23"/>
    </row>
    <row r="41" spans="2:16" ht="15">
      <c r="B41" s="65" t="s">
        <v>26</v>
      </c>
      <c r="C41" s="124">
        <f>SUM(C31:C40)</f>
        <v>14370190346</v>
      </c>
      <c r="D41" s="124">
        <f>SUM(D31:D40)</f>
        <v>1851137035</v>
      </c>
      <c r="E41" s="124">
        <f t="shared" si="3"/>
        <v>16221327381</v>
      </c>
      <c r="G41" s="22"/>
      <c r="H41" s="22"/>
      <c r="O41" s="23"/>
      <c r="P41" s="23"/>
    </row>
    <row r="43" spans="2:16">
      <c r="B43" s="66" t="s">
        <v>73</v>
      </c>
      <c r="C43" s="67">
        <f>3922478-221377</f>
        <v>3701101</v>
      </c>
    </row>
    <row r="71" spans="1:16">
      <c r="A71" s="68"/>
      <c r="B71" s="68"/>
      <c r="C71" s="68"/>
      <c r="D71" s="68"/>
      <c r="E71" s="68"/>
      <c r="F71" s="68"/>
      <c r="G71" s="68"/>
      <c r="H71" s="68"/>
      <c r="I71" s="69"/>
      <c r="J71" s="69"/>
      <c r="K71" s="69"/>
      <c r="L71" s="69"/>
      <c r="M71" s="69"/>
      <c r="N71" s="69"/>
      <c r="O71" s="69"/>
      <c r="P71" s="69"/>
    </row>
    <row r="181" spans="9:9" ht="24">
      <c r="I181" s="51" t="s">
        <v>74</v>
      </c>
    </row>
    <row r="311" spans="9:11">
      <c r="I311" s="70"/>
      <c r="K311" s="22">
        <v>-50000</v>
      </c>
    </row>
  </sheetData>
  <mergeCells count="17"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6" orientation="portrait" r:id="rId1"/>
  <headerFooter alignWithMargins="0">
    <oddFooter>&amp;C&amp;P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  <pageSetUpPr fitToPage="1"/>
  </sheetPr>
  <dimension ref="A1:M26"/>
  <sheetViews>
    <sheetView showGridLines="0" tabSelected="1" zoomScale="70" zoomScaleNormal="70" zoomScaleSheetLayoutView="80" workbookViewId="0">
      <pane ySplit="5" topLeftCell="A6" activePane="bottomLeft" state="frozen"/>
      <selection pane="bottomLeft" activeCell="R8" sqref="R8"/>
    </sheetView>
  </sheetViews>
  <sheetFormatPr defaultColWidth="8.75" defaultRowHeight="13.5"/>
  <cols>
    <col min="1" max="1" width="2.5" style="4" customWidth="1"/>
    <col min="2" max="2" width="4.25" style="4" customWidth="1"/>
    <col min="3" max="3" width="7.75" style="15" customWidth="1"/>
    <col min="4" max="4" width="11" style="4" customWidth="1"/>
    <col min="5" max="5" width="33.875" style="4" customWidth="1"/>
    <col min="6" max="6" width="11.75" style="4" customWidth="1"/>
    <col min="7" max="7" width="10.75" style="4" customWidth="1"/>
    <col min="8" max="8" width="11" style="4" customWidth="1"/>
    <col min="9" max="9" width="11.375" style="4" customWidth="1"/>
    <col min="10" max="10" width="10.75" style="4" customWidth="1"/>
    <col min="11" max="11" width="11.75" style="4" customWidth="1"/>
    <col min="12" max="12" width="27.625" style="4" customWidth="1"/>
    <col min="13" max="13" width="6.125" style="4" customWidth="1"/>
    <col min="14" max="16384" width="8.75" style="4"/>
  </cols>
  <sheetData>
    <row r="1" spans="1:13" ht="32.25" customHeight="1">
      <c r="A1" s="157" t="s">
        <v>79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</row>
    <row r="2" spans="1:13" ht="16.5">
      <c r="A2" s="16" t="s">
        <v>11</v>
      </c>
      <c r="B2" s="16"/>
    </row>
    <row r="3" spans="1:13">
      <c r="L3" s="17" t="s">
        <v>10</v>
      </c>
    </row>
    <row r="4" spans="1:13" ht="30" customHeight="1">
      <c r="A4" s="158" t="s">
        <v>5</v>
      </c>
      <c r="B4" s="158"/>
      <c r="C4" s="159" t="s">
        <v>6</v>
      </c>
      <c r="D4" s="158" t="s">
        <v>4</v>
      </c>
      <c r="E4" s="158" t="s">
        <v>3</v>
      </c>
      <c r="F4" s="159" t="s">
        <v>80</v>
      </c>
      <c r="G4" s="159" t="s">
        <v>122</v>
      </c>
      <c r="H4" s="160" t="s">
        <v>81</v>
      </c>
      <c r="I4" s="162" t="s">
        <v>82</v>
      </c>
      <c r="J4" s="163"/>
      <c r="K4" s="159" t="s">
        <v>9</v>
      </c>
      <c r="L4" s="158" t="s">
        <v>7</v>
      </c>
      <c r="M4" s="155" t="s">
        <v>8</v>
      </c>
    </row>
    <row r="5" spans="1:13" ht="18" customHeight="1">
      <c r="A5" s="158"/>
      <c r="B5" s="158"/>
      <c r="C5" s="159"/>
      <c r="D5" s="158"/>
      <c r="E5" s="158"/>
      <c r="F5" s="158"/>
      <c r="G5" s="158"/>
      <c r="H5" s="161"/>
      <c r="I5" s="125" t="s">
        <v>0</v>
      </c>
      <c r="J5" s="125" t="s">
        <v>1</v>
      </c>
      <c r="K5" s="158"/>
      <c r="L5" s="158"/>
      <c r="M5" s="156"/>
    </row>
    <row r="6" spans="1:13" ht="31.5" hidden="1" customHeight="1">
      <c r="A6" s="18"/>
      <c r="B6" s="19" t="s">
        <v>2</v>
      </c>
      <c r="C6" s="20"/>
      <c r="D6" s="20"/>
      <c r="E6" s="20"/>
      <c r="F6" s="21">
        <f t="shared" ref="F6:K6" si="0">SUM(F7:F319)/3</f>
        <v>1513145</v>
      </c>
      <c r="G6" s="21">
        <f t="shared" si="0"/>
        <v>1922990</v>
      </c>
      <c r="H6" s="21">
        <f t="shared" si="0"/>
        <v>1490155</v>
      </c>
      <c r="I6" s="21">
        <f t="shared" si="0"/>
        <v>-804840</v>
      </c>
      <c r="J6" s="21">
        <f t="shared" si="0"/>
        <v>5525500</v>
      </c>
      <c r="K6" s="21">
        <f t="shared" si="0"/>
        <v>6233805</v>
      </c>
      <c r="L6" s="71"/>
      <c r="M6" s="3"/>
    </row>
    <row r="7" spans="1:13" s="75" customFormat="1" ht="31.5" customHeight="1">
      <c r="A7" s="1" t="s">
        <v>115</v>
      </c>
      <c r="B7" s="2"/>
      <c r="C7" s="2"/>
      <c r="D7" s="2"/>
      <c r="E7" s="2"/>
      <c r="F7" s="74">
        <f>SUM(F8:F19)/2</f>
        <v>1513145</v>
      </c>
      <c r="G7" s="79">
        <f t="shared" ref="G7:K7" si="1">SUM(G8:G19)/2</f>
        <v>1922990</v>
      </c>
      <c r="H7" s="79">
        <f t="shared" si="1"/>
        <v>1490155</v>
      </c>
      <c r="I7" s="79">
        <f t="shared" si="1"/>
        <v>-804840</v>
      </c>
      <c r="J7" s="79">
        <f t="shared" si="1"/>
        <v>5525500</v>
      </c>
      <c r="K7" s="79">
        <f t="shared" si="1"/>
        <v>6233805</v>
      </c>
      <c r="L7" s="73"/>
      <c r="M7" s="74"/>
    </row>
    <row r="8" spans="1:13" s="75" customFormat="1" ht="31.5" customHeight="1">
      <c r="A8" s="87"/>
      <c r="B8" s="80" t="s">
        <v>116</v>
      </c>
      <c r="C8" s="82"/>
      <c r="D8" s="81"/>
      <c r="E8" s="81"/>
      <c r="F8" s="83">
        <f t="shared" ref="F8:K8" si="2">SUM(F9:F9)</f>
        <v>1502695</v>
      </c>
      <c r="G8" s="83">
        <f t="shared" si="2"/>
        <v>0</v>
      </c>
      <c r="H8" s="83">
        <f t="shared" si="2"/>
        <v>1502695</v>
      </c>
      <c r="I8" s="83">
        <f t="shared" si="2"/>
        <v>-804840</v>
      </c>
      <c r="J8" s="83">
        <f t="shared" si="2"/>
        <v>0</v>
      </c>
      <c r="K8" s="83">
        <f t="shared" si="2"/>
        <v>697855</v>
      </c>
      <c r="L8" s="84"/>
      <c r="M8" s="83"/>
    </row>
    <row r="9" spans="1:13" ht="31.5" customHeight="1">
      <c r="A9" s="87"/>
      <c r="B9" s="90" t="s">
        <v>97</v>
      </c>
      <c r="C9" s="85">
        <v>342</v>
      </c>
      <c r="D9" s="88" t="s">
        <v>89</v>
      </c>
      <c r="E9" s="78" t="s">
        <v>90</v>
      </c>
      <c r="F9" s="86">
        <v>1502695</v>
      </c>
      <c r="G9" s="86">
        <v>0</v>
      </c>
      <c r="H9" s="91">
        <v>1502695</v>
      </c>
      <c r="I9" s="92">
        <v>-804840</v>
      </c>
      <c r="J9" s="86"/>
      <c r="K9" s="91">
        <f>F9+I9+J9</f>
        <v>697855</v>
      </c>
      <c r="L9" s="77" t="s">
        <v>119</v>
      </c>
      <c r="M9" s="89" t="s">
        <v>13</v>
      </c>
    </row>
    <row r="10" spans="1:13" s="93" customFormat="1" ht="31.5" customHeight="1">
      <c r="A10" s="87"/>
      <c r="B10" s="80" t="s">
        <v>117</v>
      </c>
      <c r="C10" s="82"/>
      <c r="D10" s="81"/>
      <c r="E10" s="81"/>
      <c r="F10" s="83">
        <f>SUM(F11:F17)</f>
        <v>10450</v>
      </c>
      <c r="G10" s="83">
        <f t="shared" ref="G10:K10" si="3">SUM(G11:G17)</f>
        <v>1022990</v>
      </c>
      <c r="H10" s="83">
        <f t="shared" si="3"/>
        <v>-12540</v>
      </c>
      <c r="I10" s="83">
        <f t="shared" si="3"/>
        <v>0</v>
      </c>
      <c r="J10" s="83">
        <f t="shared" si="3"/>
        <v>4255500</v>
      </c>
      <c r="K10" s="83">
        <f t="shared" si="3"/>
        <v>4265950</v>
      </c>
      <c r="L10" s="84"/>
      <c r="M10" s="83"/>
    </row>
    <row r="11" spans="1:13" s="93" customFormat="1" ht="31.5" customHeight="1">
      <c r="A11" s="87"/>
      <c r="B11" s="90" t="s">
        <v>92</v>
      </c>
      <c r="C11" s="76" t="s">
        <v>113</v>
      </c>
      <c r="D11" s="88" t="s">
        <v>93</v>
      </c>
      <c r="E11" s="78" t="s">
        <v>96</v>
      </c>
      <c r="F11" s="86">
        <v>0</v>
      </c>
      <c r="G11" s="86">
        <v>500000</v>
      </c>
      <c r="H11" s="91" t="str">
        <f>IF(SUMPRODUCT(COUNTIF(C11,{"*본예산*","*1회추경*","*신규*"})),"-",F11-G11)</f>
        <v>-</v>
      </c>
      <c r="I11" s="86"/>
      <c r="J11" s="92">
        <v>1140000</v>
      </c>
      <c r="K11" s="91">
        <f t="shared" ref="K11:K17" si="4">F11+I11+J11</f>
        <v>1140000</v>
      </c>
      <c r="L11" s="77"/>
      <c r="M11" s="89" t="s">
        <v>91</v>
      </c>
    </row>
    <row r="12" spans="1:13" s="93" customFormat="1" ht="31.5" customHeight="1">
      <c r="A12" s="87"/>
      <c r="B12" s="87" t="s">
        <v>92</v>
      </c>
      <c r="C12" s="76" t="s">
        <v>114</v>
      </c>
      <c r="D12" s="88" t="s">
        <v>94</v>
      </c>
      <c r="E12" s="78" t="s">
        <v>95</v>
      </c>
      <c r="F12" s="86">
        <v>0</v>
      </c>
      <c r="G12" s="86">
        <v>500000</v>
      </c>
      <c r="H12" s="91" t="str">
        <f>IF(SUMPRODUCT(COUNTIF(C12,{"*본예산*","*1회추경*","*신규*"})),"-",F12-G12)</f>
        <v>-</v>
      </c>
      <c r="I12" s="86"/>
      <c r="J12" s="86">
        <v>1100000</v>
      </c>
      <c r="K12" s="91">
        <f t="shared" si="4"/>
        <v>1100000</v>
      </c>
      <c r="L12" s="77"/>
      <c r="M12" s="89" t="s">
        <v>91</v>
      </c>
    </row>
    <row r="13" spans="1:13" s="93" customFormat="1" ht="31.5" customHeight="1">
      <c r="A13" s="87"/>
      <c r="B13" s="87" t="s">
        <v>97</v>
      </c>
      <c r="C13" s="76">
        <v>357</v>
      </c>
      <c r="D13" s="88" t="s">
        <v>98</v>
      </c>
      <c r="E13" s="78" t="s">
        <v>99</v>
      </c>
      <c r="F13" s="86">
        <v>10450</v>
      </c>
      <c r="G13" s="86">
        <v>22990</v>
      </c>
      <c r="H13" s="91">
        <f>IF(SUMPRODUCT(COUNTIF(C13,{"*본예산*","*1회추경*","*신규*"})),"-",F13-G13)</f>
        <v>-12540</v>
      </c>
      <c r="I13" s="86"/>
      <c r="J13" s="86">
        <v>12500</v>
      </c>
      <c r="K13" s="91">
        <f t="shared" si="4"/>
        <v>22950</v>
      </c>
      <c r="L13" s="77"/>
      <c r="M13" s="89" t="s">
        <v>91</v>
      </c>
    </row>
    <row r="14" spans="1:13" s="93" customFormat="1" ht="31.5" customHeight="1">
      <c r="A14" s="87"/>
      <c r="B14" s="90" t="s">
        <v>92</v>
      </c>
      <c r="C14" s="85" t="s">
        <v>100</v>
      </c>
      <c r="D14" s="88" t="s">
        <v>101</v>
      </c>
      <c r="E14" s="78" t="s">
        <v>104</v>
      </c>
      <c r="F14" s="86">
        <v>0</v>
      </c>
      <c r="G14" s="86">
        <v>0</v>
      </c>
      <c r="H14" s="91" t="str">
        <f>IF(SUMPRODUCT(COUNTIF(C14,{"*본예산*","*1회추경*","*신규*"})),"-",F14-G14)</f>
        <v>-</v>
      </c>
      <c r="I14" s="86"/>
      <c r="J14" s="86">
        <v>1290000</v>
      </c>
      <c r="K14" s="91">
        <f t="shared" si="4"/>
        <v>1290000</v>
      </c>
      <c r="L14" s="72" t="s">
        <v>109</v>
      </c>
      <c r="M14" s="89" t="s">
        <v>91</v>
      </c>
    </row>
    <row r="15" spans="1:13" s="93" customFormat="1" ht="31.5" customHeight="1">
      <c r="A15" s="87"/>
      <c r="B15" s="87" t="s">
        <v>92</v>
      </c>
      <c r="C15" s="76" t="s">
        <v>100</v>
      </c>
      <c r="D15" s="88" t="s">
        <v>101</v>
      </c>
      <c r="E15" s="78" t="s">
        <v>120</v>
      </c>
      <c r="F15" s="86">
        <v>0</v>
      </c>
      <c r="G15" s="86">
        <v>0</v>
      </c>
      <c r="H15" s="91" t="str">
        <f>IF(SUMPRODUCT(COUNTIF(C15,{"*본예산*","*1회추경*","*신규*"})),"-",F15-G15)</f>
        <v>-</v>
      </c>
      <c r="I15" s="86"/>
      <c r="J15" s="86">
        <v>243000</v>
      </c>
      <c r="K15" s="91">
        <f t="shared" si="4"/>
        <v>243000</v>
      </c>
      <c r="L15" s="72" t="s">
        <v>108</v>
      </c>
      <c r="M15" s="89" t="s">
        <v>91</v>
      </c>
    </row>
    <row r="16" spans="1:13" s="93" customFormat="1" ht="31.5" customHeight="1">
      <c r="A16" s="87"/>
      <c r="B16" s="87" t="s">
        <v>92</v>
      </c>
      <c r="C16" s="76" t="s">
        <v>100</v>
      </c>
      <c r="D16" s="88" t="s">
        <v>102</v>
      </c>
      <c r="E16" s="78" t="s">
        <v>105</v>
      </c>
      <c r="F16" s="86">
        <v>0</v>
      </c>
      <c r="G16" s="86">
        <v>0</v>
      </c>
      <c r="H16" s="91" t="str">
        <f>IF(SUMPRODUCT(COUNTIF(C16,{"*본예산*","*1회추경*","*신규*"})),"-",F16-G16)</f>
        <v>-</v>
      </c>
      <c r="I16" s="86"/>
      <c r="J16" s="86">
        <v>300000</v>
      </c>
      <c r="K16" s="91">
        <f t="shared" si="4"/>
        <v>300000</v>
      </c>
      <c r="L16" s="72" t="s">
        <v>106</v>
      </c>
      <c r="M16" s="89" t="s">
        <v>13</v>
      </c>
    </row>
    <row r="17" spans="1:13" s="93" customFormat="1" ht="31.5" customHeight="1">
      <c r="A17" s="87"/>
      <c r="B17" s="87" t="s">
        <v>92</v>
      </c>
      <c r="C17" s="76" t="s">
        <v>100</v>
      </c>
      <c r="D17" s="88" t="s">
        <v>103</v>
      </c>
      <c r="E17" s="78" t="s">
        <v>112</v>
      </c>
      <c r="F17" s="86">
        <v>0</v>
      </c>
      <c r="G17" s="86">
        <v>0</v>
      </c>
      <c r="H17" s="91" t="str">
        <f>IF(SUMPRODUCT(COUNTIF(C17,{"*본예산*","*1회추경*","*신규*"})),"-",F17-G17)</f>
        <v>-</v>
      </c>
      <c r="I17" s="86"/>
      <c r="J17" s="86">
        <v>170000</v>
      </c>
      <c r="K17" s="91">
        <f t="shared" si="4"/>
        <v>170000</v>
      </c>
      <c r="L17" s="72" t="s">
        <v>107</v>
      </c>
      <c r="M17" s="89" t="s">
        <v>91</v>
      </c>
    </row>
    <row r="18" spans="1:13" s="93" customFormat="1" ht="31.5" customHeight="1">
      <c r="A18" s="87"/>
      <c r="B18" s="80" t="s">
        <v>118</v>
      </c>
      <c r="C18" s="82"/>
      <c r="D18" s="81"/>
      <c r="E18" s="81"/>
      <c r="F18" s="83">
        <f>SUM(F19:F20)</f>
        <v>0</v>
      </c>
      <c r="G18" s="83">
        <f t="shared" ref="G18:K18" si="5">SUM(G19:G20)</f>
        <v>900000</v>
      </c>
      <c r="H18" s="83">
        <f t="shared" si="5"/>
        <v>0</v>
      </c>
      <c r="I18" s="83">
        <f t="shared" si="5"/>
        <v>0</v>
      </c>
      <c r="J18" s="83">
        <f t="shared" si="5"/>
        <v>1270000</v>
      </c>
      <c r="K18" s="83">
        <f t="shared" si="5"/>
        <v>1270000</v>
      </c>
      <c r="L18" s="84"/>
      <c r="M18" s="83"/>
    </row>
    <row r="19" spans="1:13" s="93" customFormat="1" ht="31.5" customHeight="1">
      <c r="A19" s="87"/>
      <c r="B19" s="90" t="s">
        <v>92</v>
      </c>
      <c r="C19" s="76" t="s">
        <v>121</v>
      </c>
      <c r="D19" s="88" t="s">
        <v>110</v>
      </c>
      <c r="E19" s="78" t="s">
        <v>111</v>
      </c>
      <c r="F19" s="86">
        <v>0</v>
      </c>
      <c r="G19" s="86">
        <v>900000</v>
      </c>
      <c r="H19" s="91" t="str">
        <f>IF(SUMPRODUCT(COUNTIF(C19,{"*본예산*","*1회추경*","*신규*"})),"-",F19-G19)</f>
        <v>-</v>
      </c>
      <c r="I19" s="86"/>
      <c r="J19" s="92">
        <v>1270000</v>
      </c>
      <c r="K19" s="91">
        <f>F19+I19+J19</f>
        <v>1270000</v>
      </c>
      <c r="L19" s="77"/>
      <c r="M19" s="89" t="s">
        <v>13</v>
      </c>
    </row>
    <row r="20" spans="1:13" ht="24" customHeight="1"/>
    <row r="21" spans="1:13" ht="24" customHeight="1">
      <c r="B21" s="126" t="s">
        <v>87</v>
      </c>
      <c r="D21" s="93"/>
      <c r="E21" s="93"/>
    </row>
    <row r="22" spans="1:13" ht="24" customHeight="1">
      <c r="B22" s="127" t="s">
        <v>83</v>
      </c>
      <c r="C22" s="128">
        <v>290</v>
      </c>
      <c r="D22" s="93" t="s">
        <v>85</v>
      </c>
      <c r="E22" s="93"/>
    </row>
    <row r="23" spans="1:13" ht="24" customHeight="1">
      <c r="B23" s="129" t="s">
        <v>84</v>
      </c>
      <c r="C23" s="128" t="s">
        <v>27</v>
      </c>
      <c r="D23" s="93" t="s">
        <v>86</v>
      </c>
      <c r="E23" s="93"/>
    </row>
    <row r="24" spans="1:13" ht="24" customHeight="1">
      <c r="B24" s="129" t="s">
        <v>84</v>
      </c>
      <c r="C24" s="130" t="s">
        <v>28</v>
      </c>
      <c r="D24" s="93" t="s">
        <v>88</v>
      </c>
      <c r="E24" s="93"/>
    </row>
    <row r="25" spans="1:13" ht="24" customHeight="1"/>
    <row r="26" spans="1:13" ht="24" customHeight="1"/>
  </sheetData>
  <autoFilter ref="A6:M9"/>
  <mergeCells count="12">
    <mergeCell ref="M4:M5"/>
    <mergeCell ref="A1:L1"/>
    <mergeCell ref="A4:B5"/>
    <mergeCell ref="C4:C5"/>
    <mergeCell ref="D4:D5"/>
    <mergeCell ref="E4:E5"/>
    <mergeCell ref="F4:F5"/>
    <mergeCell ref="G4:G5"/>
    <mergeCell ref="H4:H5"/>
    <mergeCell ref="I4:J4"/>
    <mergeCell ref="K4:K5"/>
    <mergeCell ref="L4:L5"/>
  </mergeCells>
  <phoneticPr fontId="2" type="noConversion"/>
  <pageMargins left="0.23622047244094491" right="0.15748031496062992" top="0.86614173228346458" bottom="0.78740157480314965" header="0.31496062992125984" footer="0.31496062992125984"/>
  <pageSetup paperSize="9" scale="82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추 표지</vt:lpstr>
      <vt:lpstr>총괄표</vt:lpstr>
      <vt:lpstr>일반 세출</vt:lpstr>
      <vt:lpstr>'일반 세출'!Print_Area</vt:lpstr>
      <vt:lpstr>총괄표!Print_Area</vt:lpstr>
      <vt:lpstr>'추 표지'!Print_Area</vt:lpstr>
      <vt:lpstr>'일반 세출'!Print_Titles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2014-09-22T04:54:54Z</cp:lastPrinted>
  <dcterms:created xsi:type="dcterms:W3CDTF">2013-08-23T08:00:50Z</dcterms:created>
  <dcterms:modified xsi:type="dcterms:W3CDTF">2014-09-22T05:15:43Z</dcterms:modified>
</cp:coreProperties>
</file>