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320" windowHeight="9750" tabRatio="845" firstSheet="9" activeTab="9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2015년본예산(세입)" sheetId="71" r:id="rId10"/>
    <sheet name="2015년본예산(세출)" sheetId="72" r:id="rId11"/>
    <sheet name="2추총괄표" sheetId="48" state="hidden" r:id="rId12"/>
    <sheet name="2추총괄표(실국별)" sheetId="60" state="hidden" r:id="rId13"/>
  </sheets>
  <externalReferences>
    <externalReference r:id="rId14"/>
    <externalReference r:id="rId15"/>
  </externalReferences>
  <definedNames>
    <definedName name="_xlnm._FilterDatabase" localSheetId="9" hidden="1">'2015년본예산(세입)'!$A$6:$AD$18</definedName>
    <definedName name="_xlnm._FilterDatabase" localSheetId="10" hidden="1">'2015년본예산(세출)'!$A$6:$AD$92</definedName>
    <definedName name="_xlnm.Print_Area" localSheetId="1">'15년검증'!$A$1:$K$20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9">'2015년본예산(세입)'!$A$1:$O$18</definedName>
    <definedName name="_xlnm.Print_Area" localSheetId="2">'2추검증'!$A$1:$K$20</definedName>
    <definedName name="_xlnm.Print_Area" localSheetId="11">'2추총괄표'!$B$1:$H$26</definedName>
    <definedName name="_xlnm.Print_Area" localSheetId="12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9">'2015년본예산(세입)'!$4:$5</definedName>
    <definedName name="_xlnm.Print_Titles" localSheetId="10">'2015년본예산(세출)'!$4:$5</definedName>
  </definedNames>
  <calcPr calcId="145621"/>
</workbook>
</file>

<file path=xl/calcChain.xml><?xml version="1.0" encoding="utf-8"?>
<calcChain xmlns="http://schemas.openxmlformats.org/spreadsheetml/2006/main">
  <c r="N10" i="72" l="1"/>
  <c r="M10" i="72"/>
  <c r="J10" i="72"/>
  <c r="I6" i="72"/>
  <c r="H6" i="72"/>
  <c r="J8" i="72"/>
  <c r="J9" i="72"/>
  <c r="J11" i="72"/>
  <c r="J12" i="72"/>
  <c r="J13" i="72"/>
  <c r="J14" i="72"/>
  <c r="J15" i="72"/>
  <c r="J16" i="72"/>
  <c r="J17" i="72"/>
  <c r="J18" i="72"/>
  <c r="J19" i="72"/>
  <c r="J20" i="72"/>
  <c r="J21" i="72"/>
  <c r="J22" i="72"/>
  <c r="J23" i="72"/>
  <c r="J24" i="72"/>
  <c r="J25" i="72"/>
  <c r="J26" i="72"/>
  <c r="J27" i="72"/>
  <c r="J28" i="72"/>
  <c r="J29" i="72"/>
  <c r="J30" i="72"/>
  <c r="J31" i="72"/>
  <c r="J32" i="72"/>
  <c r="J33" i="72"/>
  <c r="J34" i="72"/>
  <c r="J35" i="72"/>
  <c r="J36" i="72"/>
  <c r="J37" i="72"/>
  <c r="J38" i="72"/>
  <c r="J39" i="72"/>
  <c r="J40" i="72"/>
  <c r="J41" i="72"/>
  <c r="J42" i="72"/>
  <c r="J43" i="72"/>
  <c r="J44" i="72"/>
  <c r="J45" i="72"/>
  <c r="J46" i="72"/>
  <c r="J47" i="72"/>
  <c r="J48" i="72"/>
  <c r="J49" i="72"/>
  <c r="J50" i="72"/>
  <c r="J51" i="72"/>
  <c r="J52" i="72"/>
  <c r="J53" i="72"/>
  <c r="J54" i="72"/>
  <c r="J55" i="72"/>
  <c r="J56" i="72"/>
  <c r="J57" i="72"/>
  <c r="J58" i="72"/>
  <c r="J59" i="72"/>
  <c r="J60" i="72"/>
  <c r="J61" i="72"/>
  <c r="J62" i="72"/>
  <c r="J63" i="72"/>
  <c r="J64" i="72"/>
  <c r="J65" i="72"/>
  <c r="J66" i="72"/>
  <c r="J67" i="72"/>
  <c r="J68" i="72"/>
  <c r="J69" i="72"/>
  <c r="J70" i="72"/>
  <c r="J71" i="72"/>
  <c r="J72" i="72"/>
  <c r="J73" i="72"/>
  <c r="J74" i="72"/>
  <c r="J75" i="72"/>
  <c r="J76" i="72"/>
  <c r="J77" i="72"/>
  <c r="J78" i="72"/>
  <c r="J79" i="72"/>
  <c r="J80" i="72"/>
  <c r="J81" i="72"/>
  <c r="J82" i="72"/>
  <c r="J83" i="72"/>
  <c r="J84" i="72"/>
  <c r="J85" i="72"/>
  <c r="J86" i="72"/>
  <c r="J87" i="72"/>
  <c r="J88" i="72"/>
  <c r="J89" i="72"/>
  <c r="J90" i="72"/>
  <c r="J91" i="72"/>
  <c r="J92" i="72"/>
  <c r="J93" i="72"/>
  <c r="J94" i="72"/>
  <c r="J95" i="72"/>
  <c r="J96" i="72"/>
  <c r="J97" i="72"/>
  <c r="J98" i="72"/>
  <c r="J99" i="72"/>
  <c r="J100" i="72"/>
  <c r="J101" i="72"/>
  <c r="J102" i="72"/>
  <c r="J103" i="72"/>
  <c r="J104" i="72"/>
  <c r="J105" i="72"/>
  <c r="J7" i="72"/>
  <c r="S62" i="72"/>
  <c r="U62" i="72" s="1"/>
  <c r="V62" i="72" s="1"/>
  <c r="N62" i="72"/>
  <c r="M62" i="72"/>
  <c r="AC72" i="72" a="1"/>
  <c r="AC72" i="72" s="1"/>
  <c r="S72" i="72"/>
  <c r="T72" i="72" s="1"/>
  <c r="N72" i="72"/>
  <c r="M72" i="72"/>
  <c r="AC71" i="72" a="1"/>
  <c r="AC71" i="72" s="1"/>
  <c r="T71" i="72"/>
  <c r="S71" i="72"/>
  <c r="U71" i="72" s="1"/>
  <c r="N71" i="72"/>
  <c r="M71" i="72"/>
  <c r="AC70" i="72" a="1"/>
  <c r="AC70" i="72" s="1"/>
  <c r="U70" i="72"/>
  <c r="T70" i="72"/>
  <c r="V70" i="72" s="1"/>
  <c r="S70" i="72"/>
  <c r="X70" i="72" s="1"/>
  <c r="N70" i="72"/>
  <c r="M70" i="72"/>
  <c r="AC69" i="72" a="1"/>
  <c r="AC69" i="72" s="1"/>
  <c r="V69" i="72"/>
  <c r="U69" i="72"/>
  <c r="S69" i="72"/>
  <c r="X69" i="72" s="1"/>
  <c r="N69" i="72"/>
  <c r="M69" i="72"/>
  <c r="AC68" i="72" a="1"/>
  <c r="AC68" i="72" s="1"/>
  <c r="S68" i="72"/>
  <c r="N68" i="72"/>
  <c r="M68" i="72"/>
  <c r="AC67" i="72" a="1"/>
  <c r="AC67" i="72" s="1"/>
  <c r="X67" i="72"/>
  <c r="S67" i="72"/>
  <c r="U67" i="72" s="1"/>
  <c r="V67" i="72" s="1"/>
  <c r="N67" i="72"/>
  <c r="M67" i="72"/>
  <c r="AC66" i="72" a="1"/>
  <c r="AC66" i="72" s="1"/>
  <c r="X66" i="72"/>
  <c r="Y66" i="72" s="1"/>
  <c r="S66" i="72"/>
  <c r="U66" i="72" s="1"/>
  <c r="V66" i="72" s="1"/>
  <c r="N66" i="72"/>
  <c r="M66" i="72"/>
  <c r="J6" i="72" l="1"/>
  <c r="U68" i="72"/>
  <c r="V72" i="72"/>
  <c r="Y69" i="72"/>
  <c r="Z70" i="72"/>
  <c r="Y70" i="72"/>
  <c r="V71" i="72"/>
  <c r="Y67" i="72"/>
  <c r="X68" i="72"/>
  <c r="Z66" i="72"/>
  <c r="AA66" i="72" s="1"/>
  <c r="T68" i="72"/>
  <c r="U72" i="72"/>
  <c r="X71" i="72"/>
  <c r="X72" i="72"/>
  <c r="Y71" i="72" l="1"/>
  <c r="Z68" i="72"/>
  <c r="Y68" i="72"/>
  <c r="AA69" i="72"/>
  <c r="V68" i="72"/>
  <c r="Z69" i="72"/>
  <c r="Z67" i="72"/>
  <c r="AA67" i="72" s="1"/>
  <c r="Y72" i="72"/>
  <c r="Z72" i="72"/>
  <c r="AA70" i="72"/>
  <c r="AA72" i="72" l="1"/>
  <c r="Z71" i="72"/>
  <c r="AA71" i="72" s="1"/>
  <c r="AA68" i="72"/>
  <c r="G6" i="72" l="1"/>
  <c r="S105" i="72"/>
  <c r="U105" i="72" s="1"/>
  <c r="N105" i="72"/>
  <c r="M105" i="72"/>
  <c r="U104" i="72"/>
  <c r="S104" i="72"/>
  <c r="N104" i="72"/>
  <c r="M104" i="72"/>
  <c r="S103" i="72"/>
  <c r="U103" i="72" s="1"/>
  <c r="N103" i="72"/>
  <c r="M103" i="72"/>
  <c r="U102" i="72"/>
  <c r="S102" i="72"/>
  <c r="N102" i="72"/>
  <c r="M102" i="72"/>
  <c r="S101" i="72"/>
  <c r="U101" i="72" s="1"/>
  <c r="N101" i="72"/>
  <c r="M101" i="72"/>
  <c r="U100" i="72"/>
  <c r="N100" i="72"/>
  <c r="M100" i="72"/>
  <c r="S99" i="72"/>
  <c r="N99" i="72"/>
  <c r="M99" i="72"/>
  <c r="U98" i="72"/>
  <c r="S98" i="72"/>
  <c r="N98" i="72"/>
  <c r="M98" i="72"/>
  <c r="S97" i="72"/>
  <c r="N97" i="72"/>
  <c r="M97" i="72"/>
  <c r="U96" i="72"/>
  <c r="S96" i="72"/>
  <c r="N96" i="72"/>
  <c r="M96" i="72"/>
  <c r="S95" i="72"/>
  <c r="N95" i="72"/>
  <c r="M95" i="72"/>
  <c r="U94" i="72"/>
  <c r="S94" i="72"/>
  <c r="N94" i="72"/>
  <c r="M94" i="72"/>
  <c r="S93" i="72"/>
  <c r="N93" i="72"/>
  <c r="M93" i="72"/>
  <c r="S92" i="72"/>
  <c r="N92" i="72"/>
  <c r="M92" i="72"/>
  <c r="U91" i="72"/>
  <c r="S91" i="72"/>
  <c r="N91" i="72"/>
  <c r="M91" i="72"/>
  <c r="S90" i="72"/>
  <c r="N90" i="72"/>
  <c r="M90" i="72"/>
  <c r="U89" i="72"/>
  <c r="S89" i="72"/>
  <c r="N89" i="72"/>
  <c r="M89" i="72"/>
  <c r="S88" i="72"/>
  <c r="N88" i="72"/>
  <c r="M88" i="72"/>
  <c r="S87" i="72"/>
  <c r="N87" i="72"/>
  <c r="M87" i="72"/>
  <c r="S86" i="72"/>
  <c r="N86" i="72"/>
  <c r="M86" i="72"/>
  <c r="U85" i="72"/>
  <c r="S85" i="72"/>
  <c r="N85" i="72"/>
  <c r="M85" i="72"/>
  <c r="U86" i="72" l="1"/>
  <c r="U87" i="72"/>
  <c r="U88" i="72"/>
  <c r="U90" i="72"/>
  <c r="U92" i="72"/>
  <c r="U93" i="72"/>
  <c r="U95" i="72"/>
  <c r="U97" i="72"/>
  <c r="U99" i="72"/>
  <c r="S63" i="72" l="1"/>
  <c r="S64" i="72"/>
  <c r="S65" i="72"/>
  <c r="S73" i="72"/>
  <c r="S74" i="72"/>
  <c r="S75" i="72"/>
  <c r="S76" i="72"/>
  <c r="S77" i="72"/>
  <c r="S78" i="72"/>
  <c r="S79" i="72"/>
  <c r="S80" i="72"/>
  <c r="S82" i="72"/>
  <c r="V61" i="72"/>
  <c r="S61" i="72"/>
  <c r="M61" i="72"/>
  <c r="M60" i="72" l="1"/>
  <c r="M59" i="72"/>
  <c r="M58" i="72"/>
  <c r="M57" i="72"/>
  <c r="V56" i="72"/>
  <c r="V57" i="72"/>
  <c r="V58" i="72"/>
  <c r="V59" i="72"/>
  <c r="V60" i="72"/>
  <c r="S57" i="72"/>
  <c r="X57" i="72" s="1"/>
  <c r="S58" i="72"/>
  <c r="X58" i="72" s="1"/>
  <c r="S59" i="72"/>
  <c r="S60" i="72"/>
  <c r="X60" i="72" s="1"/>
  <c r="M56" i="72"/>
  <c r="S56" i="72"/>
  <c r="X56" i="72" s="1"/>
  <c r="AC56" i="72" a="1"/>
  <c r="AC56" i="72" s="1"/>
  <c r="AC55" i="72" a="1"/>
  <c r="AC55" i="72" s="1"/>
  <c r="S55" i="72"/>
  <c r="T55" i="72" s="1"/>
  <c r="N55" i="72"/>
  <c r="M55" i="72"/>
  <c r="X20" i="72"/>
  <c r="X21" i="72"/>
  <c r="X22" i="72"/>
  <c r="X23" i="72"/>
  <c r="X24" i="72"/>
  <c r="X25" i="72"/>
  <c r="X26" i="72"/>
  <c r="X44" i="72"/>
  <c r="V43" i="72"/>
  <c r="V44" i="72"/>
  <c r="V45" i="72"/>
  <c r="V46" i="72"/>
  <c r="V47" i="72"/>
  <c r="V48" i="72"/>
  <c r="S42" i="72"/>
  <c r="X42" i="72" s="1"/>
  <c r="S43" i="72"/>
  <c r="X43" i="72" s="1"/>
  <c r="S44" i="72"/>
  <c r="S45" i="72"/>
  <c r="X45" i="72" s="1"/>
  <c r="S46" i="72"/>
  <c r="X46" i="72" s="1"/>
  <c r="S47" i="72"/>
  <c r="X47" i="72" s="1"/>
  <c r="S48" i="72"/>
  <c r="X48" i="72" s="1"/>
  <c r="V42" i="72"/>
  <c r="V41" i="72"/>
  <c r="S41" i="72"/>
  <c r="X41" i="72" s="1"/>
  <c r="B41" i="72"/>
  <c r="B42" i="72"/>
  <c r="B43" i="72"/>
  <c r="B44" i="72"/>
  <c r="B45" i="72"/>
  <c r="B46" i="72"/>
  <c r="B47" i="72"/>
  <c r="B48" i="72"/>
  <c r="V12" i="72"/>
  <c r="V13" i="72"/>
  <c r="V14" i="72"/>
  <c r="V15" i="72"/>
  <c r="V16" i="72"/>
  <c r="V17" i="72"/>
  <c r="V19" i="72"/>
  <c r="S12" i="72"/>
  <c r="X12" i="72" s="1"/>
  <c r="S13" i="72"/>
  <c r="X13" i="72" s="1"/>
  <c r="S14" i="72"/>
  <c r="X14" i="72" s="1"/>
  <c r="S15" i="72"/>
  <c r="X15" i="72" s="1"/>
  <c r="S16" i="72"/>
  <c r="X16" i="72" s="1"/>
  <c r="S17" i="72"/>
  <c r="X17" i="72" s="1"/>
  <c r="S19" i="72"/>
  <c r="X19" i="72" s="1"/>
  <c r="V22" i="72"/>
  <c r="V23" i="72"/>
  <c r="V24" i="72"/>
  <c r="V25" i="72"/>
  <c r="V26" i="72"/>
  <c r="V29" i="72"/>
  <c r="V30" i="72"/>
  <c r="V31" i="72"/>
  <c r="V32" i="72"/>
  <c r="V33" i="72"/>
  <c r="S29" i="72"/>
  <c r="X29" i="72" s="1"/>
  <c r="S30" i="72"/>
  <c r="X30" i="72" s="1"/>
  <c r="S31" i="72"/>
  <c r="X31" i="72" s="1"/>
  <c r="S32" i="72"/>
  <c r="X32" i="72" s="1"/>
  <c r="S33" i="72"/>
  <c r="X33" i="72" s="1"/>
  <c r="S34" i="72"/>
  <c r="X34" i="72" s="1"/>
  <c r="S35" i="72"/>
  <c r="X35" i="72" s="1"/>
  <c r="S36" i="72"/>
  <c r="X36" i="72" s="1"/>
  <c r="S37" i="72"/>
  <c r="X37" i="72" s="1"/>
  <c r="B29" i="72"/>
  <c r="B30" i="72"/>
  <c r="B31" i="72"/>
  <c r="B32" i="72"/>
  <c r="B33" i="72"/>
  <c r="A29" i="72"/>
  <c r="A30" i="72"/>
  <c r="A31" i="72"/>
  <c r="A32" i="72"/>
  <c r="A33" i="72"/>
  <c r="V34" i="72"/>
  <c r="V35" i="72"/>
  <c r="V36" i="72"/>
  <c r="V37" i="72"/>
  <c r="V38" i="72"/>
  <c r="V39" i="72"/>
  <c r="V40" i="72"/>
  <c r="S38" i="72"/>
  <c r="X38" i="72" s="1"/>
  <c r="S39" i="72"/>
  <c r="X39" i="72" s="1"/>
  <c r="S40" i="72"/>
  <c r="X40" i="72" s="1"/>
  <c r="B34" i="72"/>
  <c r="B35" i="72"/>
  <c r="B36" i="72"/>
  <c r="B37" i="72"/>
  <c r="B38" i="72"/>
  <c r="B39" i="72"/>
  <c r="B40" i="72"/>
  <c r="U55" i="72" l="1"/>
  <c r="V55" i="72" s="1"/>
  <c r="X55" i="72"/>
  <c r="Y55" i="72" l="1"/>
  <c r="Z55" i="72" s="1"/>
  <c r="AA55" i="72" l="1"/>
  <c r="U9" i="72" l="1"/>
  <c r="X9" i="72" l="1"/>
  <c r="Y9" i="72" s="1"/>
  <c r="V9" i="72"/>
  <c r="T21" i="72"/>
  <c r="U21" i="72" s="1"/>
  <c r="N12" i="71"/>
  <c r="M12" i="71"/>
  <c r="J12" i="71"/>
  <c r="AC9" i="71" a="1"/>
  <c r="AC9" i="71" s="1"/>
  <c r="AC10" i="71" a="1"/>
  <c r="AC10" i="71" s="1"/>
  <c r="AC11" i="71" a="1"/>
  <c r="AC11" i="71" s="1"/>
  <c r="AC12" i="71" a="1"/>
  <c r="AC12" i="71" s="1"/>
  <c r="Y9" i="71"/>
  <c r="Z9" i="71" s="1"/>
  <c r="T9" i="71"/>
  <c r="T10" i="71"/>
  <c r="X9" i="71"/>
  <c r="X10" i="71"/>
  <c r="Y10" i="71" s="1"/>
  <c r="J9" i="71"/>
  <c r="J10" i="71"/>
  <c r="Z9" i="72" l="1"/>
  <c r="AA9" i="72" s="1"/>
  <c r="U9" i="71"/>
  <c r="V9" i="71" s="1"/>
  <c r="V20" i="72"/>
  <c r="V21" i="72"/>
  <c r="Z10" i="71"/>
  <c r="AA10" i="71" s="1"/>
  <c r="U10" i="71"/>
  <c r="V10" i="71" s="1"/>
  <c r="AA9" i="71"/>
  <c r="N11" i="72" l="1"/>
  <c r="M11" i="72"/>
  <c r="S54" i="72" l="1"/>
  <c r="X54" i="72" s="1"/>
  <c r="S53" i="72"/>
  <c r="X53" i="72" s="1"/>
  <c r="S52" i="72"/>
  <c r="X52" i="72" s="1"/>
  <c r="S51" i="72"/>
  <c r="X51" i="72" s="1"/>
  <c r="S50" i="72"/>
  <c r="X50" i="72" s="1"/>
  <c r="S49" i="72"/>
  <c r="X49" i="72" s="1"/>
  <c r="S28" i="72"/>
  <c r="X28" i="72" s="1"/>
  <c r="S27" i="72"/>
  <c r="X27" i="72" s="1"/>
  <c r="S11" i="72"/>
  <c r="S7" i="72"/>
  <c r="M54" i="72"/>
  <c r="M53" i="72"/>
  <c r="M52" i="72"/>
  <c r="M51" i="72"/>
  <c r="M50" i="72"/>
  <c r="M49" i="72"/>
  <c r="M28" i="72"/>
  <c r="M27" i="72"/>
  <c r="M8" i="72"/>
  <c r="M7" i="72"/>
  <c r="M18" i="71"/>
  <c r="M17" i="71"/>
  <c r="M16" i="71"/>
  <c r="M15" i="71"/>
  <c r="M14" i="71"/>
  <c r="M13" i="71"/>
  <c r="M11" i="71"/>
  <c r="M8" i="71"/>
  <c r="M7" i="71"/>
  <c r="J18" i="71"/>
  <c r="J17" i="71"/>
  <c r="J16" i="71"/>
  <c r="J15" i="71"/>
  <c r="J14" i="71"/>
  <c r="J13" i="71"/>
  <c r="J11" i="71"/>
  <c r="J8" i="71"/>
  <c r="J7" i="71"/>
  <c r="X18" i="71" l="1"/>
  <c r="Y18" i="71" s="1"/>
  <c r="T18" i="71"/>
  <c r="X17" i="71"/>
  <c r="Y17" i="71" s="1"/>
  <c r="T17" i="71"/>
  <c r="X16" i="71"/>
  <c r="T16" i="71"/>
  <c r="U16" i="71" s="1"/>
  <c r="V16" i="71" s="1"/>
  <c r="X15" i="71"/>
  <c r="Y15" i="71" s="1"/>
  <c r="Z15" i="71" s="1"/>
  <c r="AA15" i="71" s="1"/>
  <c r="T15" i="71"/>
  <c r="U15" i="71" s="1"/>
  <c r="V15" i="71" s="1"/>
  <c r="X14" i="71"/>
  <c r="Y14" i="71" s="1"/>
  <c r="T14" i="71"/>
  <c r="U14" i="71" s="1"/>
  <c r="X13" i="71"/>
  <c r="Y13" i="71" s="1"/>
  <c r="T13" i="71"/>
  <c r="X12" i="71"/>
  <c r="T12" i="71"/>
  <c r="U12" i="71" s="1"/>
  <c r="V12" i="71" s="1"/>
  <c r="X11" i="71"/>
  <c r="Y11" i="71" s="1"/>
  <c r="Z11" i="71" s="1"/>
  <c r="AA11" i="71" s="1"/>
  <c r="T11" i="71"/>
  <c r="U11" i="71" s="1"/>
  <c r="V11" i="71" s="1"/>
  <c r="X8" i="71"/>
  <c r="Y8" i="71" s="1"/>
  <c r="T8" i="71"/>
  <c r="U8" i="71" s="1"/>
  <c r="V8" i="71" l="1"/>
  <c r="V14" i="71"/>
  <c r="U18" i="71"/>
  <c r="V18" i="71" s="1"/>
  <c r="Z13" i="71"/>
  <c r="AA13" i="71" s="1"/>
  <c r="Z17" i="71"/>
  <c r="AA17" i="71" s="1"/>
  <c r="Z8" i="71"/>
  <c r="AA8" i="71" s="1"/>
  <c r="Z14" i="71"/>
  <c r="AA14" i="71" s="1"/>
  <c r="Z18" i="71"/>
  <c r="AA18" i="71" s="1"/>
  <c r="Y12" i="71"/>
  <c r="Z12" i="71" s="1"/>
  <c r="U13" i="71"/>
  <c r="V13" i="71" s="1"/>
  <c r="Y16" i="71"/>
  <c r="Z16" i="71" s="1"/>
  <c r="U17" i="71"/>
  <c r="V17" i="71" s="1"/>
  <c r="C175" i="64"/>
  <c r="B175" i="64"/>
  <c r="A175" i="64"/>
  <c r="AA12" i="71" l="1"/>
  <c r="AA16" i="71"/>
  <c r="B14" i="73"/>
  <c r="B13" i="73"/>
  <c r="B11" i="73"/>
  <c r="N54" i="72"/>
  <c r="N53" i="72"/>
  <c r="N52" i="72"/>
  <c r="N51" i="72"/>
  <c r="N50" i="72"/>
  <c r="N49" i="72"/>
  <c r="N28" i="72"/>
  <c r="B28" i="72"/>
  <c r="A28" i="72"/>
  <c r="N27" i="72"/>
  <c r="AC11" i="72" a="1"/>
  <c r="AC11" i="72" s="1"/>
  <c r="N8" i="72"/>
  <c r="N7" i="72"/>
  <c r="L6" i="72"/>
  <c r="G25" i="68" s="1"/>
  <c r="G24" i="68" s="1"/>
  <c r="K6" i="72"/>
  <c r="F25" i="68" s="1"/>
  <c r="L3" i="72"/>
  <c r="K3" i="72"/>
  <c r="N18" i="71"/>
  <c r="N17" i="71"/>
  <c r="N16" i="71"/>
  <c r="N15" i="71"/>
  <c r="N14" i="71"/>
  <c r="N13" i="71"/>
  <c r="N11" i="71"/>
  <c r="N8" i="71"/>
  <c r="X7" i="71"/>
  <c r="T7" i="71"/>
  <c r="U7" i="71" s="1"/>
  <c r="N7" i="71"/>
  <c r="L6" i="71"/>
  <c r="E25" i="68" s="1"/>
  <c r="K6" i="71"/>
  <c r="D25" i="68" s="1"/>
  <c r="I6" i="71"/>
  <c r="H6" i="71"/>
  <c r="G6" i="71"/>
  <c r="L3" i="71"/>
  <c r="K3" i="71"/>
  <c r="D67" i="69"/>
  <c r="C67" i="69"/>
  <c r="E67" i="69" s="1"/>
  <c r="E66" i="69"/>
  <c r="E65" i="69"/>
  <c r="E64" i="69"/>
  <c r="E63" i="69"/>
  <c r="E62" i="69"/>
  <c r="E61" i="69"/>
  <c r="E60" i="69"/>
  <c r="E59" i="69"/>
  <c r="E58" i="69"/>
  <c r="E57" i="69"/>
  <c r="E56" i="69"/>
  <c r="E55" i="69"/>
  <c r="E54" i="69"/>
  <c r="E53" i="69"/>
  <c r="E52" i="69"/>
  <c r="E51" i="69"/>
  <c r="E50" i="69"/>
  <c r="E49" i="69"/>
  <c r="E48" i="69"/>
  <c r="E47" i="69"/>
  <c r="E46" i="69"/>
  <c r="E45" i="69"/>
  <c r="E44" i="69"/>
  <c r="E43" i="69"/>
  <c r="E42" i="69"/>
  <c r="E41" i="69"/>
  <c r="E40" i="69"/>
  <c r="E39" i="69"/>
  <c r="E38" i="69"/>
  <c r="N31" i="69"/>
  <c r="J31" i="69"/>
  <c r="I31" i="69"/>
  <c r="N30" i="69"/>
  <c r="N26" i="69"/>
  <c r="J26" i="69"/>
  <c r="I26" i="69"/>
  <c r="N22" i="69"/>
  <c r="N18" i="69"/>
  <c r="J18" i="69"/>
  <c r="I18" i="69"/>
  <c r="N14" i="69"/>
  <c r="N10" i="69"/>
  <c r="J10" i="69"/>
  <c r="I10" i="69"/>
  <c r="N9" i="69"/>
  <c r="J9" i="69"/>
  <c r="I9" i="69"/>
  <c r="N7" i="69"/>
  <c r="M7" i="69"/>
  <c r="K7" i="69"/>
  <c r="J7" i="69"/>
  <c r="I7" i="69"/>
  <c r="C7" i="69"/>
  <c r="C43" i="68"/>
  <c r="E41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J26" i="68" s="1"/>
  <c r="H26" i="68"/>
  <c r="C24" i="68"/>
  <c r="J10" i="68"/>
  <c r="I10" i="68"/>
  <c r="H8" i="68"/>
  <c r="C7" i="68"/>
  <c r="AC28" i="72" l="1" a="1"/>
  <c r="AC28" i="72" s="1"/>
  <c r="T11" i="72"/>
  <c r="X11" i="72"/>
  <c r="T50" i="72"/>
  <c r="U50" i="72" s="1"/>
  <c r="T52" i="72"/>
  <c r="U52" i="72" s="1"/>
  <c r="T54" i="72"/>
  <c r="U54" i="72" s="1"/>
  <c r="X8" i="72"/>
  <c r="T8" i="72"/>
  <c r="T27" i="72"/>
  <c r="U27" i="72" s="1"/>
  <c r="V27" i="72" s="1"/>
  <c r="T49" i="72"/>
  <c r="T51" i="72"/>
  <c r="U51" i="72" s="1"/>
  <c r="V51" i="72" s="1"/>
  <c r="T53" i="72"/>
  <c r="J7" i="68"/>
  <c r="F24" i="68"/>
  <c r="N7" i="68" s="1"/>
  <c r="D14" i="73"/>
  <c r="E14" i="73" s="1"/>
  <c r="B7" i="73"/>
  <c r="J6" i="71"/>
  <c r="M6" i="71"/>
  <c r="AC8" i="71" a="1"/>
  <c r="AC8" i="71" s="1"/>
  <c r="AC13" i="71" a="1"/>
  <c r="AC13" i="71" s="1"/>
  <c r="AC17" i="71" a="1"/>
  <c r="AC17" i="71" s="1"/>
  <c r="AC15" i="71" a="1"/>
  <c r="AC15" i="71" s="1"/>
  <c r="D17" i="68"/>
  <c r="D15" i="68"/>
  <c r="D13" i="68"/>
  <c r="D11" i="68"/>
  <c r="D9" i="68"/>
  <c r="E18" i="68"/>
  <c r="E16" i="68"/>
  <c r="E14" i="68"/>
  <c r="E12" i="68"/>
  <c r="E10" i="68"/>
  <c r="D18" i="68"/>
  <c r="D16" i="68"/>
  <c r="D14" i="68"/>
  <c r="D12" i="68"/>
  <c r="D10" i="68"/>
  <c r="E13" i="68"/>
  <c r="E11" i="68"/>
  <c r="E17" i="68"/>
  <c r="E9" i="68"/>
  <c r="E15" i="68"/>
  <c r="AC7" i="71" a="1"/>
  <c r="AC7" i="71" s="1"/>
  <c r="D32" i="69"/>
  <c r="D30" i="69"/>
  <c r="D28" i="69"/>
  <c r="D26" i="69"/>
  <c r="D24" i="69"/>
  <c r="D22" i="69"/>
  <c r="D20" i="69"/>
  <c r="D18" i="69"/>
  <c r="D16" i="69"/>
  <c r="D14" i="69"/>
  <c r="D12" i="69"/>
  <c r="D10" i="69"/>
  <c r="D8" i="69"/>
  <c r="E33" i="69"/>
  <c r="E31" i="69"/>
  <c r="E29" i="69"/>
  <c r="E27" i="69"/>
  <c r="E25" i="69"/>
  <c r="E23" i="69"/>
  <c r="E21" i="69"/>
  <c r="E19" i="69"/>
  <c r="E17" i="69"/>
  <c r="E15" i="69"/>
  <c r="E13" i="69"/>
  <c r="E11" i="69"/>
  <c r="E9" i="69"/>
  <c r="D33" i="69"/>
  <c r="D31" i="69"/>
  <c r="D29" i="69"/>
  <c r="D27" i="69"/>
  <c r="D25" i="69"/>
  <c r="D23" i="69"/>
  <c r="D21" i="69"/>
  <c r="D19" i="69"/>
  <c r="D17" i="69"/>
  <c r="D15" i="69"/>
  <c r="D13" i="69"/>
  <c r="D11" i="69"/>
  <c r="D9" i="69"/>
  <c r="E30" i="69"/>
  <c r="E22" i="69"/>
  <c r="E14" i="69"/>
  <c r="E28" i="69"/>
  <c r="E20" i="69"/>
  <c r="E12" i="69"/>
  <c r="E26" i="69"/>
  <c r="E18" i="69"/>
  <c r="E10" i="69"/>
  <c r="E32" i="69"/>
  <c r="E24" i="69"/>
  <c r="E16" i="69"/>
  <c r="E8" i="69"/>
  <c r="AC49" i="72" a="1"/>
  <c r="AC49" i="72" s="1"/>
  <c r="AC54" i="72" a="1"/>
  <c r="AC54" i="72" s="1"/>
  <c r="F18" i="68"/>
  <c r="F16" i="68"/>
  <c r="F14" i="68"/>
  <c r="F12" i="68"/>
  <c r="F10" i="68"/>
  <c r="G17" i="68"/>
  <c r="G15" i="68"/>
  <c r="G13" i="68"/>
  <c r="G11" i="68"/>
  <c r="G9" i="68"/>
  <c r="F17" i="68"/>
  <c r="F15" i="68"/>
  <c r="F13" i="68"/>
  <c r="F11" i="68"/>
  <c r="F9" i="68"/>
  <c r="G16" i="68"/>
  <c r="G14" i="68"/>
  <c r="G12" i="68"/>
  <c r="G18" i="68"/>
  <c r="G10" i="68"/>
  <c r="AC14" i="71" a="1"/>
  <c r="AC14" i="71" s="1"/>
  <c r="AC16" i="71" a="1"/>
  <c r="AC16" i="71" s="1"/>
  <c r="AC18" i="71" a="1"/>
  <c r="AC18" i="71" s="1"/>
  <c r="F32" i="69"/>
  <c r="F30" i="69"/>
  <c r="F28" i="69"/>
  <c r="F26" i="69"/>
  <c r="F24" i="69"/>
  <c r="F22" i="69"/>
  <c r="F20" i="69"/>
  <c r="F18" i="69"/>
  <c r="F16" i="69"/>
  <c r="F14" i="69"/>
  <c r="F12" i="69"/>
  <c r="F10" i="69"/>
  <c r="F8" i="69"/>
  <c r="G33" i="69"/>
  <c r="G31" i="69"/>
  <c r="G29" i="69"/>
  <c r="G27" i="69"/>
  <c r="G25" i="69"/>
  <c r="G23" i="69"/>
  <c r="G21" i="69"/>
  <c r="G19" i="69"/>
  <c r="G17" i="69"/>
  <c r="G15" i="69"/>
  <c r="G13" i="69"/>
  <c r="G11" i="69"/>
  <c r="G9" i="69"/>
  <c r="F33" i="69"/>
  <c r="F31" i="69"/>
  <c r="F29" i="69"/>
  <c r="F27" i="69"/>
  <c r="F25" i="69"/>
  <c r="F23" i="69"/>
  <c r="F21" i="69"/>
  <c r="F19" i="69"/>
  <c r="F17" i="69"/>
  <c r="F15" i="69"/>
  <c r="F13" i="69"/>
  <c r="F11" i="69"/>
  <c r="F9" i="69"/>
  <c r="G32" i="69"/>
  <c r="G24" i="69"/>
  <c r="H24" i="69" s="1"/>
  <c r="G16" i="69"/>
  <c r="G8" i="69"/>
  <c r="G30" i="69"/>
  <c r="G22" i="69"/>
  <c r="G14" i="69"/>
  <c r="H14" i="69" s="1"/>
  <c r="G28" i="69"/>
  <c r="G20" i="69"/>
  <c r="G12" i="69"/>
  <c r="G26" i="69"/>
  <c r="G18" i="69"/>
  <c r="G10" i="69"/>
  <c r="H10" i="69" s="1"/>
  <c r="D11" i="73"/>
  <c r="E11" i="73" s="1"/>
  <c r="D13" i="73"/>
  <c r="E13" i="73" s="1"/>
  <c r="Y7" i="71"/>
  <c r="B10" i="73"/>
  <c r="B12" i="73"/>
  <c r="V7" i="71"/>
  <c r="Z7" i="71"/>
  <c r="M6" i="72"/>
  <c r="AC50" i="72" a="1"/>
  <c r="AC50" i="72" s="1"/>
  <c r="X7" i="72"/>
  <c r="Y7" i="72" s="1"/>
  <c r="U7" i="72"/>
  <c r="AC7" i="72" a="1"/>
  <c r="AC7" i="72" s="1"/>
  <c r="AC8" i="72" a="1"/>
  <c r="AC8" i="72" s="1"/>
  <c r="AC52" i="72" a="1"/>
  <c r="AC52" i="72" s="1"/>
  <c r="AC53" i="72" a="1"/>
  <c r="AC53" i="72" s="1"/>
  <c r="AC27" i="72" a="1"/>
  <c r="AC27" i="72" s="1"/>
  <c r="AC51" i="72" a="1"/>
  <c r="AC51" i="72" s="1"/>
  <c r="H16" i="73"/>
  <c r="H20" i="73" s="1"/>
  <c r="H25" i="68"/>
  <c r="H24" i="68" s="1"/>
  <c r="U11" i="72" l="1"/>
  <c r="T6" i="72"/>
  <c r="H12" i="68"/>
  <c r="H26" i="69"/>
  <c r="Z7" i="72"/>
  <c r="H18" i="69"/>
  <c r="H15" i="68"/>
  <c r="U49" i="72"/>
  <c r="V49" i="72" s="1"/>
  <c r="U53" i="72"/>
  <c r="V53" i="72" s="1"/>
  <c r="U8" i="72"/>
  <c r="V8" i="72" s="1"/>
  <c r="Y50" i="72"/>
  <c r="Z50" i="72" s="1"/>
  <c r="Y53" i="72"/>
  <c r="Z53" i="72" s="1"/>
  <c r="Y51" i="72"/>
  <c r="Z51" i="72" s="1"/>
  <c r="Y54" i="72"/>
  <c r="Z54" i="72" s="1"/>
  <c r="AA54" i="72" s="1"/>
  <c r="V52" i="72"/>
  <c r="Y49" i="72"/>
  <c r="Z49" i="72" s="1"/>
  <c r="Y27" i="72"/>
  <c r="Y8" i="72"/>
  <c r="Y52" i="72"/>
  <c r="Y28" i="72"/>
  <c r="Z28" i="72" s="1"/>
  <c r="Y11" i="72"/>
  <c r="Z11" i="72" s="1"/>
  <c r="AA11" i="72" s="1"/>
  <c r="V54" i="72"/>
  <c r="V50" i="72"/>
  <c r="V28" i="72"/>
  <c r="V11" i="72"/>
  <c r="H13" i="68"/>
  <c r="H16" i="69"/>
  <c r="H11" i="69"/>
  <c r="H19" i="69"/>
  <c r="H27" i="69"/>
  <c r="H11" i="73"/>
  <c r="H13" i="69"/>
  <c r="H21" i="69"/>
  <c r="H29" i="69"/>
  <c r="H12" i="69"/>
  <c r="H20" i="69"/>
  <c r="H18" i="68"/>
  <c r="H22" i="69"/>
  <c r="H32" i="69"/>
  <c r="H10" i="68"/>
  <c r="H9" i="68"/>
  <c r="F7" i="68"/>
  <c r="H17" i="68"/>
  <c r="F7" i="69"/>
  <c r="H30" i="69"/>
  <c r="H15" i="69"/>
  <c r="H23" i="69"/>
  <c r="H31" i="69"/>
  <c r="H11" i="68"/>
  <c r="H14" i="68"/>
  <c r="H8" i="69"/>
  <c r="G7" i="69"/>
  <c r="H9" i="69"/>
  <c r="H17" i="69"/>
  <c r="H25" i="69"/>
  <c r="H33" i="69"/>
  <c r="H28" i="69"/>
  <c r="G7" i="68"/>
  <c r="H16" i="68"/>
  <c r="D10" i="73"/>
  <c r="D7" i="73"/>
  <c r="J14" i="73"/>
  <c r="J13" i="73"/>
  <c r="J11" i="73"/>
  <c r="D12" i="73"/>
  <c r="E12" i="73" s="1"/>
  <c r="H12" i="73"/>
  <c r="H10" i="73"/>
  <c r="H13" i="73"/>
  <c r="H14" i="73"/>
  <c r="AA7" i="71"/>
  <c r="H7" i="73"/>
  <c r="B8" i="73"/>
  <c r="B6" i="73" s="1"/>
  <c r="B9" i="73"/>
  <c r="H8" i="73"/>
  <c r="V7" i="72"/>
  <c r="AC6" i="72"/>
  <c r="AA7" i="72"/>
  <c r="T6" i="71"/>
  <c r="U6" i="71"/>
  <c r="T3" i="72" l="1"/>
  <c r="T3" i="71"/>
  <c r="H6" i="73"/>
  <c r="Z52" i="72"/>
  <c r="AA52" i="72" s="1"/>
  <c r="Z8" i="72"/>
  <c r="AA49" i="72"/>
  <c r="AA53" i="72"/>
  <c r="AA50" i="72"/>
  <c r="AA28" i="72"/>
  <c r="Z27" i="72"/>
  <c r="AA27" i="72" s="1"/>
  <c r="AA51" i="72"/>
  <c r="K11" i="73"/>
  <c r="K14" i="73"/>
  <c r="D9" i="73"/>
  <c r="E9" i="73" s="1"/>
  <c r="G3" i="68"/>
  <c r="G3" i="69"/>
  <c r="H7" i="68"/>
  <c r="H7" i="69"/>
  <c r="J8" i="68"/>
  <c r="J12" i="73"/>
  <c r="K12" i="73" s="1"/>
  <c r="D8" i="73"/>
  <c r="D6" i="73" s="1"/>
  <c r="K13" i="73"/>
  <c r="J7" i="73"/>
  <c r="J10" i="73"/>
  <c r="J9" i="73" s="1"/>
  <c r="E10" i="73"/>
  <c r="C9" i="73"/>
  <c r="C6" i="73"/>
  <c r="B5" i="73"/>
  <c r="Y6" i="71"/>
  <c r="H9" i="73"/>
  <c r="U6" i="72"/>
  <c r="U3" i="72" s="1"/>
  <c r="Y6" i="72"/>
  <c r="U3" i="71"/>
  <c r="V6" i="71"/>
  <c r="V3" i="71" s="1"/>
  <c r="AA8" i="72" l="1"/>
  <c r="E6" i="73"/>
  <c r="D5" i="73"/>
  <c r="E5" i="73" s="1"/>
  <c r="J8" i="73"/>
  <c r="J6" i="73" s="1"/>
  <c r="K10" i="73"/>
  <c r="I9" i="73"/>
  <c r="K9" i="73"/>
  <c r="H5" i="73"/>
  <c r="C5" i="73"/>
  <c r="V6" i="72"/>
  <c r="V3" i="72" s="1"/>
  <c r="Z6" i="72"/>
  <c r="Z3" i="72" s="1"/>
  <c r="Z6" i="71"/>
  <c r="I6" i="73" s="1"/>
  <c r="K6" i="73" l="1"/>
  <c r="J5" i="73"/>
  <c r="K5" i="73" s="1"/>
  <c r="AA6" i="72"/>
  <c r="AA3" i="72" s="1"/>
  <c r="Z3" i="71"/>
  <c r="I5" i="73" s="1"/>
  <c r="AA6" i="71"/>
  <c r="AA3" i="71" s="1"/>
  <c r="H18" i="73" l="1"/>
  <c r="D13" i="56" l="1"/>
  <c r="D11" i="56"/>
  <c r="D14" i="56"/>
  <c r="B12" i="56" l="1"/>
  <c r="B13" i="56"/>
  <c r="B14" i="56"/>
  <c r="B11" i="56"/>
  <c r="B7" i="56"/>
  <c r="E25" i="48"/>
  <c r="D25" i="48"/>
  <c r="B10" i="56"/>
  <c r="E17" i="48"/>
  <c r="E15" i="48"/>
  <c r="E13" i="48"/>
  <c r="E12" i="48"/>
  <c r="E11" i="48"/>
  <c r="E10" i="48"/>
  <c r="E9" i="48"/>
  <c r="D11" i="48"/>
  <c r="D9" i="48"/>
  <c r="E18" i="48"/>
  <c r="E16" i="48"/>
  <c r="E14" i="48"/>
  <c r="D18" i="48"/>
  <c r="D17" i="48"/>
  <c r="D16" i="48"/>
  <c r="D15" i="48"/>
  <c r="D14" i="48"/>
  <c r="D13" i="48"/>
  <c r="D12" i="48"/>
  <c r="D10" i="48"/>
  <c r="E33" i="60"/>
  <c r="E30" i="60"/>
  <c r="E28" i="60"/>
  <c r="E26" i="60"/>
  <c r="E24" i="60"/>
  <c r="E22" i="60"/>
  <c r="E20" i="60"/>
  <c r="E18" i="60"/>
  <c r="E16" i="60"/>
  <c r="E14" i="60"/>
  <c r="E12" i="60"/>
  <c r="E10" i="60"/>
  <c r="E8" i="60"/>
  <c r="D17" i="60"/>
  <c r="D14" i="60"/>
  <c r="D11" i="60"/>
  <c r="D8" i="60"/>
  <c r="D33" i="60"/>
  <c r="D32" i="60"/>
  <c r="D31" i="60"/>
  <c r="D30" i="60"/>
  <c r="D29" i="60"/>
  <c r="D28" i="60"/>
  <c r="D27" i="60"/>
  <c r="D26" i="60"/>
  <c r="D25" i="60"/>
  <c r="D24" i="60"/>
  <c r="D23" i="60"/>
  <c r="D22" i="60"/>
  <c r="D21" i="60"/>
  <c r="D20" i="60"/>
  <c r="D18" i="60"/>
  <c r="D15" i="60"/>
  <c r="D12" i="60"/>
  <c r="D9" i="60"/>
  <c r="E32" i="60"/>
  <c r="E31" i="60"/>
  <c r="E29" i="60"/>
  <c r="E27" i="60"/>
  <c r="E25" i="60"/>
  <c r="E23" i="60"/>
  <c r="E21" i="60"/>
  <c r="E19" i="60"/>
  <c r="E17" i="60"/>
  <c r="E15" i="60"/>
  <c r="E13" i="60"/>
  <c r="E11" i="60"/>
  <c r="E9" i="60"/>
  <c r="D19" i="60"/>
  <c r="D16" i="60"/>
  <c r="D13" i="60"/>
  <c r="D10" i="60"/>
  <c r="H11" i="56" l="1"/>
  <c r="H14" i="56"/>
  <c r="H13" i="56"/>
  <c r="I7" i="68"/>
  <c r="K7" i="68" s="1"/>
  <c r="E24" i="68"/>
  <c r="E7" i="68"/>
  <c r="I25" i="68"/>
  <c r="J25" i="68" s="1"/>
  <c r="D24" i="68"/>
  <c r="E7" i="69"/>
  <c r="D7" i="68"/>
  <c r="D7" i="69"/>
  <c r="I24" i="68" l="1"/>
  <c r="J24" i="68" s="1"/>
  <c r="H10" i="56"/>
  <c r="B8" i="56"/>
  <c r="B6" i="56" s="1"/>
  <c r="H12" i="56"/>
  <c r="E3" i="68"/>
  <c r="I8" i="68"/>
  <c r="K8" i="68" s="1"/>
  <c r="M7" i="68"/>
  <c r="N10" i="68" s="1"/>
  <c r="N14" i="68" s="1"/>
  <c r="E3" i="69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C6" i="56" l="1"/>
  <c r="H9" i="56"/>
  <c r="I9" i="56" s="1"/>
  <c r="H7" i="56"/>
  <c r="H8" i="56"/>
  <c r="Y3" i="72"/>
  <c r="H6" i="56" l="1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I6" i="56" l="1"/>
  <c r="H5" i="56"/>
  <c r="I5" i="56" s="1"/>
  <c r="H16" i="56"/>
  <c r="H20" i="56" s="1"/>
  <c r="G25" i="48"/>
  <c r="J11" i="56" l="1"/>
  <c r="J13" i="56"/>
  <c r="J14" i="56"/>
  <c r="K14" i="56" s="1"/>
  <c r="F25" i="48"/>
  <c r="D12" i="56"/>
  <c r="D10" i="56"/>
  <c r="D7" i="56"/>
  <c r="J10" i="56" l="1"/>
  <c r="J12" i="56"/>
  <c r="K12" i="56" s="1"/>
  <c r="K13" i="56"/>
  <c r="K11" i="56"/>
  <c r="D8" i="56"/>
  <c r="D6" i="56" s="1"/>
  <c r="K10" i="56"/>
  <c r="J9" i="56"/>
  <c r="J7" i="56" l="1"/>
  <c r="K9" i="56"/>
  <c r="Y3" i="71"/>
  <c r="E6" i="56"/>
  <c r="J8" i="56"/>
  <c r="J6" i="56" s="1"/>
  <c r="J5" i="56" l="1"/>
  <c r="K6" i="56"/>
  <c r="C24" i="48" l="1"/>
  <c r="H26" i="48"/>
  <c r="I26" i="48"/>
  <c r="J26" i="48" s="1"/>
  <c r="N26" i="60"/>
  <c r="N30" i="60" s="1"/>
  <c r="J26" i="60"/>
  <c r="I26" i="60"/>
  <c r="D67" i="60"/>
  <c r="E39" i="60"/>
  <c r="E40" i="60"/>
  <c r="E41" i="60"/>
  <c r="E42" i="60"/>
  <c r="E43" i="60"/>
  <c r="E44" i="60"/>
  <c r="E45" i="60"/>
  <c r="E46" i="60"/>
  <c r="E47" i="60"/>
  <c r="E48" i="60"/>
  <c r="E49" i="60"/>
  <c r="E50" i="60"/>
  <c r="E51" i="60"/>
  <c r="E52" i="60"/>
  <c r="E53" i="60"/>
  <c r="E54" i="60"/>
  <c r="E55" i="60"/>
  <c r="E56" i="60"/>
  <c r="E57" i="60"/>
  <c r="E58" i="60"/>
  <c r="E59" i="60"/>
  <c r="E60" i="60"/>
  <c r="E61" i="60"/>
  <c r="E62" i="60"/>
  <c r="E63" i="60"/>
  <c r="E64" i="60"/>
  <c r="E65" i="60"/>
  <c r="E66" i="60"/>
  <c r="C67" i="60"/>
  <c r="E67" i="60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E38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K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B9" i="56" l="1"/>
  <c r="C9" i="56" s="1"/>
  <c r="E10" i="56"/>
  <c r="E12" i="56"/>
  <c r="E14" i="56"/>
  <c r="E11" i="56"/>
  <c r="E13" i="56"/>
  <c r="D9" i="56"/>
  <c r="E9" i="56" l="1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B5" i="56"/>
  <c r="C5" i="56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H18" i="56" l="1"/>
  <c r="F7" i="48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S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<sst xmlns="http://schemas.openxmlformats.org/spreadsheetml/2006/main" count="1885" uniqueCount="778">
  <si>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</si>
  <si>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</si>
  <si>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</si>
  <si>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</si>
  <si>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</si>
  <si>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예산안
페이지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</si>
  <si>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</si>
  <si>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</si>
  <si>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</si>
  <si>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</si>
  <si>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</si>
  <si>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</si>
  <si>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</si>
  <si>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</si>
  <si>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</si>
  <si>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</si>
  <si>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</si>
  <si>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</si>
  <si>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</si>
  <si>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</si>
  <si>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</si>
  <si>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</si>
  <si>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</si>
  <si>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</si>
  <si>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</si>
  <si>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</si>
  <si>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</si>
  <si>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</si>
  <si>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</si>
  <si>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</si>
  <si>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</si>
  <si>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</si>
  <si>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</si>
  <si>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</si>
  <si>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</si>
  <si>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</si>
  <si>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</si>
  <si>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</si>
  <si>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</si>
  <si>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</si>
  <si>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</si>
  <si>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</si>
  <si>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</si>
  <si>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</si>
  <si>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</si>
  <si>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</si>
  <si>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</si>
  <si>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</si>
  <si>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</si>
  <si>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</si>
  <si>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</si>
  <si>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</si>
  <si>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</si>
  <si>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</si>
  <si>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</si>
  <si>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</si>
  <si>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</si>
  <si>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</si>
  <si>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</si>
  <si>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</si>
  <si>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</si>
  <si>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</si>
  <si>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</si>
  <si>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</si>
  <si>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</si>
  <si>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</si>
  <si>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</si>
  <si>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</si>
  <si>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</si>
  <si>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</si>
  <si>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</si>
  <si>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</si>
  <si>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</si>
  <si>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</si>
  <si>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</si>
  <si>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</si>
  <si>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</si>
  <si>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</si>
  <si>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</si>
  <si>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</si>
  <si>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</si>
  <si>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</si>
  <si>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</si>
  <si>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</si>
  <si>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</si>
  <si>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</si>
  <si>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</si>
  <si>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</si>
  <si>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</si>
  <si>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</si>
  <si>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- 의존도비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</si>
  <si>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</si>
  <si>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</si>
  <si>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</si>
  <si>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</si>
  <si>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</si>
  <si>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</si>
  <si>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</si>
  <si>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</si>
  <si>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</si>
  <si>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</si>
  <si>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</si>
  <si>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</si>
  <si>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</si>
  <si>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철도물류국</t>
  </si>
  <si>
    <t>안전행정실</t>
  </si>
  <si>
    <t>균형발전국</t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</si>
  <si>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</si>
  <si>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</si>
  <si>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</si>
  <si>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</si>
  <si>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</si>
  <si>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</si>
  <si>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</si>
  <si>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경제투자실</t>
  </si>
  <si>
    <t>대외협력담당관</t>
  </si>
  <si>
    <t>평생교육국</t>
  </si>
  <si>
    <t>교통건설국</t>
  </si>
  <si>
    <t>소방재난본부</t>
  </si>
  <si>
    <t>팔당수질개선본부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</si>
  <si>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</si>
  <si>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</si>
  <si>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</si>
  <si>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</si>
  <si>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</si>
  <si>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</si>
  <si>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</si>
  <si>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</si>
  <si>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</si>
  <si>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</si>
  <si>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</si>
  <si>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</si>
  <si>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</si>
  <si>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</si>
  <si>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</si>
  <si>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</si>
  <si>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동의대상</t>
    <phoneticPr fontId="2" type="noConversion"/>
  </si>
  <si>
    <t>위원회
부서별 정렬</t>
    <phoneticPr fontId="2" type="noConversion"/>
  </si>
  <si>
    <t>정렬순서</t>
    <phoneticPr fontId="80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</si>
  <si>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</si>
  <si>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</si>
  <si>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</si>
  <si>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</si>
  <si>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</si>
  <si>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</si>
  <si>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</si>
  <si>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</si>
  <si>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</si>
  <si>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</si>
  <si>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</si>
  <si>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</si>
  <si>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</si>
  <si>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</si>
  <si>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</si>
  <si>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</si>
  <si>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</si>
  <si>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</si>
  <si>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</si>
  <si>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</si>
  <si>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</si>
  <si>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</si>
  <si>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</si>
  <si>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</si>
  <si>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</si>
  <si>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</si>
  <si>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</si>
  <si>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</si>
  <si>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</si>
  <si>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</si>
  <si>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</si>
  <si>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</si>
  <si>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</si>
  <si>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</si>
  <si>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</si>
  <si>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</si>
  <si>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</si>
  <si>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</si>
  <si>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</si>
  <si>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</si>
  <si>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</si>
  <si>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</si>
  <si>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</si>
  <si>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</si>
  <si>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</si>
  <si>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</si>
  <si>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</si>
  <si>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</si>
  <si>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</si>
  <si>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</si>
  <si>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</si>
  <si>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</si>
  <si>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</si>
  <si>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</si>
  <si>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</si>
  <si>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</si>
  <si>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</si>
  <si>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</si>
  <si>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</si>
  <si>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</si>
  <si>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</si>
  <si>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</si>
  <si>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</si>
  <si>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</si>
  <si>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</si>
  <si>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</si>
  <si>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</si>
  <si>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</si>
  <si>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</si>
  <si>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</si>
  <si>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</si>
  <si>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</si>
  <si>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</si>
  <si>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</si>
  <si>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</si>
  <si>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</si>
  <si>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</si>
  <si>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</si>
  <si>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</si>
  <si>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</si>
  <si>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</si>
  <si>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</si>
  <si>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</si>
  <si>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</si>
  <si>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</si>
  <si>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</si>
  <si>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</si>
  <si>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</si>
  <si>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</si>
  <si>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</si>
  <si>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</si>
  <si>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</si>
  <si>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</si>
  <si>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</si>
  <si>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</si>
  <si>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</si>
  <si>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</si>
  <si>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</si>
  <si>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</si>
  <si>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</si>
  <si>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</si>
  <si>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</si>
  <si>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</si>
  <si>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</si>
  <si>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</si>
  <si>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</si>
  <si>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</si>
  <si>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</si>
  <si>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</si>
  <si>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</si>
  <si>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</si>
  <si>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</si>
  <si>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</si>
  <si>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</si>
  <si>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</si>
  <si>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</si>
  <si>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</si>
  <si>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</si>
  <si>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</si>
  <si>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</si>
  <si>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</si>
  <si>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</si>
  <si>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</si>
  <si>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</si>
  <si>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</si>
  <si>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</si>
  <si>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</si>
  <si>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</si>
  <si>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</si>
  <si>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</si>
  <si>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</si>
  <si>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</si>
  <si>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</si>
  <si>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</si>
  <si>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</si>
  <si>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</si>
  <si>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</si>
  <si>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</si>
  <si>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</si>
  <si>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</si>
  <si>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</si>
  <si>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</si>
  <si>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</si>
  <si>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</si>
  <si>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</si>
  <si>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</si>
  <si>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</si>
  <si>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</si>
  <si>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</si>
  <si>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</si>
  <si>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</si>
  <si>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</si>
  <si>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</si>
  <si>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</si>
  <si>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</si>
  <si>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</si>
  <si>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</si>
  <si>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</si>
  <si>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</si>
  <si>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</si>
  <si>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</si>
  <si>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</si>
  <si>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</si>
  <si>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</si>
  <si>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</si>
  <si>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</si>
  <si>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</si>
  <si>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</si>
  <si>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</si>
  <si>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</si>
  <si>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</si>
  <si>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</si>
  <si>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</si>
  <si>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</si>
  <si>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</si>
  <si>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</si>
  <si>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</si>
  <si>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</si>
  <si>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</si>
  <si>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</si>
  <si>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</si>
  <si>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</si>
  <si>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</si>
  <si>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</si>
  <si>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</si>
  <si>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</si>
  <si>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</si>
  <si>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</si>
  <si>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</si>
  <si>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</si>
  <si>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</si>
  <si>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</si>
  <si>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</si>
  <si>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</si>
  <si>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</si>
  <si>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</si>
  <si>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</si>
  <si>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</si>
  <si>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</si>
  <si>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</si>
  <si>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</si>
  <si>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</si>
  <si>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</si>
  <si>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</si>
  <si>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</si>
  <si>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</si>
  <si>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</si>
  <si>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</si>
  <si>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</si>
  <si>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</si>
  <si>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</si>
  <si>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</si>
  <si>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</si>
  <si>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</si>
  <si>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</si>
  <si>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</si>
  <si>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</si>
  <si>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</si>
  <si>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</si>
  <si>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</si>
  <si>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</si>
  <si>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</si>
  <si>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</si>
  <si>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</si>
  <si>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</si>
  <si>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</si>
  <si>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</si>
  <si>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</si>
  <si>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</si>
  <si>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</si>
  <si>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</si>
  <si>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</si>
  <si>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</si>
  <si>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</si>
  <si>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</si>
  <si>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</si>
  <si>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</si>
  <si>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</si>
  <si>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</si>
  <si>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</si>
  <si>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</si>
  <si>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</si>
  <si>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</si>
  <si>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</si>
  <si>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</si>
  <si>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</si>
  <si>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</si>
  <si>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</si>
  <si>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</si>
  <si>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</si>
  <si>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</si>
  <si>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</si>
  <si>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</si>
  <si>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</si>
  <si>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</si>
  <si>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</si>
  <si>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</si>
  <si>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</si>
  <si>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</si>
  <si>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</si>
  <si>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</si>
  <si>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</si>
  <si>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</si>
  <si>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</si>
  <si>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</si>
  <si>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80" type="noConversion"/>
  </si>
  <si>
    <t>실국명</t>
    <phoneticPr fontId="80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</si>
  <si>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</si>
  <si>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</si>
  <si>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</si>
  <si>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</si>
  <si>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</si>
  <si>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</si>
  <si>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</si>
  <si>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</si>
  <si>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</si>
  <si>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</si>
  <si>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</si>
  <si>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</si>
  <si>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</si>
  <si>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</si>
  <si>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</si>
  <si>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</si>
  <si>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</si>
  <si>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</si>
  <si>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</si>
  <si>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</si>
  <si>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</si>
  <si>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</si>
  <si>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</si>
  <si>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</si>
  <si>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</si>
  <si>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</si>
  <si>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</si>
  <si>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</si>
  <si>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</si>
  <si>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</si>
  <si>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</si>
  <si>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</si>
  <si>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</si>
  <si>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</si>
  <si>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</si>
  <si>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</si>
  <si>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</si>
  <si>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</si>
  <si>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</si>
  <si>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</si>
  <si>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</si>
  <si>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</si>
  <si>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</si>
  <si>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</si>
  <si>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</si>
  <si>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</si>
  <si>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</si>
  <si>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</si>
  <si>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</si>
  <si>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</si>
  <si>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</si>
  <si>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</si>
  <si>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</si>
  <si>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</si>
  <si>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</si>
  <si>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</si>
  <si>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</si>
  <si>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</si>
  <si>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</si>
  <si>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</si>
  <si>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</si>
  <si>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</si>
  <si>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</si>
  <si>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</si>
  <si>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</si>
  <si>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</si>
  <si>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</si>
  <si>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</si>
  <si>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</si>
  <si>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</si>
  <si>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</si>
  <si>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</si>
  <si>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</si>
  <si>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</si>
  <si>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</si>
  <si>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</si>
  <si>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</si>
  <si>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</si>
  <si>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</si>
  <si>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</si>
  <si>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</si>
  <si>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</si>
  <si>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</si>
  <si>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</si>
  <si>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</si>
  <si>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</si>
  <si>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</si>
  <si>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</si>
  <si>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</si>
  <si>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</si>
  <si>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</si>
  <si>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</si>
  <si>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</si>
  <si>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</si>
  <si>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</si>
  <si>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</si>
  <si>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</si>
  <si>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</si>
  <si>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</si>
  <si>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</si>
  <si>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</si>
  <si>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</si>
  <si>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</si>
  <si>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</si>
  <si>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</si>
  <si>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</si>
  <si>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</si>
  <si>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</si>
  <si>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</si>
  <si>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80" type="noConversion"/>
  </si>
  <si>
    <t>실국명 조정</t>
    <phoneticPr fontId="80" type="noConversion"/>
  </si>
  <si>
    <t>위원회명 조정</t>
    <phoneticPr fontId="80" type="noConversion"/>
  </si>
  <si>
    <t>실과명 조정</t>
    <phoneticPr fontId="80" type="noConversion"/>
  </si>
  <si>
    <t>실과명</t>
    <phoneticPr fontId="80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</si>
  <si>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</si>
  <si>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</si>
  <si>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</si>
  <si>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</si>
  <si>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</si>
  <si>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</si>
  <si>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</si>
  <si>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</si>
  <si>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</si>
  <si>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</si>
  <si>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</si>
  <si>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</si>
  <si>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</si>
  <si>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</si>
  <si>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사업명</t>
    <phoneticPr fontId="2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</si>
  <si>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</si>
  <si>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</si>
  <si>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</si>
  <si>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</si>
  <si>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</si>
  <si>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</si>
  <si>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</si>
  <si>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</si>
  <si>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</si>
  <si>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</si>
  <si>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</si>
  <si>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</si>
  <si>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</si>
  <si>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</si>
  <si>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</si>
  <si>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</si>
  <si>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</si>
  <si>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</si>
  <si>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선택입력</t>
    <phoneticPr fontId="2" type="noConversion"/>
  </si>
  <si>
    <t>예산안
(가)</t>
    <phoneticPr fontId="6" type="noConversion"/>
  </si>
  <si>
    <t>상임위 예산안
조정액(나)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</si>
  <si>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(다=가+나)</t>
    </r>
    <phoneticPr fontId="6" type="noConversion"/>
  </si>
  <si>
    <t>예결위 예산안
조정액(라)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</si>
  <si>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(마=가+라)</t>
    </r>
    <phoneticPr fontId="6" type="noConversion"/>
  </si>
  <si>
    <t>C열 부서명
입력하면 자동
입력 됩니다</t>
    <phoneticPr fontId="2" type="noConversion"/>
  </si>
  <si>
    <t>예산안의 사업명과 동일하게 입력하세요</t>
    <phoneticPr fontId="2" type="noConversion"/>
  </si>
  <si>
    <t>예산안의 세부사업명 및
부기명과 동일하게 입력하세요</t>
    <phoneticPr fontId="2" type="noConversion"/>
  </si>
  <si>
    <t>본예산</t>
  </si>
  <si>
    <t>국비</t>
  </si>
  <si>
    <t>자동
입력</t>
    <phoneticPr fontId="2" type="noConversion"/>
  </si>
  <si>
    <t>기금</t>
  </si>
  <si>
    <t>여성가족평생교육위원회</t>
    <phoneticPr fontId="2" type="noConversion"/>
  </si>
  <si>
    <t>여성가족국</t>
    <phoneticPr fontId="2" type="noConversion"/>
  </si>
  <si>
    <t>아동청소년과</t>
    <phoneticPr fontId="2" type="noConversion"/>
  </si>
  <si>
    <t>본예산</t>
    <phoneticPr fontId="2" type="noConversion"/>
  </si>
  <si>
    <t>요보호아동 그룹홈 운영지원</t>
    <phoneticPr fontId="2" type="noConversion"/>
  </si>
  <si>
    <t>국비 가내시
보건복지부 아동복지정책과-5231(2014.10.20.)</t>
    <phoneticPr fontId="6" type="noConversion"/>
  </si>
  <si>
    <t>국비</t>
    <phoneticPr fontId="2" type="noConversion"/>
  </si>
  <si>
    <t>지방청소년활동진흥센터 활동지원</t>
    <phoneticPr fontId="2" type="noConversion"/>
  </si>
  <si>
    <t>국비 가내시
여성가족부 활동지원과-5337(2014.10.23.)</t>
    <phoneticPr fontId="6" type="noConversion"/>
  </si>
  <si>
    <t>청소년 참여지원</t>
    <phoneticPr fontId="2" type="noConversion"/>
  </si>
  <si>
    <t>국비 가내시
여성가족부 청소년정책과-3737(2014.11.13.)</t>
    <phoneticPr fontId="6" type="noConversion"/>
  </si>
  <si>
    <t>청소년 사회안전망 구축</t>
    <phoneticPr fontId="2" type="noConversion"/>
  </si>
  <si>
    <t>국비 가내시
여성가족부 청소년 자립지원과-2876(2014.10.17.)</t>
    <phoneticPr fontId="6" type="noConversion"/>
  </si>
  <si>
    <t>학대피해아동 쉼터 운영</t>
    <phoneticPr fontId="2" type="noConversion"/>
  </si>
  <si>
    <t>국비 가내시
보건복지부 아동복지정책과-5231(2014.10.20.)</t>
    <phoneticPr fontId="6" type="noConversion"/>
  </si>
  <si>
    <t>여성능력개발센터</t>
    <phoneticPr fontId="2" type="noConversion"/>
  </si>
  <si>
    <t>인터넷중독대응 사업</t>
    <phoneticPr fontId="2" type="noConversion"/>
  </si>
  <si>
    <t>국비 가내시
한국정보화진흥원 인터넷중독상담부-4312(2014.11.10.)</t>
    <phoneticPr fontId="2" type="noConversion"/>
  </si>
  <si>
    <t>여성가족교육협력위원회</t>
    <phoneticPr fontId="2" type="noConversion"/>
  </si>
  <si>
    <t>여성가족국</t>
    <phoneticPr fontId="2" type="noConversion"/>
  </si>
  <si>
    <t>아동청소년과</t>
    <phoneticPr fontId="2" type="noConversion"/>
  </si>
  <si>
    <t>본예산</t>
    <phoneticPr fontId="2" type="noConversion"/>
  </si>
  <si>
    <t>지방청소년활동진흥센터 활동지원(기금/직접)</t>
    <phoneticPr fontId="2" type="noConversion"/>
  </si>
  <si>
    <t>국비 가내시
여성가족부 활동진흥과-5337(2014.10.24.)</t>
    <phoneticPr fontId="2" type="noConversion"/>
  </si>
  <si>
    <t>청소년정책 지역토론회(기금/직접)</t>
    <phoneticPr fontId="2" type="noConversion"/>
  </si>
  <si>
    <t>국비 가내시(사업일몰)
여성가족부 청소년정책과-3737(2014.11.13.)</t>
    <phoneticPr fontId="2" type="noConversion"/>
  </si>
  <si>
    <t>여성능력개발센터</t>
    <phoneticPr fontId="2" type="noConversion"/>
  </si>
  <si>
    <t>인터넷중독대응사업(국비/직접)
 - 인터넷중독 대응 전문인력 양성 교재 및 물품구입(201-01)</t>
    <phoneticPr fontId="2" type="noConversion"/>
  </si>
  <si>
    <t>인터넷중독대응사업(국비/직접)
 - 인터넷중독대응센터 운영(201-01)</t>
    <phoneticPr fontId="2" type="noConversion"/>
  </si>
  <si>
    <t>인터넷중독대응사업(국비/직접)
 - 인터넷중독 대응 전문인력 양성(201-03)</t>
    <phoneticPr fontId="2" type="noConversion"/>
  </si>
  <si>
    <t>인터넷중독대응사업(국비/직접)
 - 우수과제 운영(201-03)</t>
    <phoneticPr fontId="2" type="noConversion"/>
  </si>
  <si>
    <t>인터넷중독대응사업(국비/직접)
 -  WOW 건강한 인터넷 멘토링(301-09)</t>
    <phoneticPr fontId="2" type="noConversion"/>
  </si>
  <si>
    <t>인터넷중독대응사업(국비/직접)
 - 찾아가는 가정방문상담사 운영(301-09)</t>
    <phoneticPr fontId="2" type="noConversion"/>
  </si>
  <si>
    <t>인터넷중독대응사업(국비/직접)
 - 인터넷 스마트미디어 예방교육(307-04)</t>
    <phoneticPr fontId="2" type="noConversion"/>
  </si>
  <si>
    <t>기금</t>
    <phoneticPr fontId="2" type="noConversion"/>
  </si>
  <si>
    <t>도비</t>
  </si>
  <si>
    <t>여성가족국</t>
    <phoneticPr fontId="2" type="noConversion"/>
  </si>
  <si>
    <t>여성가족과</t>
    <phoneticPr fontId="2" type="noConversion"/>
  </si>
  <si>
    <t>본예산</t>
    <phoneticPr fontId="2" type="noConversion"/>
  </si>
  <si>
    <t>307-03 민간단체법정운영비보조로 통계목 변경</t>
    <phoneticPr fontId="2" type="noConversion"/>
  </si>
  <si>
    <t>여성가족과</t>
    <phoneticPr fontId="2" type="noConversion"/>
  </si>
  <si>
    <t>여성긴급전화 1366운영</t>
    <phoneticPr fontId="2" type="noConversion"/>
  </si>
  <si>
    <t>국비 가내시
여성가족부 복지지원과-3426(2014.11.25.)</t>
    <phoneticPr fontId="6" type="noConversion"/>
  </si>
  <si>
    <t>여성가족과</t>
    <phoneticPr fontId="2" type="noConversion"/>
  </si>
  <si>
    <t>가정폭력방지 및 피해자지원 사업</t>
    <phoneticPr fontId="2" type="noConversion"/>
  </si>
  <si>
    <t>여성긴급전화 1366 운영(기금/직접)
 - 여성긴급전화 1366 기능보강</t>
    <phoneticPr fontId="2" type="noConversion"/>
  </si>
  <si>
    <t>보육정책과</t>
    <phoneticPr fontId="2" type="noConversion"/>
  </si>
  <si>
    <t>어린이집 확충(국비/지원)</t>
    <phoneticPr fontId="2" type="noConversion"/>
  </si>
  <si>
    <t>보육정책과</t>
    <phoneticPr fontId="2" type="noConversion"/>
  </si>
  <si>
    <t>신규</t>
  </si>
  <si>
    <t>어린이집 확충</t>
    <phoneticPr fontId="2" type="noConversion"/>
  </si>
  <si>
    <t>국비 변경내시
보건복지부 보육기반과-6287(2014.10.31.)</t>
    <phoneticPr fontId="2" type="noConversion"/>
  </si>
  <si>
    <t>어린이집 환경개선</t>
    <phoneticPr fontId="2" type="noConversion"/>
  </si>
  <si>
    <t>국비 변경내시
보건복지부 보육기반과-5804(2014.10.16.)</t>
    <phoneticPr fontId="2" type="noConversion"/>
  </si>
  <si>
    <t>보육정책과 도비사용잔액</t>
    <phoneticPr fontId="2" type="noConversion"/>
  </si>
  <si>
    <t>시도비반환금수입
도 보육정책과-9886(2014.7.4.)</t>
    <phoneticPr fontId="2" type="noConversion"/>
  </si>
  <si>
    <t>교육비 특별회계전입금
 - 누리과정 운영</t>
    <phoneticPr fontId="2" type="noConversion"/>
  </si>
  <si>
    <t>교육비특별회계전입금 내시
경기도교육청 유아특수교육과-20521(2014.11.24.)</t>
    <phoneticPr fontId="2" type="noConversion"/>
  </si>
  <si>
    <t>누리과정 운영(자체/지원)
 - 누리과정 운영</t>
    <phoneticPr fontId="2" type="noConversion"/>
  </si>
  <si>
    <t>도비</t>
    <phoneticPr fontId="2" type="noConversion"/>
  </si>
  <si>
    <t>국비</t>
    <phoneticPr fontId="2" type="noConversion"/>
  </si>
  <si>
    <t>기금</t>
    <phoneticPr fontId="2" type="noConversion"/>
  </si>
  <si>
    <t>국비 가내시
여성가족부 복지지원과-3426(2014.11.25.)</t>
    <phoneticPr fontId="2" type="noConversion"/>
  </si>
  <si>
    <t>여성단체 활동지원 강화(자체/직접)
 - 여성단체사무실 임차료 지원</t>
    <phoneticPr fontId="2" type="noConversion"/>
  </si>
  <si>
    <t>가정폭력방지 및 피해자지원(기금/지원)
 - 가정폭력피해자 의료비 지원</t>
    <phoneticPr fontId="2" type="noConversion"/>
  </si>
  <si>
    <t>가정폭력방지 및 피해자지원(기금/지원)
 - 가정폭력피해자 보호시설 기능보강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</si>
  <si>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</si>
  <si>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</si>
  <si>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</si>
  <si>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다문화가족과</t>
    <phoneticPr fontId="2" type="noConversion"/>
  </si>
  <si>
    <t>본예산</t>
    <phoneticPr fontId="2" type="noConversion"/>
  </si>
  <si>
    <t>다문화신문 구독 지원(자체/지원)
 - 다문화신문 구독 지원</t>
    <phoneticPr fontId="2" type="noConversion"/>
  </si>
  <si>
    <t>다문화 친화 사회분위기 조성(자체/직접)
 - 찾아가는 다문화소통 프로그램 운영</t>
    <phoneticPr fontId="2" type="noConversion"/>
  </si>
  <si>
    <t>신규</t>
    <phoneticPr fontId="2" type="noConversion"/>
  </si>
  <si>
    <t>다문화가정 말하기 대회(자체/직접)
 - 다문화가정 말하기 대회</t>
    <phoneticPr fontId="2" type="noConversion"/>
  </si>
  <si>
    <t>아동청소년과</t>
    <phoneticPr fontId="2" type="noConversion"/>
  </si>
  <si>
    <t>청소년 연극제 예선(자체/지원)
 - 청소년 연극제 개최(예선)</t>
    <phoneticPr fontId="2" type="noConversion"/>
  </si>
  <si>
    <t>청소년 연극제 본선(자체/직접)
 - 청소년 연극제 개최(본선)</t>
    <phoneticPr fontId="2" type="noConversion"/>
  </si>
  <si>
    <t>저소득 아동지원(자체/지원)
 - 소년소녀가정 지원</t>
    <phoneticPr fontId="2" type="noConversion"/>
  </si>
  <si>
    <t>지역아동센터 지원(자체/지원)
 - 지역아동센터 종사자 처우개선비</t>
    <phoneticPr fontId="2" type="noConversion"/>
  </si>
  <si>
    <t>지역아동센터 지원(자체/지원)
 - 저소득 아동 학습도우미 지원</t>
    <phoneticPr fontId="2" type="noConversion"/>
  </si>
  <si>
    <t>부천 꿈나무 아동 종합상담소 지원(자체/지원)</t>
    <phoneticPr fontId="2" type="noConversion"/>
  </si>
  <si>
    <t>경기도 청소년수련시설 협회 운영 지원(자체/직접)</t>
    <phoneticPr fontId="2" type="noConversion"/>
  </si>
  <si>
    <t>청소년 유해환경감시단 연찬회 개최(자체/직접)
 - 청소년 유해환경감시단 연찬회 개최</t>
    <phoneticPr fontId="2" type="noConversion"/>
  </si>
  <si>
    <t>아동그룹홈 운영 지원(자체/지원)</t>
    <phoneticPr fontId="2" type="noConversion"/>
  </si>
  <si>
    <t>보육정책과</t>
    <phoneticPr fontId="2" type="noConversion"/>
  </si>
  <si>
    <t>특수보육 활성화 지원(자체/지원)
 - 가정보육교사제도 운영</t>
    <phoneticPr fontId="2" type="noConversion"/>
  </si>
  <si>
    <t>특수보육 활성화 지원(자체/지원)
 - 공공형 어린이집 인건비 지원</t>
    <phoneticPr fontId="2" type="noConversion"/>
  </si>
  <si>
    <t>특수보육 활성화 지원(자체/지원)
 - 누리과정 차액보육료 지원</t>
    <phoneticPr fontId="2" type="noConversion"/>
  </si>
  <si>
    <t>부기사업 추가</t>
    <phoneticPr fontId="2" type="noConversion"/>
  </si>
  <si>
    <t>특수보육 활성화 지원(자체/지원)
 - 영아 표준보육과정 프로그램 지원</t>
    <phoneticPr fontId="2" type="noConversion"/>
  </si>
  <si>
    <t>보육정보 교환으로 보육발전 지원(자체/직접)
 - 도 육아종합 지원센터 운영 활성화</t>
    <phoneticPr fontId="2" type="noConversion"/>
  </si>
  <si>
    <t>출산친화 인식개선(자체/직접)
 - 학교 인구교육</t>
    <phoneticPr fontId="2" type="noConversion"/>
  </si>
  <si>
    <t>여성단체 활동지원 강화(자체/직접)
 - 경기여성단체협의회 30년사 발간</t>
    <phoneticPr fontId="2" type="noConversion"/>
  </si>
  <si>
    <t>여성단체 활동지원 강화(자체/직접)
 - 경기여성단체협의회 30주년 행사</t>
    <phoneticPr fontId="2" type="noConversion"/>
  </si>
  <si>
    <t>신규</t>
    <phoneticPr fontId="2" type="noConversion"/>
  </si>
  <si>
    <t>여성단체 활동지원 강화(자체/직접)
 - 경기여성네트워크 활동지원</t>
    <phoneticPr fontId="2" type="noConversion"/>
  </si>
  <si>
    <t>경기여성의 전당 건립 지원(자체/직접)</t>
    <phoneticPr fontId="2" type="noConversion"/>
  </si>
  <si>
    <t>여성권익증진기관 운영지원(자체/지원)
 - 여성근로자복지센터 운영 지원</t>
    <phoneticPr fontId="2" type="noConversion"/>
  </si>
  <si>
    <t>가족지원센터 건립 지원(자체/지원)
 - 시흥시 가족지원센터 건립</t>
    <phoneticPr fontId="2" type="noConversion"/>
  </si>
  <si>
    <t>여성비전센터</t>
    <phoneticPr fontId="2" type="noConversion"/>
  </si>
  <si>
    <t>법원연계 위기가족회복 지원(자체/직접)</t>
    <phoneticPr fontId="2" type="noConversion"/>
  </si>
  <si>
    <t>가족공동체험을 통한 가족관계 증진(자체/직접)
 - 가족애 돌봄나눔터 운영</t>
    <phoneticPr fontId="2" type="noConversion"/>
  </si>
  <si>
    <t>여성일자리 지원(자체/지원)
 - 재취업설계 프로그램 운영</t>
    <phoneticPr fontId="2" type="noConversion"/>
  </si>
  <si>
    <t>시설유지비(자체/직접)</t>
    <phoneticPr fontId="2" type="noConversion"/>
  </si>
  <si>
    <t>창의기획 공모사업(자체/지원)
 - 창의기획 공모사업 운영</t>
    <phoneticPr fontId="2" type="noConversion"/>
  </si>
  <si>
    <t>창의기획 공모사업(자체/직접)
 - 창의기획 공모사업 운영</t>
    <phoneticPr fontId="2" type="noConversion"/>
  </si>
  <si>
    <t>보호대상아동 멘토링 지원(자체/직접)</t>
    <phoneticPr fontId="2" type="noConversion"/>
  </si>
  <si>
    <t>여성 리더십과정 운영(자체/직접)</t>
    <phoneticPr fontId="2" type="noConversion"/>
  </si>
  <si>
    <t>여성능력개발센터</t>
    <phoneticPr fontId="2" type="noConversion"/>
  </si>
  <si>
    <t>온라인경력개발센터 운영(자체/직접)
 - 경력개발형 e-러닝 교육콘텐츠 개발</t>
    <phoneticPr fontId="2" type="noConversion"/>
  </si>
  <si>
    <t>온라인경력개발센터 운영(자체/직접)
 - 온라인 경력개발센터 운영</t>
    <phoneticPr fontId="2" type="noConversion"/>
  </si>
  <si>
    <t>여성 창업과 경영 지원(자체/직접)
 - 여성기업 판로개척 마케팅 지원</t>
    <phoneticPr fontId="2" type="noConversion"/>
  </si>
  <si>
    <t>비즈니스 전문교육 및 네트워크 형성사업(자체/직접)
 - 여성CEO 역량교육 및 네트워크 형성</t>
    <phoneticPr fontId="2" type="noConversion"/>
  </si>
  <si>
    <t>IT블렌디드 교육 지원기반 조성(자체/직접)
 - IT전문교육용 컴퓨터</t>
    <phoneticPr fontId="2" type="noConversion"/>
  </si>
  <si>
    <t>인터넷중독대응사업(자체/직접)
 - 힐링프로그램 및 대응 네트워크 운영</t>
    <phoneticPr fontId="2" type="noConversion"/>
  </si>
  <si>
    <t>다문화 온누리 한마당(자체/직접)</t>
    <phoneticPr fontId="6" type="noConversion"/>
  </si>
  <si>
    <t>다문화 신문 구독 지원(자체/지원)</t>
    <phoneticPr fontId="6" type="noConversion"/>
  </si>
  <si>
    <t>여성권익증진기관 운영지원(자체/지원)</t>
    <phoneticPr fontId="6" type="noConversion"/>
  </si>
  <si>
    <t>특수보육 활성화 지원(자체/지원)
- 누리과정 차액보육료 지원</t>
    <phoneticPr fontId="6" type="noConversion"/>
  </si>
  <si>
    <t>특수보육 활성화 지원(자체/지원)
 - 공공형 어린이집 인건비지원</t>
    <phoneticPr fontId="6" type="noConversion"/>
  </si>
  <si>
    <t>특수보육 활성화 지원(자체/지원)
-가정보육교사제도 운영</t>
    <phoneticPr fontId="6" type="noConversion"/>
  </si>
  <si>
    <t>영유아인성 예절 교육원 운영(자체/직접)</t>
    <phoneticPr fontId="6" type="noConversion"/>
  </si>
  <si>
    <t>저소득 아동지원(자체/지원)
 -소년소녀가정 지원</t>
    <phoneticPr fontId="6" type="noConversion"/>
  </si>
  <si>
    <t>지역아동센터 지원(자체/지원)
 -지역아동센터 종사자 처우개선비</t>
    <phoneticPr fontId="6" type="noConversion"/>
  </si>
  <si>
    <t>지역아동센터 지원(자체/지원)
 -저소득 아동 학습도우미</t>
    <phoneticPr fontId="6" type="noConversion"/>
  </si>
  <si>
    <t>아동그룹홈 운영 지원(자체/지원)</t>
    <phoneticPr fontId="6" type="noConversion"/>
  </si>
  <si>
    <t>가족여성담당관</t>
    <phoneticPr fontId="2" type="noConversion"/>
  </si>
  <si>
    <t>보육청소년담당관</t>
    <phoneticPr fontId="2" type="noConversion"/>
  </si>
  <si>
    <t xml:space="preserve"> </t>
    <phoneticPr fontId="6" type="noConversion"/>
  </si>
  <si>
    <t>신규</t>
    <phoneticPr fontId="6" type="noConversion"/>
  </si>
  <si>
    <t xml:space="preserve"> </t>
    <phoneticPr fontId="6" type="noConversion"/>
  </si>
  <si>
    <t>신규</t>
    <phoneticPr fontId="6" type="noConversion"/>
  </si>
  <si>
    <t>도비</t>
    <phoneticPr fontId="2" type="noConversion"/>
  </si>
  <si>
    <t>복지여성실</t>
    <phoneticPr fontId="2" type="noConversion"/>
  </si>
  <si>
    <t>인터넷중독 대응사업(자체/직접)</t>
    <phoneticPr fontId="6" type="noConversion"/>
  </si>
  <si>
    <t>복지여성실</t>
    <phoneticPr fontId="2" type="noConversion"/>
  </si>
  <si>
    <t>북부여성비전센터</t>
    <phoneticPr fontId="2" type="noConversion"/>
  </si>
  <si>
    <t>특수보육 활성화 지원(자체/지원)
-영아 표준보육과정 프로그램 지원</t>
  </si>
  <si>
    <t>청소년 유해환경감시단 연찬회 개최(자체/직접)
-청소년 유해환경감시단 연찬회 개최</t>
  </si>
  <si>
    <t>창업실 확대 운영(자체/직접)</t>
  </si>
  <si>
    <t>교육정책 관계자 직무연수(자체/직접)
- 행사운영비(201-03)</t>
    <phoneticPr fontId="2" type="noConversion"/>
  </si>
  <si>
    <t>201-03(행사운영비)</t>
    <phoneticPr fontId="2" type="noConversion"/>
  </si>
  <si>
    <t>교육정책 관계자 직무연수(자체/직접)
- 행사실비보상금(301-09)</t>
    <phoneticPr fontId="2" type="noConversion"/>
  </si>
  <si>
    <t>301-09(행사실비보상금)</t>
  </si>
  <si>
    <t>평생교육협의회 운영 및 공모심사 수당(자체/직접)
- 평생교육협의회 참석수당</t>
    <phoneticPr fontId="2" type="noConversion"/>
  </si>
  <si>
    <t>평생교육협의회 운영 및 공모심사 수당(자체/직접)
- 평생교육사업 공모심사 수당</t>
    <phoneticPr fontId="2" type="noConversion"/>
  </si>
  <si>
    <t>경기 365-24 두루누리 아카데미 운영(자체/직접)
- 민간경상사업보조(307-02)</t>
    <phoneticPr fontId="2" type="noConversion"/>
  </si>
  <si>
    <t>통계목 추가에 따른 감액</t>
    <phoneticPr fontId="2" type="noConversion"/>
  </si>
  <si>
    <t>경기 365-24 두루누리 아카데미 운영(자체/직접)
- 민간단체법정운영비보조(307-03)</t>
  </si>
  <si>
    <t>통계목 추가에 따른 증액</t>
    <phoneticPr fontId="2" type="noConversion"/>
  </si>
  <si>
    <t>재난안전 전문교육강사 양성(자체/지원)
- 재난안전 전문교육강사 양성</t>
    <phoneticPr fontId="2" type="noConversion"/>
  </si>
  <si>
    <t>사업명 변경에 따른 감액</t>
    <phoneticPr fontId="2" type="noConversion"/>
  </si>
  <si>
    <t>재난안전 전문교육강사 양성 및 교육(자체/지원)
- 재난안전 전문교육강사 양성 및 교육</t>
    <phoneticPr fontId="2" type="noConversion"/>
  </si>
  <si>
    <t>사업명 변경에 따른 증액</t>
    <phoneticPr fontId="2" type="noConversion"/>
  </si>
  <si>
    <t>평생학습마을공동체 지원(자체/지원)
- 평생학습마을공동체 지원</t>
    <phoneticPr fontId="2" type="noConversion"/>
  </si>
  <si>
    <t>대학경쟁력 강화사업(자체/직접)
- 대학협력 관계자 워크숍</t>
    <phoneticPr fontId="2" type="noConversion"/>
  </si>
  <si>
    <t>사업명 변경에 따른 감액</t>
    <phoneticPr fontId="2" type="noConversion"/>
  </si>
  <si>
    <t>외국인 유학생 워크숍(자체/직접)
- 외국인 유학생 워크숍</t>
    <phoneticPr fontId="2" type="noConversion"/>
  </si>
  <si>
    <t>사업명 변경에 따른 증액</t>
    <phoneticPr fontId="2" type="noConversion"/>
  </si>
  <si>
    <t>여성가족교육협력위원회</t>
    <phoneticPr fontId="2" type="noConversion"/>
  </si>
  <si>
    <t>교육협력국</t>
    <phoneticPr fontId="2" type="noConversion"/>
  </si>
  <si>
    <t>교육협력과</t>
    <phoneticPr fontId="2" type="noConversion"/>
  </si>
  <si>
    <t>대안교육시설 지원(자체/직접)
- 대안교육시설 지원</t>
    <phoneticPr fontId="2" type="noConversion"/>
  </si>
  <si>
    <t>여성가족교육협력위원회</t>
    <phoneticPr fontId="2" type="noConversion"/>
  </si>
  <si>
    <t>교육협력국</t>
    <phoneticPr fontId="2" type="noConversion"/>
  </si>
  <si>
    <t>교육협력과</t>
    <phoneticPr fontId="2" type="noConversion"/>
  </si>
  <si>
    <t>경기대학기숙사 운영(자체/직접)
- 경기대학기숙사 운영</t>
    <phoneticPr fontId="2" type="noConversion"/>
  </si>
  <si>
    <t>도서관정책과</t>
    <phoneticPr fontId="2" type="noConversion"/>
  </si>
  <si>
    <t>행복한 책 나눔 운동(자체/직접)
- 행복한 책 나눔 운동</t>
    <phoneticPr fontId="2" type="noConversion"/>
  </si>
  <si>
    <t>정보소외계층 독서문화 프로그램(자체/직접)
- 정보소외계층 독서문화 프로그램 지원</t>
    <phoneticPr fontId="2" type="noConversion"/>
  </si>
  <si>
    <t>도서관정책과</t>
    <phoneticPr fontId="2" type="noConversion"/>
  </si>
  <si>
    <t>경기도사이버도서관 운영(자체/직접)
- 사이버도서관 전산장비 유지보수</t>
    <phoneticPr fontId="2" type="noConversion"/>
  </si>
  <si>
    <t>도비</t>
    <phoneticPr fontId="2" type="noConversion"/>
  </si>
  <si>
    <t>경기도사이버도서관 운영(자체/직접)
- 경기도사이버도서관 운영</t>
    <phoneticPr fontId="2" type="noConversion"/>
  </si>
  <si>
    <t>기존직원 직무연수</t>
    <phoneticPr fontId="2" type="noConversion"/>
  </si>
  <si>
    <t>작은도서관 운영 지원(자체/지원)
- 작은도서관 운영 지원</t>
    <phoneticPr fontId="2" type="noConversion"/>
  </si>
  <si>
    <t>작은도서관 조성 및 아파트 도서관 활성화(자체/지원)
-작은도서관 조성 및 아파트 도서관 활성화</t>
    <phoneticPr fontId="2" type="noConversion"/>
  </si>
  <si>
    <t>신규</t>
    <phoneticPr fontId="2" type="noConversion"/>
  </si>
  <si>
    <t>공공도서관 건립 지원(자체/지원)
- 안성 농어촌도서관 건립 지원</t>
    <phoneticPr fontId="2" type="noConversion"/>
  </si>
  <si>
    <t xml:space="preserve">안성 농촌도서관 건립 </t>
    <phoneticPr fontId="2" type="noConversion"/>
  </si>
  <si>
    <t>도서관 평생교육프로그램 지원(자체/지원)
- 경기은빛독서나눔이사업</t>
    <phoneticPr fontId="2" type="noConversion"/>
  </si>
  <si>
    <t>여성가족교육협력위원회</t>
    <phoneticPr fontId="2" type="noConversion"/>
  </si>
  <si>
    <t>복지여성실</t>
    <phoneticPr fontId="2" type="noConversion"/>
  </si>
  <si>
    <t>보육청소년담당관</t>
    <phoneticPr fontId="2" type="noConversion"/>
  </si>
  <si>
    <t>본예산</t>
    <phoneticPr fontId="2" type="noConversion"/>
  </si>
  <si>
    <t>어린이집 확충(국비/지원)
-어린이집 확충</t>
    <phoneticPr fontId="2" type="noConversion"/>
  </si>
  <si>
    <t>국비가내시</t>
    <phoneticPr fontId="2" type="noConversion"/>
  </si>
  <si>
    <t>여성가족교육협력위원회</t>
    <phoneticPr fontId="2" type="noConversion"/>
  </si>
  <si>
    <t>복지여성실</t>
    <phoneticPr fontId="2" type="noConversion"/>
  </si>
  <si>
    <t>보육청소년담당관</t>
    <phoneticPr fontId="2" type="noConversion"/>
  </si>
  <si>
    <t>본예산</t>
    <phoneticPr fontId="2" type="noConversion"/>
  </si>
  <si>
    <t>어린이집 환경개선(국비/지원)
-어린이집 환경개선</t>
    <phoneticPr fontId="2" type="noConversion"/>
  </si>
  <si>
    <t>시군청소년통합지원(기금/지원)
-시군 청소년통합지원</t>
    <phoneticPr fontId="2" type="noConversion"/>
  </si>
  <si>
    <t>청소년동반자프로그램 운영지원(기금/지원)-시군청소년 동반자 프로그램 운영지원</t>
    <phoneticPr fontId="2" type="noConversion"/>
  </si>
  <si>
    <t>요보호아동 그룹홈 형태보호(국비/지원)
-요보호아동 그룹홈형태 보호</t>
    <phoneticPr fontId="2" type="noConversion"/>
  </si>
  <si>
    <t>국비가내시</t>
    <phoneticPr fontId="2" type="noConversion"/>
  </si>
  <si>
    <t>여성가족교육협력위원회</t>
    <phoneticPr fontId="2" type="noConversion"/>
  </si>
  <si>
    <t>복지여성실</t>
    <phoneticPr fontId="2" type="noConversion"/>
  </si>
  <si>
    <t>보육청소년담당관</t>
    <phoneticPr fontId="2" type="noConversion"/>
  </si>
  <si>
    <t>본예산</t>
    <phoneticPr fontId="2" type="noConversion"/>
  </si>
  <si>
    <t>학대아동보호(기금/지원)
-학대피해아동 쉼터운영(좋은이웃,희망둥지)</t>
    <phoneticPr fontId="2" type="noConversion"/>
  </si>
  <si>
    <t>누리과정운영(자체/지원)
-누리과정운영</t>
    <phoneticPr fontId="2" type="noConversion"/>
  </si>
  <si>
    <t>교육청 수정예산(안) 통보</t>
    <phoneticPr fontId="2" type="noConversion"/>
  </si>
  <si>
    <t>복지여성실</t>
    <phoneticPr fontId="2" type="noConversion"/>
  </si>
  <si>
    <t>가족여성담당관</t>
    <phoneticPr fontId="2" type="noConversion"/>
  </si>
  <si>
    <t>본예산</t>
    <phoneticPr fontId="2" type="noConversion"/>
  </si>
  <si>
    <t>여성긴급전화 1366 북부센터 운영(기금/직접)
-여성긴급전화 1366 기능보강</t>
    <phoneticPr fontId="2" type="noConversion"/>
  </si>
  <si>
    <t>국비 가내시
여성가족부 복지지원과-3426(2014.11.25.)</t>
  </si>
  <si>
    <t>경기도가족여성연구원운영(자체/직접)</t>
    <phoneticPr fontId="6" type="noConversion"/>
  </si>
  <si>
    <t>예산과목(307-02)</t>
    <phoneticPr fontId="2" type="noConversion"/>
  </si>
  <si>
    <t>매칭비율(도:시군 2:8)
개소당 1천만원 지원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</si>
</sst>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;\△#,##0"/>
    <numFmt numFmtId="184" formatCode="#,##0&quot;건&quot;;[Red]&quot;△&quot;#,##0&quot;건&quot;"/>
    <numFmt numFmtId="185" formatCode="#,##0;[Red]\▲#,##0"/>
  </numFmts>
  <fonts count="9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color rgb="FF0000FF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9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1" borderId="1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8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21" borderId="9" applyNumberFormat="0" applyAlignment="0" applyProtection="0">
      <alignment vertical="center"/>
    </xf>
    <xf numFmtId="0" fontId="36" fillId="0" borderId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38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39" fillId="21" borderId="0" applyNumberFormat="0" applyBorder="0" applyAlignment="0" applyProtection="0"/>
    <xf numFmtId="0" fontId="40" fillId="0" borderId="17" applyNumberFormat="0" applyAlignment="0" applyProtection="0">
      <alignment horizontal="left" vertical="center"/>
    </xf>
    <xf numFmtId="0" fontId="40" fillId="0" borderId="16">
      <alignment horizontal="left" vertical="center"/>
    </xf>
    <xf numFmtId="10" fontId="39" fillId="22" borderId="10" applyNumberFormat="0" applyBorder="0" applyAlignment="0" applyProtection="0"/>
    <xf numFmtId="181" fontId="11" fillId="0" borderId="0"/>
    <xf numFmtId="0" fontId="41" fillId="0" borderId="0"/>
    <xf numFmtId="10" fontId="41" fillId="0" borderId="0" applyFont="0" applyFill="0" applyBorder="0" applyAlignment="0" applyProtection="0"/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9" fontId="58" fillId="0" borderId="0" applyFont="0" applyFill="0" applyAlignment="0" applyProtection="0"/>
    <xf numFmtId="0" fontId="17" fillId="49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19" fillId="50" borderId="3" applyNumberFormat="0" applyAlignment="0" applyProtection="0">
      <alignment vertical="center"/>
    </xf>
    <xf numFmtId="182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1" fontId="11" fillId="0" borderId="0"/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1" fillId="0" borderId="0" applyNumberFormat="0" applyFont="0" applyFill="0" applyBorder="0" applyAlignment="0" applyProtection="0"/>
    <xf numFmtId="0" fontId="81" fillId="0" borderId="0">
      <alignment vertical="center"/>
    </xf>
    <xf numFmtId="0" fontId="41" fillId="0" borderId="0" applyNumberFormat="0" applyFont="0" applyFill="0" applyBorder="0" applyAlignment="0" applyProtection="0"/>
    <xf numFmtId="0" fontId="11" fillId="0" borderId="0"/>
  </cellStyleXfs>
  <cellXfs count="318">
    <xf numFmtId="0" fontId="0" fillId="0" borderId="0" xfId="0">
      <alignment vertical="center"/>
    </xf>
    <xf numFmtId="0" fontId="11" fillId="0" borderId="0" xfId="2"/>
    <xf numFmtId="0" fontId="29" fillId="0" borderId="0" xfId="2" applyNumberFormat="1" applyFont="1" applyAlignment="1">
      <alignment horizontal="centerContinuous"/>
    </xf>
    <xf numFmtId="0" fontId="30" fillId="0" borderId="0" xfId="2" applyNumberFormat="1" applyFont="1" applyAlignment="1">
      <alignment horizontal="centerContinuous"/>
    </xf>
    <xf numFmtId="0" fontId="31" fillId="0" borderId="0" xfId="2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left"/>
    </xf>
    <xf numFmtId="0" fontId="32" fillId="0" borderId="0" xfId="2" applyNumberFormat="1" applyFont="1" applyAlignment="1">
      <alignment horizontal="centerContinuous"/>
    </xf>
    <xf numFmtId="0" fontId="11" fillId="0" borderId="0" xfId="2" applyNumberForma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5" fillId="0" borderId="0" xfId="2" applyFont="1"/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9" fillId="0" borderId="0" xfId="45" applyNumberFormat="1" applyFont="1" applyFill="1" applyBorder="1" applyAlignment="1">
      <alignment horizontal="right" vertical="center" shrinkToFit="1"/>
    </xf>
    <xf numFmtId="176" fontId="49" fillId="0" borderId="0" xfId="45" applyNumberFormat="1" applyFont="1" applyFill="1" applyBorder="1" applyAlignment="1">
      <alignment horizontal="center" vertical="center" shrinkToFit="1"/>
    </xf>
    <xf numFmtId="176" fontId="30" fillId="0" borderId="0" xfId="2" applyNumberFormat="1" applyFont="1" applyAlignment="1">
      <alignment vertical="center"/>
    </xf>
    <xf numFmtId="176" fontId="57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9" fillId="0" borderId="10" xfId="45" applyNumberFormat="1" applyFont="1" applyFill="1" applyBorder="1" applyAlignment="1">
      <alignment horizontal="right" vertical="center" shrinkToFit="1"/>
    </xf>
    <xf numFmtId="176" fontId="49" fillId="0" borderId="37" xfId="45" applyNumberFormat="1" applyFont="1" applyFill="1" applyBorder="1" applyAlignment="1">
      <alignment horizontal="right" vertical="center" shrinkToFit="1"/>
    </xf>
    <xf numFmtId="176" fontId="65" fillId="0" borderId="10" xfId="0" applyNumberFormat="1" applyFont="1" applyBorder="1" applyAlignment="1">
      <alignment horizontal="center" vertical="center" shrinkToFit="1"/>
    </xf>
    <xf numFmtId="176" fontId="67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9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9" fillId="0" borderId="10" xfId="0" applyNumberFormat="1" applyFont="1" applyBorder="1" applyAlignment="1">
      <alignment horizontal="center" vertical="center" shrinkToFit="1"/>
    </xf>
    <xf numFmtId="176" fontId="60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8" fillId="52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8" fillId="51" borderId="10" xfId="0" applyNumberFormat="1" applyFont="1" applyFill="1" applyBorder="1" applyAlignment="1">
      <alignment horizontal="center" vertical="center"/>
    </xf>
    <xf numFmtId="176" fontId="68" fillId="53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68" fillId="52" borderId="10" xfId="1" applyNumberFormat="1" applyFont="1" applyFill="1" applyBorder="1" applyAlignment="1">
      <alignment horizontal="right" vertical="center"/>
    </xf>
    <xf numFmtId="176" fontId="68" fillId="53" borderId="10" xfId="1" applyNumberFormat="1" applyFont="1" applyFill="1" applyBorder="1" applyAlignment="1">
      <alignment horizontal="right" vertical="center"/>
    </xf>
    <xf numFmtId="176" fontId="75" fillId="0" borderId="10" xfId="0" applyNumberFormat="1" applyFont="1" applyBorder="1" applyAlignment="1">
      <alignment horizontal="center" vertical="center"/>
    </xf>
    <xf numFmtId="176" fontId="75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6" fillId="0" borderId="0" xfId="0" applyNumberFormat="1" applyFont="1">
      <alignment vertical="center"/>
    </xf>
    <xf numFmtId="176" fontId="76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7" fillId="0" borderId="0" xfId="0" applyNumberFormat="1" applyFont="1">
      <alignment vertical="center"/>
    </xf>
    <xf numFmtId="176" fontId="68" fillId="0" borderId="10" xfId="0" applyNumberFormat="1" applyFont="1" applyFill="1" applyBorder="1" applyAlignment="1">
      <alignment horizontal="center" vertical="center"/>
    </xf>
    <xf numFmtId="176" fontId="68" fillId="0" borderId="10" xfId="1" applyNumberFormat="1" applyFont="1" applyFill="1" applyBorder="1" applyAlignment="1">
      <alignment horizontal="right" vertical="center"/>
    </xf>
    <xf numFmtId="176" fontId="67" fillId="0" borderId="0" xfId="0" applyNumberFormat="1" applyFont="1" applyFill="1">
      <alignment vertical="center"/>
    </xf>
    <xf numFmtId="176" fontId="65" fillId="0" borderId="10" xfId="0" applyNumberFormat="1" applyFont="1" applyFill="1" applyBorder="1" applyAlignment="1">
      <alignment horizontal="center" vertical="center" shrinkToFit="1"/>
    </xf>
    <xf numFmtId="176" fontId="70" fillId="0" borderId="0" xfId="0" applyNumberFormat="1" applyFont="1" applyAlignment="1">
      <alignment vertical="center"/>
    </xf>
    <xf numFmtId="176" fontId="78" fillId="0" borderId="0" xfId="2" applyNumberFormat="1" applyFont="1"/>
    <xf numFmtId="176" fontId="46" fillId="0" borderId="10" xfId="2" applyNumberFormat="1" applyFont="1" applyBorder="1" applyAlignment="1">
      <alignment horizontal="center" vertical="center"/>
    </xf>
    <xf numFmtId="176" fontId="46" fillId="0" borderId="25" xfId="2" applyNumberFormat="1" applyFont="1" applyBorder="1" applyAlignment="1">
      <alignment horizontal="center" vertical="center"/>
    </xf>
    <xf numFmtId="176" fontId="46" fillId="0" borderId="0" xfId="2" applyNumberFormat="1" applyFont="1"/>
    <xf numFmtId="176" fontId="10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69" fillId="0" borderId="18" xfId="0" applyNumberFormat="1" applyFont="1" applyBorder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84" fontId="65" fillId="0" borderId="0" xfId="0" applyNumberFormat="1" applyFont="1" applyFill="1" applyAlignment="1">
      <alignment horizontal="center" vertical="center"/>
    </xf>
    <xf numFmtId="176" fontId="79" fillId="0" borderId="0" xfId="0" applyNumberFormat="1" applyFont="1">
      <alignment vertical="center"/>
    </xf>
    <xf numFmtId="176" fontId="4" fillId="0" borderId="41" xfId="0" applyNumberFormat="1" applyFont="1" applyBorder="1" applyAlignment="1">
      <alignment vertical="center" wrapText="1"/>
    </xf>
    <xf numFmtId="176" fontId="4" fillId="25" borderId="41" xfId="1" applyNumberFormat="1" applyFont="1" applyFill="1" applyBorder="1" applyAlignment="1">
      <alignment horizontal="right" vertical="center" shrinkToFit="1"/>
    </xf>
    <xf numFmtId="176" fontId="4" fillId="0" borderId="41" xfId="1" applyNumberFormat="1" applyFont="1" applyFill="1" applyBorder="1" applyAlignment="1">
      <alignment horizontal="center" vertical="center" shrinkToFit="1"/>
    </xf>
    <xf numFmtId="176" fontId="3" fillId="0" borderId="42" xfId="0" applyNumberFormat="1" applyFont="1" applyBorder="1">
      <alignment vertical="center"/>
    </xf>
    <xf numFmtId="176" fontId="4" fillId="0" borderId="41" xfId="0" applyNumberFormat="1" applyFont="1" applyFill="1" applyBorder="1" applyAlignment="1">
      <alignment horizontal="center" vertical="center" shrinkToFit="1"/>
    </xf>
    <xf numFmtId="176" fontId="7" fillId="0" borderId="41" xfId="0" applyNumberFormat="1" applyFont="1" applyBorder="1" applyAlignment="1">
      <alignment horizontal="center" vertical="center" shrinkToFit="1"/>
    </xf>
    <xf numFmtId="176" fontId="66" fillId="0" borderId="41" xfId="0" applyNumberFormat="1" applyFont="1" applyBorder="1" applyAlignment="1">
      <alignment horizontal="center" vertical="center" shrinkToFit="1"/>
    </xf>
    <xf numFmtId="176" fontId="4" fillId="0" borderId="41" xfId="1" applyNumberFormat="1" applyFont="1" applyBorder="1" applyAlignment="1">
      <alignment horizontal="center" vertical="center" shrinkToFit="1"/>
    </xf>
    <xf numFmtId="176" fontId="4" fillId="0" borderId="43" xfId="0" applyNumberFormat="1" applyFont="1" applyBorder="1" applyAlignment="1">
      <alignment vertical="center" wrapTex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6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4" fillId="0" borderId="45" xfId="0" applyNumberFormat="1" applyFont="1" applyBorder="1" applyAlignment="1">
      <alignment vertical="center" wrapText="1"/>
    </xf>
    <xf numFmtId="176" fontId="3" fillId="0" borderId="43" xfId="0" applyNumberFormat="1" applyFont="1" applyBorder="1" applyAlignment="1">
      <alignment vertical="center" wrapText="1"/>
    </xf>
    <xf numFmtId="176" fontId="69" fillId="54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45" fillId="0" borderId="0" xfId="2" applyNumberFormat="1" applyFont="1"/>
    <xf numFmtId="176" fontId="44" fillId="0" borderId="0" xfId="2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7" fillId="0" borderId="0" xfId="2" applyNumberFormat="1" applyFont="1" applyAlignment="1">
      <alignment vertical="center"/>
    </xf>
    <xf numFmtId="176" fontId="47" fillId="0" borderId="0" xfId="2" applyNumberFormat="1" applyFont="1" applyAlignment="1"/>
    <xf numFmtId="176" fontId="48" fillId="0" borderId="0" xfId="2" applyNumberFormat="1" applyFont="1" applyAlignment="1">
      <alignment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>
      <alignment horizontal="right" vertical="center"/>
    </xf>
    <xf numFmtId="176" fontId="45" fillId="0" borderId="0" xfId="2" applyNumberFormat="1" applyFont="1" applyAlignment="1">
      <alignment vertical="center"/>
    </xf>
    <xf numFmtId="176" fontId="45" fillId="0" borderId="18" xfId="2" applyNumberFormat="1" applyFont="1" applyBorder="1" applyAlignment="1">
      <alignment vertical="center"/>
    </xf>
    <xf numFmtId="176" fontId="46" fillId="28" borderId="10" xfId="2" applyNumberFormat="1" applyFont="1" applyFill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14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 wrapText="1"/>
    </xf>
    <xf numFmtId="176" fontId="45" fillId="0" borderId="10" xfId="2" applyNumberFormat="1" applyFont="1" applyBorder="1" applyAlignment="1">
      <alignment horizontal="center" vertical="center" wrapText="1"/>
    </xf>
    <xf numFmtId="176" fontId="45" fillId="0" borderId="34" xfId="2" applyNumberFormat="1" applyFont="1" applyBorder="1" applyAlignment="1">
      <alignment horizontal="center" vertical="center"/>
    </xf>
    <xf numFmtId="176" fontId="45" fillId="0" borderId="10" xfId="45" applyNumberFormat="1" applyFont="1" applyBorder="1" applyAlignment="1">
      <alignment horizontal="right" vertical="center"/>
    </xf>
    <xf numFmtId="176" fontId="45" fillId="0" borderId="35" xfId="45" applyNumberFormat="1" applyFont="1" applyBorder="1" applyAlignment="1">
      <alignment horizontal="right" vertical="center"/>
    </xf>
    <xf numFmtId="176" fontId="50" fillId="28" borderId="15" xfId="2" applyNumberFormat="1" applyFont="1" applyFill="1" applyBorder="1" applyAlignment="1">
      <alignment horizontal="right" vertical="center"/>
    </xf>
    <xf numFmtId="176" fontId="45" fillId="0" borderId="14" xfId="2" applyNumberFormat="1" applyFont="1" applyBorder="1" applyAlignment="1">
      <alignment horizontal="right" vertical="center"/>
    </xf>
    <xf numFmtId="176" fontId="51" fillId="0" borderId="27" xfId="2" applyNumberFormat="1" applyFont="1" applyBorder="1" applyAlignment="1">
      <alignment vertical="center"/>
    </xf>
    <xf numFmtId="176" fontId="52" fillId="12" borderId="28" xfId="2" applyNumberFormat="1" applyFont="1" applyFill="1" applyBorder="1" applyAlignment="1">
      <alignment vertical="center" wrapText="1"/>
    </xf>
    <xf numFmtId="176" fontId="50" fillId="0" borderId="15" xfId="45" applyNumberFormat="1" applyFont="1" applyBorder="1" applyAlignment="1">
      <alignment vertical="center"/>
    </xf>
    <xf numFmtId="176" fontId="45" fillId="0" borderId="10" xfId="45" applyNumberFormat="1" applyFont="1" applyBorder="1" applyAlignment="1">
      <alignment vertical="center"/>
    </xf>
    <xf numFmtId="176" fontId="45" fillId="0" borderId="10" xfId="2" applyNumberFormat="1" applyFont="1" applyBorder="1" applyAlignment="1">
      <alignment vertical="center"/>
    </xf>
    <xf numFmtId="176" fontId="45" fillId="0" borderId="34" xfId="2" applyNumberFormat="1" applyFont="1" applyBorder="1" applyAlignment="1">
      <alignment horizontal="center" vertical="center" wrapText="1"/>
    </xf>
    <xf numFmtId="176" fontId="50" fillId="28" borderId="16" xfId="2" applyNumberFormat="1" applyFont="1" applyFill="1" applyBorder="1" applyAlignment="1">
      <alignment vertical="center"/>
    </xf>
    <xf numFmtId="176" fontId="45" fillId="0" borderId="16" xfId="2" applyNumberFormat="1" applyFont="1" applyBorder="1" applyAlignment="1">
      <alignment horizontal="center" vertical="center"/>
    </xf>
    <xf numFmtId="176" fontId="51" fillId="0" borderId="0" xfId="2" applyNumberFormat="1" applyFont="1" applyBorder="1" applyAlignment="1">
      <alignment vertical="center"/>
    </xf>
    <xf numFmtId="176" fontId="52" fillId="12" borderId="0" xfId="2" applyNumberFormat="1" applyFont="1" applyFill="1" applyBorder="1" applyAlignment="1">
      <alignment vertical="center" wrapText="1"/>
    </xf>
    <xf numFmtId="176" fontId="50" fillId="0" borderId="0" xfId="45" applyNumberFormat="1" applyFont="1" applyBorder="1" applyAlignment="1">
      <alignment vertical="center"/>
    </xf>
    <xf numFmtId="176" fontId="45" fillId="0" borderId="0" xfId="45" applyNumberFormat="1" applyFont="1" applyBorder="1" applyAlignment="1">
      <alignment vertical="center"/>
    </xf>
    <xf numFmtId="176" fontId="45" fillId="0" borderId="0" xfId="2" applyNumberFormat="1" applyFont="1" applyBorder="1" applyAlignment="1">
      <alignment vertical="center"/>
    </xf>
    <xf numFmtId="176" fontId="45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Border="1" applyAlignment="1">
      <alignment horizontal="right" vertical="center"/>
    </xf>
    <xf numFmtId="176" fontId="45" fillId="0" borderId="36" xfId="2" applyNumberFormat="1" applyFont="1" applyBorder="1" applyAlignment="1">
      <alignment horizontal="center" vertical="center"/>
    </xf>
    <xf numFmtId="176" fontId="54" fillId="0" borderId="15" xfId="2" applyNumberFormat="1" applyFont="1" applyBorder="1" applyAlignment="1">
      <alignment horizontal="right" vertical="center" wrapText="1"/>
    </xf>
    <xf numFmtId="176" fontId="54" fillId="0" borderId="10" xfId="2" applyNumberFormat="1" applyFont="1" applyBorder="1" applyAlignment="1">
      <alignment horizontal="right" vertical="center" wrapText="1"/>
    </xf>
    <xf numFmtId="176" fontId="53" fillId="8" borderId="29" xfId="2" applyNumberFormat="1" applyFont="1" applyFill="1" applyBorder="1" applyAlignment="1">
      <alignment vertical="center"/>
    </xf>
    <xf numFmtId="176" fontId="45" fillId="0" borderId="0" xfId="2" applyNumberFormat="1" applyFont="1" applyAlignment="1">
      <alignment horizontal="center" wrapText="1"/>
    </xf>
    <xf numFmtId="176" fontId="45" fillId="0" borderId="0" xfId="2" applyNumberFormat="1" applyFont="1" applyAlignment="1">
      <alignment wrapText="1"/>
    </xf>
    <xf numFmtId="176" fontId="61" fillId="0" borderId="0" xfId="2" applyNumberFormat="1" applyFont="1"/>
    <xf numFmtId="176" fontId="51" fillId="0" borderId="0" xfId="2" applyNumberFormat="1" applyFont="1" applyAlignment="1">
      <alignment wrapText="1"/>
    </xf>
    <xf numFmtId="176" fontId="45" fillId="0" borderId="10" xfId="45" applyNumberFormat="1" applyFont="1" applyFill="1" applyBorder="1" applyAlignment="1">
      <alignment horizontal="right" vertical="center"/>
    </xf>
    <xf numFmtId="176" fontId="45" fillId="0" borderId="0" xfId="2" applyNumberFormat="1" applyFont="1" applyFill="1"/>
    <xf numFmtId="176" fontId="46" fillId="0" borderId="0" xfId="2" applyNumberFormat="1" applyFont="1" applyFill="1"/>
    <xf numFmtId="176" fontId="53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Fill="1" applyBorder="1" applyAlignment="1">
      <alignment horizontal="right" vertical="center"/>
    </xf>
    <xf numFmtId="176" fontId="53" fillId="0" borderId="0" xfId="2" applyNumberFormat="1" applyFont="1" applyFill="1"/>
    <xf numFmtId="176" fontId="55" fillId="0" borderId="0" xfId="2" applyNumberFormat="1" applyFont="1" applyFill="1"/>
    <xf numFmtId="176" fontId="45" fillId="0" borderId="27" xfId="2" applyNumberFormat="1" applyFont="1" applyFill="1" applyBorder="1" applyAlignment="1">
      <alignment horizontal="center" vertical="center"/>
    </xf>
    <xf numFmtId="176" fontId="45" fillId="0" borderId="37" xfId="45" applyNumberFormat="1" applyFont="1" applyFill="1" applyBorder="1" applyAlignment="1">
      <alignment horizontal="right" vertical="center"/>
    </xf>
    <xf numFmtId="176" fontId="45" fillId="0" borderId="28" xfId="45" applyNumberFormat="1" applyFont="1" applyBorder="1" applyAlignment="1">
      <alignment horizontal="right" vertical="center"/>
    </xf>
    <xf numFmtId="176" fontId="47" fillId="0" borderId="0" xfId="2" applyNumberFormat="1" applyFont="1" applyAlignment="1">
      <alignment horizontal="left" vertical="center"/>
    </xf>
    <xf numFmtId="176" fontId="47" fillId="0" borderId="0" xfId="2" applyNumberFormat="1" applyFont="1" applyAlignment="1">
      <alignment horizontal="right" vertical="center"/>
    </xf>
    <xf numFmtId="176" fontId="45" fillId="0" borderId="27" xfId="2" applyNumberFormat="1" applyFont="1" applyBorder="1" applyAlignment="1">
      <alignment horizontal="center" vertical="center"/>
    </xf>
    <xf numFmtId="176" fontId="45" fillId="0" borderId="37" xfId="45" applyNumberFormat="1" applyFont="1" applyBorder="1" applyAlignment="1">
      <alignment horizontal="right" vertical="center"/>
    </xf>
    <xf numFmtId="176" fontId="56" fillId="0" borderId="30" xfId="2" applyNumberFormat="1" applyFont="1" applyFill="1" applyBorder="1" applyAlignment="1"/>
    <xf numFmtId="176" fontId="46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6" fillId="0" borderId="13" xfId="2" applyNumberFormat="1" applyFont="1" applyFill="1" applyBorder="1" applyAlignment="1"/>
    <xf numFmtId="176" fontId="62" fillId="54" borderId="10" xfId="2" applyNumberFormat="1" applyFont="1" applyFill="1" applyBorder="1" applyAlignment="1"/>
    <xf numFmtId="176" fontId="62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5" fillId="27" borderId="0" xfId="2" applyNumberFormat="1" applyFont="1" applyFill="1"/>
    <xf numFmtId="176" fontId="47" fillId="0" borderId="0" xfId="2" applyNumberFormat="1" applyFont="1"/>
    <xf numFmtId="185" fontId="82" fillId="54" borderId="10" xfId="195" applyNumberFormat="1" applyFont="1" applyFill="1" applyBorder="1" applyAlignment="1">
      <alignment horizontal="center" vertical="center" wrapText="1"/>
    </xf>
    <xf numFmtId="0" fontId="83" fillId="0" borderId="0" xfId="0" applyFont="1">
      <alignment vertical="center"/>
    </xf>
    <xf numFmtId="185" fontId="82" fillId="56" borderId="10" xfId="195" applyNumberFormat="1" applyFont="1" applyFill="1" applyBorder="1" applyAlignment="1">
      <alignment horizontal="center" vertical="center" wrapText="1"/>
    </xf>
    <xf numFmtId="49" fontId="82" fillId="56" borderId="10" xfId="195" applyNumberFormat="1" applyFont="1" applyFill="1" applyBorder="1" applyAlignment="1">
      <alignment horizontal="center" vertical="center" wrapText="1"/>
    </xf>
    <xf numFmtId="0" fontId="83" fillId="0" borderId="10" xfId="0" applyFont="1" applyBorder="1">
      <alignment vertical="center"/>
    </xf>
    <xf numFmtId="49" fontId="83" fillId="0" borderId="10" xfId="0" applyNumberFormat="1" applyFont="1" applyBorder="1">
      <alignment vertical="center"/>
    </xf>
    <xf numFmtId="49" fontId="84" fillId="0" borderId="10" xfId="0" applyNumberFormat="1" applyFont="1" applyFill="1" applyBorder="1" applyAlignment="1">
      <alignment vertical="center" wrapText="1"/>
    </xf>
    <xf numFmtId="49" fontId="84" fillId="0" borderId="10" xfId="0" applyNumberFormat="1" applyFont="1" applyFill="1" applyBorder="1" applyAlignment="1">
      <alignment horizontal="left" vertical="center" wrapText="1"/>
    </xf>
    <xf numFmtId="49" fontId="83" fillId="0" borderId="10" xfId="196" applyNumberFormat="1" applyFont="1" applyFill="1" applyBorder="1" applyAlignment="1">
      <alignment horizontal="center" vertical="center"/>
    </xf>
    <xf numFmtId="0" fontId="83" fillId="0" borderId="10" xfId="0" applyFont="1" applyFill="1" applyBorder="1" applyAlignment="1">
      <alignment horizontal="center" vertical="center"/>
    </xf>
    <xf numFmtId="49" fontId="83" fillId="0" borderId="0" xfId="0" applyNumberFormat="1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57" borderId="41" xfId="0" applyNumberFormat="1" applyFont="1" applyFill="1" applyBorder="1" applyAlignment="1" applyProtection="1">
      <alignment vertical="center" wrapText="1"/>
      <protection locked="0"/>
    </xf>
    <xf numFmtId="176" fontId="4" fillId="57" borderId="41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57" borderId="43" xfId="0" applyNumberFormat="1" applyFont="1" applyFill="1" applyBorder="1" applyAlignment="1" applyProtection="1">
      <alignment vertical="center" wrapText="1"/>
      <protection locked="0"/>
    </xf>
    <xf numFmtId="176" fontId="4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7" borderId="43" xfId="0" applyNumberFormat="1" applyFont="1" applyFill="1" applyBorder="1" applyAlignment="1" applyProtection="1">
      <alignment vertical="center" wrapText="1"/>
      <protection locked="0"/>
    </xf>
    <xf numFmtId="176" fontId="4" fillId="0" borderId="43" xfId="0" applyNumberFormat="1" applyFont="1" applyBorder="1" applyAlignment="1" applyProtection="1">
      <alignment horizontal="left" vertical="center" wrapText="1"/>
      <protection locked="0"/>
    </xf>
    <xf numFmtId="176" fontId="3" fillId="0" borderId="41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69" fillId="55" borderId="10" xfId="0" applyNumberFormat="1" applyFont="1" applyFill="1" applyBorder="1" applyAlignment="1">
      <alignment vertical="center"/>
    </xf>
    <xf numFmtId="0" fontId="83" fillId="54" borderId="10" xfId="0" applyFont="1" applyFill="1" applyBorder="1">
      <alignment vertical="center"/>
    </xf>
    <xf numFmtId="49" fontId="83" fillId="54" borderId="10" xfId="0" applyNumberFormat="1" applyFont="1" applyFill="1" applyBorder="1">
      <alignment vertical="center"/>
    </xf>
    <xf numFmtId="0" fontId="83" fillId="54" borderId="0" xfId="0" applyFont="1" applyFill="1">
      <alignment vertical="center"/>
    </xf>
    <xf numFmtId="49" fontId="84" fillId="54" borderId="10" xfId="0" applyNumberFormat="1" applyFont="1" applyFill="1" applyBorder="1" applyAlignment="1">
      <alignment vertical="center" wrapText="1"/>
    </xf>
    <xf numFmtId="49" fontId="84" fillId="54" borderId="10" xfId="0" applyNumberFormat="1" applyFont="1" applyFill="1" applyBorder="1" applyAlignment="1">
      <alignment horizontal="left" vertical="center" wrapText="1"/>
    </xf>
    <xf numFmtId="49" fontId="83" fillId="54" borderId="10" xfId="196" applyNumberFormat="1" applyFont="1" applyFill="1" applyBorder="1" applyAlignment="1">
      <alignment horizontal="center" vertical="center"/>
    </xf>
    <xf numFmtId="0" fontId="83" fillId="54" borderId="10" xfId="0" applyFont="1" applyFill="1" applyBorder="1" applyAlignment="1">
      <alignment horizontal="center" vertical="center"/>
    </xf>
    <xf numFmtId="176" fontId="65" fillId="0" borderId="10" xfId="0" applyNumberFormat="1" applyFont="1" applyBorder="1" applyAlignment="1">
      <alignment horizontal="center" vertical="center" wrapText="1" shrinkToFit="1"/>
    </xf>
    <xf numFmtId="176" fontId="4" fillId="0" borderId="11" xfId="0" applyNumberFormat="1" applyFont="1" applyBorder="1" applyAlignment="1">
      <alignment vertical="center" wrapText="1"/>
    </xf>
    <xf numFmtId="0" fontId="4" fillId="57" borderId="41" xfId="0" applyNumberFormat="1" applyFont="1" applyFill="1" applyBorder="1" applyAlignment="1" applyProtection="1">
      <alignment horizontal="center" vertical="center" wrapText="1"/>
      <protection locked="0"/>
    </xf>
    <xf numFmtId="0" fontId="4" fillId="57" borderId="43" xfId="0" applyNumberFormat="1" applyFont="1" applyFill="1" applyBorder="1" applyAlignment="1" applyProtection="1">
      <alignment horizontal="center" vertical="center" wrapText="1"/>
      <protection locked="0"/>
    </xf>
    <xf numFmtId="0" fontId="3" fillId="57" borderId="43" xfId="0" applyNumberFormat="1" applyFont="1" applyFill="1" applyBorder="1" applyAlignment="1" applyProtection="1">
      <alignment horizontal="center" vertical="center" wrapText="1"/>
      <protection locked="0"/>
    </xf>
    <xf numFmtId="183" fontId="4" fillId="0" borderId="43" xfId="0" applyNumberFormat="1" applyFont="1" applyBorder="1" applyAlignment="1">
      <alignment horizontal="left" vertical="center" wrapText="1" shrinkToFit="1"/>
    </xf>
    <xf numFmtId="0" fontId="4" fillId="0" borderId="43" xfId="0" applyFont="1" applyBorder="1" applyAlignment="1">
      <alignment horizontal="left" vertical="center" wrapText="1" shrinkToFit="1"/>
    </xf>
    <xf numFmtId="183" fontId="4" fillId="0" borderId="46" xfId="0" applyNumberFormat="1" applyFont="1" applyBorder="1" applyAlignment="1">
      <alignment horizontal="left" vertical="center" wrapText="1" shrinkToFit="1"/>
    </xf>
    <xf numFmtId="0" fontId="4" fillId="0" borderId="43" xfId="0" applyFont="1" applyBorder="1" applyAlignment="1">
      <alignment horizontal="left" vertical="center" wrapText="1"/>
    </xf>
    <xf numFmtId="176" fontId="3" fillId="0" borderId="0" xfId="0" applyNumberFormat="1" applyFont="1">
      <alignment vertical="center"/>
    </xf>
    <xf numFmtId="176" fontId="4" fillId="0" borderId="43" xfId="0" applyNumberFormat="1" applyFont="1" applyBorder="1" applyAlignment="1">
      <alignment vertical="center" wrapTex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6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4" fillId="57" borderId="43" xfId="0" applyNumberFormat="1" applyFont="1" applyFill="1" applyBorder="1" applyAlignment="1" applyProtection="1">
      <alignment vertical="center" wrapText="1"/>
      <protection locked="0"/>
    </xf>
    <xf numFmtId="176" fontId="4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3" xfId="0" applyNumberFormat="1" applyFont="1" applyFill="1" applyBorder="1" applyAlignment="1" applyProtection="1">
      <alignment vertical="center" wrapText="1"/>
      <protection locked="0"/>
    </xf>
    <xf numFmtId="176" fontId="4" fillId="0" borderId="43" xfId="0" applyNumberFormat="1" applyFont="1" applyBorder="1" applyAlignment="1" applyProtection="1">
      <alignment horizontal="left"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87" fillId="0" borderId="43" xfId="1" applyNumberFormat="1" applyFont="1" applyBorder="1" applyAlignment="1" applyProtection="1">
      <alignment horizontal="right" vertical="center" shrinkToFit="1"/>
      <protection locked="0"/>
    </xf>
    <xf numFmtId="176" fontId="90" fillId="57" borderId="43" xfId="0" applyNumberFormat="1" applyFont="1" applyFill="1" applyBorder="1" applyAlignment="1" applyProtection="1">
      <alignment vertical="center" wrapText="1"/>
      <protection locked="0"/>
    </xf>
    <xf numFmtId="176" fontId="4" fillId="57" borderId="43" xfId="1" applyNumberFormat="1" applyFont="1" applyFill="1" applyBorder="1" applyAlignment="1" applyProtection="1">
      <alignment horizontal="right" vertical="center" shrinkToFit="1"/>
      <protection locked="0"/>
    </xf>
    <xf numFmtId="0" fontId="66" fillId="0" borderId="43" xfId="0" applyNumberFormat="1" applyFont="1" applyBorder="1" applyAlignment="1">
      <alignment horizontal="center" vertical="center" shrinkToFit="1"/>
    </xf>
    <xf numFmtId="0" fontId="88" fillId="57" borderId="43" xfId="177" applyFont="1" applyFill="1" applyBorder="1" applyAlignment="1">
      <alignment horizontal="center" vertical="center" wrapText="1" shrinkToFit="1"/>
    </xf>
    <xf numFmtId="0" fontId="90" fillId="57" borderId="43" xfId="177" applyFont="1" applyFill="1" applyBorder="1" applyAlignment="1">
      <alignment horizontal="left" vertical="center" wrapText="1" shrinkToFit="1"/>
    </xf>
    <xf numFmtId="41" fontId="88" fillId="57" borderId="43" xfId="177" applyNumberFormat="1" applyFont="1" applyFill="1" applyBorder="1" applyAlignment="1">
      <alignment horizontal="right" vertical="center" wrapText="1" shrinkToFit="1"/>
    </xf>
    <xf numFmtId="176" fontId="88" fillId="26" borderId="43" xfId="177" applyNumberFormat="1" applyFont="1" applyFill="1" applyBorder="1" applyAlignment="1">
      <alignment horizontal="right" vertical="center" wrapText="1" shrinkToFit="1"/>
    </xf>
    <xf numFmtId="41" fontId="89" fillId="26" borderId="43" xfId="177" applyNumberFormat="1" applyFont="1" applyFill="1" applyBorder="1" applyAlignment="1">
      <alignment horizontal="right" vertical="center" wrapText="1" shrinkToFit="1"/>
    </xf>
    <xf numFmtId="176" fontId="3" fillId="0" borderId="43" xfId="0" applyNumberFormat="1" applyFont="1" applyBorder="1">
      <alignment vertical="center"/>
    </xf>
    <xf numFmtId="0" fontId="92" fillId="57" borderId="43" xfId="0" applyFont="1" applyFill="1" applyBorder="1" applyAlignment="1">
      <alignment horizontal="center" vertical="center" wrapText="1" shrinkToFit="1"/>
    </xf>
    <xf numFmtId="0" fontId="91" fillId="57" borderId="43" xfId="0" applyFont="1" applyFill="1" applyBorder="1" applyAlignment="1">
      <alignment vertical="center" wrapText="1"/>
    </xf>
    <xf numFmtId="41" fontId="92" fillId="57" borderId="43" xfId="45" applyNumberFormat="1" applyFont="1" applyFill="1" applyBorder="1" applyAlignment="1">
      <alignment horizontal="right" vertical="center" wrapText="1" shrinkToFit="1"/>
    </xf>
    <xf numFmtId="176" fontId="88" fillId="0" borderId="43" xfId="45" applyNumberFormat="1" applyFont="1" applyFill="1" applyBorder="1" applyAlignment="1">
      <alignment horizontal="right" vertical="center" wrapText="1" shrinkToFit="1"/>
    </xf>
    <xf numFmtId="41" fontId="89" fillId="0" borderId="43" xfId="45" applyNumberFormat="1" applyFont="1" applyFill="1" applyBorder="1" applyAlignment="1">
      <alignment horizontal="right" vertical="center" wrapText="1" shrinkToFit="1"/>
    </xf>
    <xf numFmtId="0" fontId="89" fillId="57" borderId="43" xfId="177" applyFont="1" applyFill="1" applyBorder="1" applyAlignment="1">
      <alignment horizontal="center" vertical="center" wrapText="1" shrinkToFit="1"/>
    </xf>
    <xf numFmtId="0" fontId="91" fillId="57" borderId="43" xfId="0" applyFont="1" applyFill="1" applyBorder="1" applyAlignment="1">
      <alignment horizontal="left" vertical="center" wrapText="1"/>
    </xf>
    <xf numFmtId="41" fontId="89" fillId="57" borderId="43" xfId="177" applyNumberFormat="1" applyFont="1" applyFill="1" applyBorder="1" applyAlignment="1">
      <alignment horizontal="right" vertical="center" wrapText="1" shrinkToFit="1"/>
    </xf>
    <xf numFmtId="41" fontId="89" fillId="57" borderId="43" xfId="45" applyFont="1" applyFill="1" applyBorder="1" applyAlignment="1">
      <alignment horizontal="right" vertical="center" wrapText="1" shrinkToFit="1"/>
    </xf>
    <xf numFmtId="41" fontId="88" fillId="26" borderId="43" xfId="177" applyNumberFormat="1" applyFont="1" applyFill="1" applyBorder="1" applyAlignment="1">
      <alignment horizontal="right" vertical="center" wrapText="1" shrinkToFit="1"/>
    </xf>
    <xf numFmtId="176" fontId="89" fillId="26" borderId="43" xfId="177" applyNumberFormat="1" applyFont="1" applyFill="1" applyBorder="1" applyAlignment="1">
      <alignment horizontal="right" vertical="center" wrapText="1" shrinkToFit="1"/>
    </xf>
    <xf numFmtId="0" fontId="88" fillId="57" borderId="43" xfId="0" applyFont="1" applyFill="1" applyBorder="1" applyAlignment="1">
      <alignment horizontal="center" vertical="center" wrapText="1" shrinkToFit="1"/>
    </xf>
    <xf numFmtId="0" fontId="90" fillId="57" borderId="43" xfId="0" applyFont="1" applyFill="1" applyBorder="1" applyAlignment="1">
      <alignment horizontal="left" vertical="center" wrapText="1"/>
    </xf>
    <xf numFmtId="41" fontId="88" fillId="57" borderId="43" xfId="45" applyNumberFormat="1" applyFont="1" applyFill="1" applyBorder="1" applyAlignment="1">
      <alignment horizontal="right" vertical="center" wrapText="1" shrinkToFit="1"/>
    </xf>
    <xf numFmtId="41" fontId="88" fillId="0" borderId="43" xfId="45" applyNumberFormat="1" applyFont="1" applyFill="1" applyBorder="1" applyAlignment="1">
      <alignment horizontal="right" vertical="center" wrapText="1" shrinkToFit="1"/>
    </xf>
    <xf numFmtId="0" fontId="89" fillId="57" borderId="43" xfId="0" applyFont="1" applyFill="1" applyBorder="1" applyAlignment="1">
      <alignment horizontal="center" vertical="center" wrapText="1" shrinkToFit="1"/>
    </xf>
    <xf numFmtId="41" fontId="89" fillId="57" borderId="43" xfId="45" applyNumberFormat="1" applyFont="1" applyFill="1" applyBorder="1" applyAlignment="1">
      <alignment horizontal="right" vertical="center" wrapText="1" shrinkToFit="1"/>
    </xf>
    <xf numFmtId="176" fontId="89" fillId="0" borderId="43" xfId="45" applyNumberFormat="1" applyFont="1" applyFill="1" applyBorder="1" applyAlignment="1">
      <alignment horizontal="right" vertical="center" wrapText="1" shrinkToFit="1"/>
    </xf>
    <xf numFmtId="41" fontId="92" fillId="57" borderId="43" xfId="0" applyNumberFormat="1" applyFont="1" applyFill="1" applyBorder="1" applyAlignment="1">
      <alignment horizontal="right" vertical="center" wrapText="1" shrinkToFit="1"/>
    </xf>
    <xf numFmtId="176" fontId="92" fillId="0" borderId="43" xfId="45" applyNumberFormat="1" applyFont="1" applyFill="1" applyBorder="1" applyAlignment="1">
      <alignment horizontal="right" vertical="center" wrapText="1" shrinkToFit="1"/>
    </xf>
    <xf numFmtId="41" fontId="89" fillId="0" borderId="43" xfId="0" applyNumberFormat="1" applyFont="1" applyFill="1" applyBorder="1" applyAlignment="1">
      <alignment horizontal="right" vertical="center" wrapText="1" shrinkToFit="1"/>
    </xf>
    <xf numFmtId="41" fontId="92" fillId="0" borderId="43" xfId="45" applyNumberFormat="1" applyFont="1" applyFill="1" applyBorder="1" applyAlignment="1">
      <alignment horizontal="right" vertical="center" wrapText="1" shrinkToFit="1"/>
    </xf>
    <xf numFmtId="3" fontId="92" fillId="57" borderId="43" xfId="0" applyNumberFormat="1" applyFont="1" applyFill="1" applyBorder="1" applyAlignment="1">
      <alignment horizontal="right" vertical="center" wrapText="1" shrinkToFit="1"/>
    </xf>
    <xf numFmtId="41" fontId="92" fillId="0" borderId="43" xfId="45" applyFont="1" applyFill="1" applyBorder="1" applyAlignment="1">
      <alignment horizontal="right" vertical="center" wrapText="1" shrinkToFit="1"/>
    </xf>
    <xf numFmtId="176" fontId="94" fillId="0" borderId="43" xfId="0" applyNumberFormat="1" applyFont="1" applyBorder="1" applyAlignment="1" applyProtection="1">
      <alignment horizontal="left" vertical="center" wrapText="1"/>
      <protection locked="0"/>
    </xf>
    <xf numFmtId="176" fontId="94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91" fillId="57" borderId="43" xfId="0" applyNumberFormat="1" applyFont="1" applyFill="1" applyBorder="1" applyAlignment="1" applyProtection="1">
      <alignment vertical="center" wrapText="1"/>
      <protection locked="0"/>
    </xf>
    <xf numFmtId="176" fontId="67" fillId="57" borderId="43" xfId="0" applyNumberFormat="1" applyFont="1" applyFill="1" applyBorder="1" applyAlignment="1" applyProtection="1">
      <alignment horizontal="center" vertical="center" wrapText="1"/>
      <protection locked="0"/>
    </xf>
    <xf numFmtId="0" fontId="67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66" fillId="57" borderId="43" xfId="0" applyNumberFormat="1" applyFont="1" applyFill="1" applyBorder="1" applyAlignment="1" applyProtection="1">
      <alignment vertical="center" wrapText="1"/>
      <protection locked="0"/>
    </xf>
    <xf numFmtId="3" fontId="93" fillId="0" borderId="43" xfId="2" applyNumberFormat="1" applyFont="1" applyFill="1" applyBorder="1" applyAlignment="1">
      <alignment horizontal="left" vertical="center" wrapText="1" shrinkToFit="1"/>
    </xf>
    <xf numFmtId="176" fontId="3" fillId="0" borderId="45" xfId="0" applyNumberFormat="1" applyFont="1" applyBorder="1">
      <alignment vertical="center"/>
    </xf>
    <xf numFmtId="0" fontId="88" fillId="57" borderId="43" xfId="177" applyFont="1" applyFill="1" applyBorder="1" applyAlignment="1">
      <alignment horizontal="left" vertical="center" wrapText="1" shrinkToFit="1"/>
    </xf>
    <xf numFmtId="0" fontId="89" fillId="57" borderId="43" xfId="2" applyFont="1" applyFill="1" applyBorder="1" applyAlignment="1">
      <alignment vertical="center" wrapText="1"/>
    </xf>
    <xf numFmtId="0" fontId="89" fillId="57" borderId="43" xfId="0" applyFont="1" applyFill="1" applyBorder="1" applyAlignment="1">
      <alignment vertical="center" wrapText="1"/>
    </xf>
    <xf numFmtId="0" fontId="89" fillId="57" borderId="43" xfId="2" applyFont="1" applyFill="1" applyBorder="1" applyAlignment="1">
      <alignment horizontal="left" vertical="center" wrapText="1"/>
    </xf>
    <xf numFmtId="176" fontId="69" fillId="54" borderId="14" xfId="1" applyNumberFormat="1" applyFont="1" applyFill="1" applyBorder="1" applyAlignment="1">
      <alignment horizontal="center" vertical="center"/>
    </xf>
    <xf numFmtId="176" fontId="69" fillId="54" borderId="16" xfId="1" applyNumberFormat="1" applyFont="1" applyFill="1" applyBorder="1" applyAlignment="1">
      <alignment horizontal="center" vertical="center"/>
    </xf>
    <xf numFmtId="176" fontId="69" fillId="54" borderId="15" xfId="1" applyNumberFormat="1" applyFont="1" applyFill="1" applyBorder="1" applyAlignment="1">
      <alignment horizontal="center" vertical="center"/>
    </xf>
    <xf numFmtId="176" fontId="69" fillId="55" borderId="14" xfId="1" applyNumberFormat="1" applyFont="1" applyFill="1" applyBorder="1" applyAlignment="1">
      <alignment horizontal="center" vertical="center"/>
    </xf>
    <xf numFmtId="176" fontId="69" fillId="55" borderId="16" xfId="1" applyNumberFormat="1" applyFont="1" applyFill="1" applyBorder="1" applyAlignment="1">
      <alignment horizontal="center" vertical="center"/>
    </xf>
    <xf numFmtId="176" fontId="69" fillId="55" borderId="15" xfId="1" applyNumberFormat="1" applyFont="1" applyFill="1" applyBorder="1" applyAlignment="1">
      <alignment horizontal="center" vertical="center"/>
    </xf>
    <xf numFmtId="176" fontId="70" fillId="0" borderId="0" xfId="0" applyNumberFormat="1" applyFont="1" applyAlignment="1">
      <alignment horizontal="center" vertical="center"/>
    </xf>
    <xf numFmtId="176" fontId="74" fillId="51" borderId="10" xfId="0" applyNumberFormat="1" applyFont="1" applyFill="1" applyBorder="1" applyAlignment="1">
      <alignment horizontal="center" vertical="center"/>
    </xf>
    <xf numFmtId="176" fontId="74" fillId="0" borderId="10" xfId="0" applyNumberFormat="1" applyFont="1" applyBorder="1" applyAlignment="1">
      <alignment horizontal="center" vertical="center"/>
    </xf>
    <xf numFmtId="176" fontId="68" fillId="51" borderId="11" xfId="0" applyNumberFormat="1" applyFont="1" applyFill="1" applyBorder="1" applyAlignment="1">
      <alignment horizontal="center" vertical="center"/>
    </xf>
    <xf numFmtId="176" fontId="68" fillId="51" borderId="12" xfId="0" applyNumberFormat="1" applyFont="1" applyFill="1" applyBorder="1" applyAlignment="1">
      <alignment horizontal="center" vertical="center"/>
    </xf>
    <xf numFmtId="176" fontId="85" fillId="51" borderId="14" xfId="0" applyNumberFormat="1" applyFont="1" applyFill="1" applyBorder="1" applyAlignment="1">
      <alignment horizontal="center" vertical="center"/>
    </xf>
    <xf numFmtId="176" fontId="85" fillId="51" borderId="16" xfId="0" applyNumberFormat="1" applyFont="1" applyFill="1" applyBorder="1" applyAlignment="1">
      <alignment horizontal="center" vertical="center"/>
    </xf>
    <xf numFmtId="176" fontId="85" fillId="51" borderId="15" xfId="0" applyNumberFormat="1" applyFont="1" applyFill="1" applyBorder="1" applyAlignment="1">
      <alignment horizontal="center" vertical="center"/>
    </xf>
    <xf numFmtId="0" fontId="34" fillId="0" borderId="0" xfId="2" applyNumberFormat="1" applyFont="1" applyAlignment="1">
      <alignment horizontal="center"/>
    </xf>
    <xf numFmtId="0" fontId="32" fillId="0" borderId="0" xfId="2" applyNumberFormat="1" applyFont="1" applyAlignment="1">
      <alignment horizontal="center"/>
    </xf>
    <xf numFmtId="176" fontId="45" fillId="0" borderId="19" xfId="2" applyNumberFormat="1" applyFont="1" applyBorder="1" applyAlignment="1">
      <alignment horizontal="center" vertical="center"/>
    </xf>
    <xf numFmtId="176" fontId="45" fillId="0" borderId="23" xfId="2" applyNumberFormat="1" applyFont="1" applyBorder="1" applyAlignment="1">
      <alignment horizontal="center" vertical="center"/>
    </xf>
    <xf numFmtId="176" fontId="45" fillId="0" borderId="20" xfId="2" applyNumberFormat="1" applyFont="1" applyBorder="1" applyAlignment="1">
      <alignment horizontal="center" vertical="center"/>
    </xf>
    <xf numFmtId="176" fontId="45" fillId="0" borderId="24" xfId="2" applyNumberFormat="1" applyFont="1" applyBorder="1" applyAlignment="1">
      <alignment horizontal="center" vertical="center"/>
    </xf>
    <xf numFmtId="176" fontId="45" fillId="0" borderId="16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21" xfId="2" applyNumberFormat="1" applyFont="1" applyBorder="1" applyAlignment="1">
      <alignment horizontal="center" vertical="center"/>
    </xf>
    <xf numFmtId="176" fontId="45" fillId="0" borderId="22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26" xfId="2" applyNumberFormat="1" applyFont="1" applyBorder="1" applyAlignment="1">
      <alignment horizontal="center" vertical="center"/>
    </xf>
    <xf numFmtId="176" fontId="46" fillId="28" borderId="19" xfId="2" applyNumberFormat="1" applyFont="1" applyFill="1" applyBorder="1" applyAlignment="1">
      <alignment horizontal="center" vertical="center"/>
    </xf>
    <xf numFmtId="176" fontId="46" fillId="28" borderId="23" xfId="2" applyNumberFormat="1" applyFont="1" applyFill="1" applyBorder="1" applyAlignment="1">
      <alignment horizontal="center" vertical="center"/>
    </xf>
    <xf numFmtId="176" fontId="46" fillId="28" borderId="38" xfId="2" applyNumberFormat="1" applyFont="1" applyFill="1" applyBorder="1" applyAlignment="1">
      <alignment horizontal="center" vertical="center" wrapText="1" shrinkToFit="1"/>
    </xf>
    <xf numFmtId="176" fontId="46" fillId="28" borderId="12" xfId="2" applyNumberFormat="1" applyFont="1" applyFill="1" applyBorder="1" applyAlignment="1">
      <alignment horizontal="center" vertical="center" wrapText="1" shrinkToFit="1"/>
    </xf>
    <xf numFmtId="176" fontId="46" fillId="28" borderId="39" xfId="2" applyNumberFormat="1" applyFont="1" applyFill="1" applyBorder="1" applyAlignment="1">
      <alignment horizontal="center" vertical="center"/>
    </xf>
    <xf numFmtId="176" fontId="46" fillId="28" borderId="40" xfId="2" applyNumberFormat="1" applyFont="1" applyFill="1" applyBorder="1" applyAlignment="1">
      <alignment horizontal="center" vertical="center"/>
    </xf>
    <xf numFmtId="176" fontId="46" fillId="28" borderId="20" xfId="2" applyNumberFormat="1" applyFont="1" applyFill="1" applyBorder="1" applyAlignment="1">
      <alignment horizontal="center" vertical="center"/>
    </xf>
    <xf numFmtId="176" fontId="46" fillId="28" borderId="24" xfId="2" applyNumberFormat="1" applyFont="1" applyFill="1" applyBorder="1" applyAlignment="1">
      <alignment horizontal="center" vertical="center"/>
    </xf>
    <xf numFmtId="176" fontId="53" fillId="0" borderId="16" xfId="2" applyNumberFormat="1" applyFont="1" applyBorder="1" applyAlignment="1">
      <alignment horizontal="center" vertical="center" wrapText="1"/>
    </xf>
    <xf numFmtId="176" fontId="53" fillId="0" borderId="15" xfId="2" applyNumberFormat="1" applyFont="1" applyBorder="1" applyAlignment="1">
      <alignment horizontal="center" vertical="center" wrapText="1"/>
    </xf>
    <xf numFmtId="176" fontId="44" fillId="0" borderId="0" xfId="2" quotePrefix="1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6" fillId="28" borderId="31" xfId="2" applyNumberFormat="1" applyFont="1" applyFill="1" applyBorder="1" applyAlignment="1">
      <alignment horizontal="center" vertical="center"/>
    </xf>
    <xf numFmtId="176" fontId="46" fillId="28" borderId="34" xfId="2" applyNumberFormat="1" applyFont="1" applyFill="1" applyBorder="1" applyAlignment="1">
      <alignment horizontal="center" vertical="center"/>
    </xf>
    <xf numFmtId="176" fontId="46" fillId="28" borderId="32" xfId="2" applyNumberFormat="1" applyFont="1" applyFill="1" applyBorder="1" applyAlignment="1">
      <alignment horizontal="center" vertical="center" shrinkToFit="1"/>
    </xf>
    <xf numFmtId="176" fontId="46" fillId="28" borderId="10" xfId="2" applyNumberFormat="1" applyFont="1" applyFill="1" applyBorder="1" applyAlignment="1">
      <alignment horizontal="center" vertical="center" shrinkToFit="1"/>
    </xf>
    <xf numFmtId="176" fontId="46" fillId="28" borderId="32" xfId="2" applyNumberFormat="1" applyFont="1" applyFill="1" applyBorder="1" applyAlignment="1">
      <alignment horizontal="center" vertical="center"/>
    </xf>
    <xf numFmtId="176" fontId="46" fillId="28" borderId="33" xfId="2" applyNumberFormat="1" applyFont="1" applyFill="1" applyBorder="1" applyAlignment="1">
      <alignment horizontal="center" vertical="center"/>
    </xf>
    <xf numFmtId="176" fontId="46" fillId="28" borderId="35" xfId="2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72" fillId="53" borderId="10" xfId="0" applyNumberFormat="1" applyFont="1" applyFill="1" applyBorder="1" applyAlignment="1">
      <alignment horizontal="center" vertical="center" wrapText="1"/>
    </xf>
    <xf numFmtId="176" fontId="8" fillId="53" borderId="10" xfId="0" applyNumberFormat="1" applyFont="1" applyFill="1" applyBorder="1" applyAlignment="1">
      <alignment horizontal="center" vertical="center"/>
    </xf>
    <xf numFmtId="176" fontId="5" fillId="53" borderId="10" xfId="0" applyNumberFormat="1" applyFont="1" applyFill="1" applyBorder="1" applyAlignment="1">
      <alignment horizontal="center" vertical="center" wrapText="1"/>
    </xf>
    <xf numFmtId="176" fontId="5" fillId="53" borderId="10" xfId="0" applyNumberFormat="1" applyFont="1" applyFill="1" applyBorder="1" applyAlignment="1">
      <alignment horizontal="center" vertical="center"/>
    </xf>
    <xf numFmtId="176" fontId="71" fillId="56" borderId="10" xfId="0" applyNumberFormat="1" applyFont="1" applyFill="1" applyBorder="1" applyAlignment="1">
      <alignment horizontal="center" vertical="center" wrapText="1"/>
    </xf>
    <xf numFmtId="176" fontId="71" fillId="56" borderId="10" xfId="0" applyNumberFormat="1" applyFont="1" applyFill="1" applyBorder="1" applyAlignment="1">
      <alignment horizontal="center" vertical="center"/>
    </xf>
    <xf numFmtId="176" fontId="5" fillId="56" borderId="10" xfId="0" applyNumberFormat="1" applyFont="1" applyFill="1" applyBorder="1" applyAlignment="1">
      <alignment horizontal="center" vertical="center" wrapText="1"/>
    </xf>
    <xf numFmtId="176" fontId="5" fillId="56" borderId="10" xfId="0" applyNumberFormat="1" applyFont="1" applyFill="1" applyBorder="1" applyAlignment="1">
      <alignment horizontal="center" vertical="center"/>
    </xf>
    <xf numFmtId="176" fontId="9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5" fillId="53" borderId="11" xfId="0" applyNumberFormat="1" applyFont="1" applyFill="1" applyBorder="1" applyAlignment="1">
      <alignment horizontal="center" vertical="center"/>
    </xf>
    <xf numFmtId="176" fontId="5" fillId="53" borderId="12" xfId="0" applyNumberFormat="1" applyFont="1" applyFill="1" applyBorder="1" applyAlignment="1">
      <alignment horizontal="center" vertical="center"/>
    </xf>
    <xf numFmtId="176" fontId="72" fillId="53" borderId="10" xfId="0" applyNumberFormat="1" applyFont="1" applyFill="1" applyBorder="1" applyAlignment="1">
      <alignment horizontal="center" vertical="center"/>
    </xf>
    <xf numFmtId="176" fontId="5" fillId="56" borderId="11" xfId="0" applyNumberFormat="1" applyFont="1" applyFill="1" applyBorder="1" applyAlignment="1">
      <alignment horizontal="center" vertical="center"/>
    </xf>
    <xf numFmtId="176" fontId="5" fillId="56" borderId="12" xfId="0" applyNumberFormat="1" applyFont="1" applyFill="1" applyBorder="1" applyAlignment="1">
      <alignment horizontal="center" vertical="center"/>
    </xf>
    <xf numFmtId="176" fontId="64" fillId="0" borderId="0" xfId="0" applyNumberFormat="1" applyFont="1" applyAlignment="1">
      <alignment horizontal="center" vertical="center"/>
    </xf>
    <xf numFmtId="176" fontId="74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</cellXfs>
  <cellStyles count="199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3" xfId="187"/>
    <cellStyle name="쉼표 [0] 2 5" xfId="123"/>
    <cellStyle name="쉼표 [0] 2 6" xfId="181"/>
    <cellStyle name="쉼표 [0] 2 6 2" xfId="191"/>
    <cellStyle name="쉼표 [0] 2 7" xfId="186"/>
    <cellStyle name="쉼표 [0] 3" xfId="124"/>
    <cellStyle name="쉼표 [0] 3 2" xfId="183"/>
    <cellStyle name="쉼표 [0] 3 2 2" xfId="193"/>
    <cellStyle name="쉼표 [0] 3 3" xfId="188"/>
    <cellStyle name="쉼표 [0] 4" xfId="179"/>
    <cellStyle name="쉼표 [0] 4 2" xfId="184"/>
    <cellStyle name="쉼표 [0] 4 2 2" xfId="194"/>
    <cellStyle name="쉼표 [0] 4 3" xfId="189"/>
    <cellStyle name="쉼표 [0] 5" xfId="180"/>
    <cellStyle name="쉼표 [0] 5 2" xfId="190"/>
    <cellStyle name="쉼표 [0] 6" xfId="185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2" xfId="198"/>
    <cellStyle name="표준 3 8" xfId="195"/>
    <cellStyle name="표준 4 8" xfId="196"/>
    <cellStyle name="표준 5" xfId="139"/>
    <cellStyle name="표준 5 2 2" xfId="197"/>
    <cellStyle name="표준 6" xfId="140"/>
  </cellStyles>
  <dxfs count="32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FFCC"/>
      <color rgb="FF0000FF"/>
      <color rgb="FFCCFFFF"/>
      <color rgb="FFCCECFF"/>
      <color rgb="FF99FF33"/>
      <color rgb="FF0000CC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/AppData/Local/Microsoft/Windows/Temporary%20Internet%20Files/Content.IE5/QPM605K9/141126_&#49345;&#51076;&#50948;%20&#48143;%20&#50696;&#44208;&#50948;%20&#44228;&#49688;&#51312;&#51221;%20&#49436;&#49885;(&#52572;&#51333;)_&#51204;&#4580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/AppData/Local/Microsoft/Windows/Temporary%20Internet%20Files/Content.IE5/K7155F14/1.%20&#49345;&#51076;&#50948;%20&#48143;%20&#50696;&#44208;&#50948;%20&#44228;&#49688;&#51312;&#51221;%20&#49436;&#49885;(&#52572;&#51333;)_&#44368;&#50977;&#54801;&#47141;&#44397;(&#52572;&#51333;%20&#49688;&#51221;)&#97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  <sheetName val="Sheet1"/>
    </sheetNames>
    <sheetDataSet>
      <sheetData sheetId="0" refreshError="1">
        <row r="2">
          <cell r="A2" t="str">
            <v>의회사무처</v>
          </cell>
          <cell r="B2" t="str">
            <v>의회운영위원회</v>
          </cell>
          <cell r="C2" t="str">
            <v>의회사무처</v>
          </cell>
          <cell r="I2" t="str">
            <v>0101</v>
          </cell>
        </row>
        <row r="3">
          <cell r="A3" t="str">
            <v>언론담당관</v>
          </cell>
          <cell r="B3" t="str">
            <v>의회운영위원회</v>
          </cell>
          <cell r="C3" t="str">
            <v>대변인</v>
          </cell>
          <cell r="I3" t="str">
            <v>0201</v>
          </cell>
        </row>
        <row r="4">
          <cell r="A4" t="str">
            <v>홍보담당관</v>
          </cell>
          <cell r="B4" t="str">
            <v>의회운영위원회</v>
          </cell>
          <cell r="C4" t="str">
            <v>대변인</v>
          </cell>
          <cell r="I4" t="str">
            <v>0202</v>
          </cell>
        </row>
        <row r="5">
          <cell r="A5" t="str">
            <v>소통담당관</v>
          </cell>
          <cell r="B5" t="str">
            <v>의회운영위원회</v>
          </cell>
          <cell r="C5" t="str">
            <v>대변인</v>
          </cell>
          <cell r="I5" t="str">
            <v>0203</v>
          </cell>
        </row>
        <row r="6">
          <cell r="A6" t="str">
            <v>대외협력담당관</v>
          </cell>
          <cell r="B6" t="str">
            <v>의회운영위원회</v>
          </cell>
          <cell r="C6" t="str">
            <v>대외협력담당관</v>
          </cell>
          <cell r="I6" t="str">
            <v>0301</v>
          </cell>
        </row>
        <row r="7">
          <cell r="A7" t="str">
            <v>서울사무소</v>
          </cell>
          <cell r="B7" t="str">
            <v>의회운영위원회</v>
          </cell>
          <cell r="C7" t="str">
            <v>대외협력담당관</v>
          </cell>
          <cell r="I7" t="str">
            <v>0302</v>
          </cell>
        </row>
        <row r="8">
          <cell r="A8" t="str">
            <v>감사총괄담당관</v>
          </cell>
          <cell r="B8" t="str">
            <v>기획재정위원회</v>
          </cell>
          <cell r="C8" t="str">
            <v>감사관</v>
          </cell>
          <cell r="I8" t="str">
            <v>0401</v>
          </cell>
        </row>
        <row r="9">
          <cell r="A9" t="str">
            <v>조사담당관</v>
          </cell>
          <cell r="B9" t="str">
            <v>기획재정위원회</v>
          </cell>
          <cell r="C9" t="str">
            <v>감사관</v>
          </cell>
          <cell r="I9" t="str">
            <v>0402</v>
          </cell>
        </row>
        <row r="10">
          <cell r="A10" t="str">
            <v>감사담당관</v>
          </cell>
          <cell r="B10" t="str">
            <v>기획재정위원회</v>
          </cell>
          <cell r="C10" t="str">
            <v>감사관</v>
          </cell>
          <cell r="I10" t="str">
            <v>0403</v>
          </cell>
        </row>
        <row r="11">
          <cell r="A11" t="str">
            <v>계약심사담당관</v>
          </cell>
          <cell r="B11" t="str">
            <v>기획재정위원회</v>
          </cell>
          <cell r="C11" t="str">
            <v>감사관</v>
          </cell>
          <cell r="I11" t="str">
            <v>0404</v>
          </cell>
        </row>
        <row r="12">
          <cell r="A12" t="str">
            <v>기획담당관</v>
          </cell>
          <cell r="B12" t="str">
            <v>기획재정위원회</v>
          </cell>
          <cell r="C12" t="str">
            <v>기획조정실</v>
          </cell>
          <cell r="I12" t="str">
            <v>0501</v>
          </cell>
        </row>
        <row r="13">
          <cell r="A13" t="str">
            <v>미래전략담당관</v>
          </cell>
          <cell r="B13" t="str">
            <v>기획재정위원회</v>
          </cell>
          <cell r="C13" t="str">
            <v>기획조정실</v>
          </cell>
          <cell r="I13" t="str">
            <v>0502</v>
          </cell>
        </row>
        <row r="14">
          <cell r="A14" t="str">
            <v>예산담당관</v>
          </cell>
          <cell r="B14" t="str">
            <v>기획재정위원회</v>
          </cell>
          <cell r="C14" t="str">
            <v>기획조정실</v>
          </cell>
          <cell r="I14" t="str">
            <v>0503</v>
          </cell>
        </row>
        <row r="15">
          <cell r="A15" t="str">
            <v>평가담당관</v>
          </cell>
          <cell r="B15" t="str">
            <v>기획재정위원회</v>
          </cell>
          <cell r="C15" t="str">
            <v>기획조정실</v>
          </cell>
          <cell r="I15" t="str">
            <v>0504</v>
          </cell>
        </row>
        <row r="16">
          <cell r="A16" t="str">
            <v>법무담당관</v>
          </cell>
          <cell r="B16" t="str">
            <v>기획재정위원회</v>
          </cell>
          <cell r="C16" t="str">
            <v>기획조정실</v>
          </cell>
          <cell r="I16" t="str">
            <v>0505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  <cell r="I17" t="str">
            <v>0506</v>
          </cell>
        </row>
        <row r="18">
          <cell r="A18" t="str">
            <v>따복공동체지원단</v>
          </cell>
          <cell r="B18" t="str">
            <v>기획재정위원회</v>
          </cell>
          <cell r="C18" t="str">
            <v>기획조정실</v>
          </cell>
          <cell r="I18" t="str">
            <v>0507</v>
          </cell>
        </row>
        <row r="19">
          <cell r="A19" t="str">
            <v>정보기획담당관</v>
          </cell>
          <cell r="B19" t="str">
            <v>기획재정위원회</v>
          </cell>
          <cell r="C19" t="str">
            <v>기획조정실</v>
          </cell>
          <cell r="I19" t="str">
            <v>0508</v>
          </cell>
        </row>
        <row r="20">
          <cell r="A20" t="str">
            <v>정보통신보안담당관</v>
          </cell>
          <cell r="B20" t="str">
            <v>기획재정위원회</v>
          </cell>
          <cell r="C20" t="str">
            <v>기획조정실</v>
          </cell>
          <cell r="I20" t="str">
            <v>0509</v>
          </cell>
        </row>
        <row r="21">
          <cell r="A21" t="str">
            <v>빅데이터담당관</v>
          </cell>
          <cell r="B21" t="str">
            <v>기획재정위원회</v>
          </cell>
          <cell r="C21" t="str">
            <v>기획조정실</v>
          </cell>
          <cell r="I21" t="str">
            <v>0510</v>
          </cell>
        </row>
        <row r="22">
          <cell r="A22" t="str">
            <v>기획예산담당관</v>
          </cell>
          <cell r="B22" t="str">
            <v>기획재정위원회</v>
          </cell>
          <cell r="C22" t="str">
            <v>균형발전기획실</v>
          </cell>
          <cell r="I22" t="str">
            <v>0601</v>
          </cell>
        </row>
        <row r="23">
          <cell r="A23" t="str">
            <v>균형발전담당관</v>
          </cell>
          <cell r="B23" t="str">
            <v>기획재정위원회</v>
          </cell>
          <cell r="C23" t="str">
            <v>균형발전기획실</v>
          </cell>
          <cell r="I23" t="str">
            <v>0602</v>
          </cell>
        </row>
        <row r="24">
          <cell r="A24" t="str">
            <v>통일기반조성담당관</v>
          </cell>
          <cell r="B24" t="str">
            <v>기획재정위원회</v>
          </cell>
          <cell r="C24" t="str">
            <v>균형발전기획실</v>
          </cell>
          <cell r="I24" t="str">
            <v>0603</v>
          </cell>
        </row>
        <row r="25">
          <cell r="A25" t="str">
            <v>DMZ정책담당관</v>
          </cell>
          <cell r="B25" t="str">
            <v>기획재정위원회</v>
          </cell>
          <cell r="C25" t="str">
            <v>균형발전기획실</v>
          </cell>
          <cell r="I25" t="str">
            <v>0604</v>
          </cell>
        </row>
        <row r="26">
          <cell r="A26" t="str">
            <v>군관협력담당관</v>
          </cell>
          <cell r="B26" t="str">
            <v>기획재정위원회</v>
          </cell>
          <cell r="C26" t="str">
            <v>균형발전기획실</v>
          </cell>
          <cell r="I26" t="str">
            <v>0605</v>
          </cell>
        </row>
        <row r="27">
          <cell r="A27" t="str">
            <v>경제정책과</v>
          </cell>
          <cell r="B27" t="str">
            <v>경제과학기술위원회</v>
          </cell>
          <cell r="C27" t="str">
            <v>경제실</v>
          </cell>
          <cell r="I27" t="str">
            <v>0701</v>
          </cell>
        </row>
        <row r="28">
          <cell r="A28" t="str">
            <v>일자리정책과</v>
          </cell>
          <cell r="B28" t="str">
            <v>경제과학기술위원회</v>
          </cell>
          <cell r="C28" t="str">
            <v>경제실</v>
          </cell>
          <cell r="I28" t="str">
            <v>0702</v>
          </cell>
        </row>
        <row r="29">
          <cell r="A29" t="str">
            <v>경기일자리센터</v>
          </cell>
          <cell r="B29" t="str">
            <v>경제과학기술위원회</v>
          </cell>
          <cell r="C29" t="str">
            <v>경제실</v>
          </cell>
          <cell r="I29" t="str">
            <v>0703</v>
          </cell>
        </row>
        <row r="30">
          <cell r="A30" t="str">
            <v>사회적경제과</v>
          </cell>
          <cell r="B30" t="str">
            <v>경제과학기술위원회</v>
          </cell>
          <cell r="C30" t="str">
            <v>경제실</v>
          </cell>
          <cell r="I30" t="str">
            <v>0704</v>
          </cell>
        </row>
        <row r="31">
          <cell r="A31" t="str">
            <v>기업지원과</v>
          </cell>
          <cell r="B31" t="str">
            <v>경제과학기술위원회</v>
          </cell>
          <cell r="C31" t="str">
            <v>경제실</v>
          </cell>
          <cell r="I31" t="str">
            <v>0705</v>
          </cell>
        </row>
        <row r="32">
          <cell r="A32" t="str">
            <v>산업정책과</v>
          </cell>
          <cell r="B32" t="str">
            <v>경제과학기술위원회</v>
          </cell>
          <cell r="C32" t="str">
            <v>경제실</v>
          </cell>
          <cell r="I32" t="str">
            <v>0706</v>
          </cell>
        </row>
        <row r="33">
          <cell r="A33" t="str">
            <v>특화산업과</v>
          </cell>
          <cell r="B33" t="str">
            <v>경제과학기술위원회</v>
          </cell>
          <cell r="C33" t="str">
            <v>경제실</v>
          </cell>
          <cell r="I33" t="str">
            <v>0707</v>
          </cell>
        </row>
        <row r="34">
          <cell r="A34" t="str">
            <v>과학기술과</v>
          </cell>
          <cell r="B34" t="str">
            <v>경제과학기술위원회</v>
          </cell>
          <cell r="C34" t="str">
            <v>경제실</v>
          </cell>
          <cell r="I34" t="str">
            <v>0708</v>
          </cell>
        </row>
        <row r="35">
          <cell r="A35" t="str">
            <v>외교정책과</v>
          </cell>
          <cell r="B35" t="str">
            <v>경제과학기술위원회</v>
          </cell>
          <cell r="C35" t="str">
            <v>경제실</v>
          </cell>
          <cell r="I35" t="str">
            <v>0709</v>
          </cell>
        </row>
        <row r="36">
          <cell r="A36" t="str">
            <v>국제통상과</v>
          </cell>
          <cell r="B36" t="str">
            <v>경제과학기술위원회</v>
          </cell>
          <cell r="C36" t="str">
            <v>경제실</v>
          </cell>
          <cell r="I36" t="str">
            <v>0710</v>
          </cell>
        </row>
        <row r="37">
          <cell r="A37" t="str">
            <v>투자진흥과</v>
          </cell>
          <cell r="B37" t="str">
            <v>경제과학기술위원회</v>
          </cell>
          <cell r="C37" t="str">
            <v>경제실</v>
          </cell>
          <cell r="I37" t="str">
            <v>0711</v>
          </cell>
        </row>
        <row r="38">
          <cell r="A38" t="str">
            <v>기술학교</v>
          </cell>
          <cell r="B38" t="str">
            <v>경제과학기술위원회</v>
          </cell>
          <cell r="C38" t="str">
            <v>경제실</v>
          </cell>
          <cell r="I38" t="str">
            <v>0712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I39" t="str">
            <v>0801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I40" t="str">
            <v>0802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I41" t="str">
            <v>0803</v>
          </cell>
        </row>
        <row r="42">
          <cell r="A42" t="str">
            <v>언제나민원실</v>
          </cell>
          <cell r="B42" t="str">
            <v>안전행정위원회</v>
          </cell>
          <cell r="C42" t="str">
            <v>자치행정국</v>
          </cell>
          <cell r="I42" t="str">
            <v>0804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I43" t="str">
            <v>0805</v>
          </cell>
        </row>
        <row r="44">
          <cell r="A44" t="str">
            <v>세원관리과</v>
          </cell>
          <cell r="B44" t="str">
            <v>안전행정위원회</v>
          </cell>
          <cell r="C44" t="str">
            <v>자치행정국</v>
          </cell>
          <cell r="I44" t="str">
            <v>0806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I45" t="str">
            <v>0807</v>
          </cell>
        </row>
        <row r="46">
          <cell r="A46" t="str">
            <v>특별사법경찰단</v>
          </cell>
          <cell r="B46" t="str">
            <v>안전행정위원회</v>
          </cell>
          <cell r="C46" t="str">
            <v>자치행정국</v>
          </cell>
          <cell r="I46" t="str">
            <v>0808</v>
          </cell>
        </row>
        <row r="47">
          <cell r="A47" t="str">
            <v>소방행정과</v>
          </cell>
          <cell r="B47" t="str">
            <v>안전행정위원회</v>
          </cell>
          <cell r="C47" t="str">
            <v>재난안전본부</v>
          </cell>
          <cell r="I47" t="str">
            <v>0901</v>
          </cell>
        </row>
        <row r="48">
          <cell r="A48" t="str">
            <v>재난안전과</v>
          </cell>
          <cell r="B48" t="str">
            <v>안전행정위원회</v>
          </cell>
          <cell r="C48" t="str">
            <v>재난안전본부</v>
          </cell>
          <cell r="I48" t="str">
            <v>0902</v>
          </cell>
        </row>
        <row r="49">
          <cell r="A49" t="str">
            <v>재난대응과</v>
          </cell>
          <cell r="B49" t="str">
            <v>안전행정위원회</v>
          </cell>
          <cell r="C49" t="str">
            <v>재난안전본부</v>
          </cell>
          <cell r="I49" t="str">
            <v>0903</v>
          </cell>
        </row>
        <row r="50">
          <cell r="A50" t="str">
            <v>재난종합지휘센터</v>
          </cell>
          <cell r="B50" t="str">
            <v>안전행정위원회</v>
          </cell>
          <cell r="C50" t="str">
            <v>재난안전본부</v>
          </cell>
          <cell r="I50" t="str">
            <v>0904</v>
          </cell>
        </row>
        <row r="51">
          <cell r="A51" t="str">
            <v>안전교육훈련담당관</v>
          </cell>
          <cell r="B51" t="str">
            <v>안전행정위원회</v>
          </cell>
          <cell r="C51" t="str">
            <v>재난안전본부</v>
          </cell>
          <cell r="I51" t="str">
            <v>0905</v>
          </cell>
        </row>
        <row r="52">
          <cell r="A52" t="str">
            <v>청문감사담당관</v>
          </cell>
          <cell r="B52" t="str">
            <v>안전행정위원회</v>
          </cell>
          <cell r="C52" t="str">
            <v>재난안전본부</v>
          </cell>
          <cell r="I52" t="str">
            <v>0906</v>
          </cell>
        </row>
        <row r="53">
          <cell r="A53" t="str">
            <v>특수대응단</v>
          </cell>
          <cell r="B53" t="str">
            <v>안전행정위원회</v>
          </cell>
          <cell r="C53" t="str">
            <v>재난안전본부</v>
          </cell>
          <cell r="I53" t="str">
            <v>0907</v>
          </cell>
        </row>
        <row r="54">
          <cell r="A54" t="str">
            <v>안전기획과</v>
          </cell>
          <cell r="B54" t="str">
            <v>안전행정위원회</v>
          </cell>
          <cell r="C54" t="str">
            <v>재난안전본부</v>
          </cell>
          <cell r="I54" t="str">
            <v>0908</v>
          </cell>
        </row>
        <row r="55">
          <cell r="A55" t="str">
            <v>재난대책과</v>
          </cell>
          <cell r="B55" t="str">
            <v>안전행정위원회</v>
          </cell>
          <cell r="C55" t="str">
            <v>재난안전본부</v>
          </cell>
          <cell r="I55" t="str">
            <v>0909</v>
          </cell>
        </row>
        <row r="56">
          <cell r="A56" t="str">
            <v>기동안전점검단</v>
          </cell>
          <cell r="B56" t="str">
            <v>안전행정위원회</v>
          </cell>
          <cell r="C56" t="str">
            <v>재난안전본부</v>
          </cell>
          <cell r="I56" t="str">
            <v>0910</v>
          </cell>
        </row>
        <row r="57">
          <cell r="A57" t="str">
            <v>소방행정기획과</v>
          </cell>
          <cell r="B57" t="str">
            <v>안전행정위원회</v>
          </cell>
          <cell r="C57" t="str">
            <v>재난안전본부</v>
          </cell>
          <cell r="I57" t="str">
            <v>1001</v>
          </cell>
        </row>
        <row r="58">
          <cell r="A58" t="str">
            <v>특수대응단(북부)</v>
          </cell>
          <cell r="B58" t="str">
            <v>안전행정위원회</v>
          </cell>
          <cell r="C58" t="str">
            <v>재난안전본부</v>
          </cell>
          <cell r="I58" t="str">
            <v>1002</v>
          </cell>
        </row>
        <row r="59">
          <cell r="A59" t="str">
            <v>소방학교</v>
          </cell>
          <cell r="B59" t="str">
            <v>안전행정위원회</v>
          </cell>
          <cell r="C59" t="str">
            <v>재난안전본부</v>
          </cell>
          <cell r="I59" t="str">
            <v>1101</v>
          </cell>
        </row>
        <row r="60">
          <cell r="A60" t="str">
            <v>수원소방서</v>
          </cell>
          <cell r="B60" t="str">
            <v>안전행정위원회</v>
          </cell>
          <cell r="C60" t="str">
            <v>재난안전본부</v>
          </cell>
          <cell r="I60" t="str">
            <v>1201</v>
          </cell>
        </row>
        <row r="61">
          <cell r="A61" t="str">
            <v>성남소방서</v>
          </cell>
          <cell r="B61" t="str">
            <v>안전행정위원회</v>
          </cell>
          <cell r="C61" t="str">
            <v>재난안전본부</v>
          </cell>
          <cell r="I61" t="str">
            <v>1202</v>
          </cell>
        </row>
        <row r="62">
          <cell r="A62" t="str">
            <v>분당소방서</v>
          </cell>
          <cell r="B62" t="str">
            <v>안전행정위원회</v>
          </cell>
          <cell r="C62" t="str">
            <v>재난안전본부</v>
          </cell>
          <cell r="I62" t="str">
            <v>1203</v>
          </cell>
        </row>
        <row r="63">
          <cell r="A63" t="str">
            <v>부천소방서</v>
          </cell>
          <cell r="B63" t="str">
            <v>안전행정위원회</v>
          </cell>
          <cell r="C63" t="str">
            <v>재난안전본부</v>
          </cell>
          <cell r="I63" t="str">
            <v>1204</v>
          </cell>
        </row>
        <row r="64">
          <cell r="A64" t="str">
            <v>안양소방서</v>
          </cell>
          <cell r="B64" t="str">
            <v>안전행정위원회</v>
          </cell>
          <cell r="C64" t="str">
            <v>재난안전본부</v>
          </cell>
          <cell r="I64" t="str">
            <v>1205</v>
          </cell>
        </row>
        <row r="65">
          <cell r="A65" t="str">
            <v>안산소방서</v>
          </cell>
          <cell r="B65" t="str">
            <v>안전행정위원회</v>
          </cell>
          <cell r="C65" t="str">
            <v>재난안전본부</v>
          </cell>
          <cell r="I65" t="str">
            <v>1206</v>
          </cell>
        </row>
        <row r="66">
          <cell r="A66" t="str">
            <v>용인소방서</v>
          </cell>
          <cell r="B66" t="str">
            <v>안전행정위원회</v>
          </cell>
          <cell r="C66" t="str">
            <v>재난안전본부</v>
          </cell>
          <cell r="I66" t="str">
            <v>1207</v>
          </cell>
        </row>
        <row r="67">
          <cell r="A67" t="str">
            <v>평택소방서</v>
          </cell>
          <cell r="B67" t="str">
            <v>안전행정위원회</v>
          </cell>
          <cell r="C67" t="str">
            <v>재난안전본부</v>
          </cell>
          <cell r="I67" t="str">
            <v>1208</v>
          </cell>
        </row>
        <row r="68">
          <cell r="A68" t="str">
            <v>송탄소방서</v>
          </cell>
          <cell r="B68" t="str">
            <v>안전행정위원회</v>
          </cell>
          <cell r="C68" t="str">
            <v>재난안전본부</v>
          </cell>
          <cell r="I68" t="str">
            <v>1209</v>
          </cell>
        </row>
        <row r="69">
          <cell r="A69" t="str">
            <v>광명소방서</v>
          </cell>
          <cell r="B69" t="str">
            <v>안전행정위원회</v>
          </cell>
          <cell r="C69" t="str">
            <v>재난안전본부</v>
          </cell>
          <cell r="I69" t="str">
            <v>1210</v>
          </cell>
        </row>
        <row r="70">
          <cell r="A70" t="str">
            <v>시흥소방서</v>
          </cell>
          <cell r="B70" t="str">
            <v>안전행정위원회</v>
          </cell>
          <cell r="C70" t="str">
            <v>재난안전본부</v>
          </cell>
          <cell r="I70" t="str">
            <v>1211</v>
          </cell>
        </row>
        <row r="71">
          <cell r="A71" t="str">
            <v>군포소방서</v>
          </cell>
          <cell r="B71" t="str">
            <v>안전행정위원회</v>
          </cell>
          <cell r="C71" t="str">
            <v>재난안전본부</v>
          </cell>
          <cell r="I71" t="str">
            <v>1212</v>
          </cell>
        </row>
        <row r="72">
          <cell r="A72" t="str">
            <v>화성소방서</v>
          </cell>
          <cell r="B72" t="str">
            <v>안전행정위원회</v>
          </cell>
          <cell r="C72" t="str">
            <v>재난안전본부</v>
          </cell>
          <cell r="I72" t="str">
            <v>1213</v>
          </cell>
        </row>
        <row r="73">
          <cell r="A73" t="str">
            <v>이천소방서</v>
          </cell>
          <cell r="B73" t="str">
            <v>안전행정위원회</v>
          </cell>
          <cell r="C73" t="str">
            <v>재난안전본부</v>
          </cell>
          <cell r="I73" t="str">
            <v>1214</v>
          </cell>
        </row>
        <row r="74">
          <cell r="A74" t="str">
            <v>김포소방서</v>
          </cell>
          <cell r="B74" t="str">
            <v>안전행정위원회</v>
          </cell>
          <cell r="C74" t="str">
            <v>재난안전본부</v>
          </cell>
          <cell r="I74" t="str">
            <v>1215</v>
          </cell>
        </row>
        <row r="75">
          <cell r="A75" t="str">
            <v>광주소방서</v>
          </cell>
          <cell r="B75" t="str">
            <v>안전행정위원회</v>
          </cell>
          <cell r="C75" t="str">
            <v>재난안전본부</v>
          </cell>
          <cell r="I75" t="str">
            <v>1216</v>
          </cell>
        </row>
        <row r="76">
          <cell r="A76" t="str">
            <v>안성소방서</v>
          </cell>
          <cell r="B76" t="str">
            <v>안전행정위원회</v>
          </cell>
          <cell r="C76" t="str">
            <v>재난안전본부</v>
          </cell>
          <cell r="I76" t="str">
            <v>1217</v>
          </cell>
        </row>
        <row r="77">
          <cell r="A77" t="str">
            <v>하남소방서</v>
          </cell>
          <cell r="B77" t="str">
            <v>안전행정위원회</v>
          </cell>
          <cell r="C77" t="str">
            <v>재난안전본부</v>
          </cell>
          <cell r="I77" t="str">
            <v>1218</v>
          </cell>
        </row>
        <row r="78">
          <cell r="A78" t="str">
            <v>의왕소방서</v>
          </cell>
          <cell r="B78" t="str">
            <v>안전행정위원회</v>
          </cell>
          <cell r="C78" t="str">
            <v>재난안전본부</v>
          </cell>
          <cell r="I78" t="str">
            <v>1219</v>
          </cell>
        </row>
        <row r="79">
          <cell r="A79" t="str">
            <v>오산소방서</v>
          </cell>
          <cell r="B79" t="str">
            <v>안전행정위원회</v>
          </cell>
          <cell r="C79" t="str">
            <v>재난안전본부</v>
          </cell>
          <cell r="I79" t="str">
            <v>1220</v>
          </cell>
        </row>
        <row r="80">
          <cell r="A80" t="str">
            <v>여주소방서</v>
          </cell>
          <cell r="B80" t="str">
            <v>안전행정위원회</v>
          </cell>
          <cell r="C80" t="str">
            <v>재난안전본부</v>
          </cell>
          <cell r="I80" t="str">
            <v>1221</v>
          </cell>
        </row>
        <row r="81">
          <cell r="A81" t="str">
            <v>양평소방서</v>
          </cell>
          <cell r="B81" t="str">
            <v>안전행정위원회</v>
          </cell>
          <cell r="C81" t="str">
            <v>재난안전본부</v>
          </cell>
          <cell r="I81" t="str">
            <v>1222</v>
          </cell>
        </row>
        <row r="82">
          <cell r="A82" t="str">
            <v>과천소방서</v>
          </cell>
          <cell r="B82" t="str">
            <v>안전행정위원회</v>
          </cell>
          <cell r="C82" t="str">
            <v>재난안전본부</v>
          </cell>
          <cell r="I82" t="str">
            <v>1223</v>
          </cell>
        </row>
        <row r="83">
          <cell r="A83" t="str">
            <v>고양소방서</v>
          </cell>
          <cell r="B83" t="str">
            <v>안전행정위원회</v>
          </cell>
          <cell r="C83" t="str">
            <v>재난안전본부</v>
          </cell>
          <cell r="I83" t="str">
            <v>1224</v>
          </cell>
        </row>
        <row r="84">
          <cell r="A84" t="str">
            <v>일산소방서</v>
          </cell>
          <cell r="B84" t="str">
            <v>안전행정위원회</v>
          </cell>
          <cell r="C84" t="str">
            <v>재난안전본부</v>
          </cell>
          <cell r="I84" t="str">
            <v>1225</v>
          </cell>
        </row>
        <row r="85">
          <cell r="A85" t="str">
            <v>의정부소방서</v>
          </cell>
          <cell r="B85" t="str">
            <v>안전행정위원회</v>
          </cell>
          <cell r="C85" t="str">
            <v>재난안전본부</v>
          </cell>
          <cell r="I85" t="str">
            <v>1226</v>
          </cell>
        </row>
        <row r="86">
          <cell r="A86" t="str">
            <v>남양주소방서</v>
          </cell>
          <cell r="B86" t="str">
            <v>안전행정위원회</v>
          </cell>
          <cell r="C86" t="str">
            <v>재난안전본부</v>
          </cell>
          <cell r="I86" t="str">
            <v>1227</v>
          </cell>
        </row>
        <row r="87">
          <cell r="A87" t="str">
            <v>파주소방서</v>
          </cell>
          <cell r="B87" t="str">
            <v>안전행정위원회</v>
          </cell>
          <cell r="C87" t="str">
            <v>재난안전본부</v>
          </cell>
          <cell r="I87" t="str">
            <v>1228</v>
          </cell>
        </row>
        <row r="88">
          <cell r="A88" t="str">
            <v>구리소방서</v>
          </cell>
          <cell r="B88" t="str">
            <v>안전행정위원회</v>
          </cell>
          <cell r="C88" t="str">
            <v>재난안전본부</v>
          </cell>
          <cell r="I88" t="str">
            <v>1229</v>
          </cell>
        </row>
        <row r="89">
          <cell r="A89" t="str">
            <v>포천소방서</v>
          </cell>
          <cell r="B89" t="str">
            <v>안전행정위원회</v>
          </cell>
          <cell r="C89" t="str">
            <v>재난안전본부</v>
          </cell>
          <cell r="I89" t="str">
            <v>1230</v>
          </cell>
        </row>
        <row r="90">
          <cell r="A90" t="str">
            <v>양주소방서</v>
          </cell>
          <cell r="B90" t="str">
            <v>안전행정위원회</v>
          </cell>
          <cell r="C90" t="str">
            <v>재난안전본부</v>
          </cell>
          <cell r="I90" t="str">
            <v>1231</v>
          </cell>
        </row>
        <row r="91">
          <cell r="A91" t="str">
            <v>동두천소방서</v>
          </cell>
          <cell r="B91" t="str">
            <v>안전행정위원회</v>
          </cell>
          <cell r="C91" t="str">
            <v>재난안전본부</v>
          </cell>
          <cell r="I91" t="str">
            <v>1232</v>
          </cell>
        </row>
        <row r="92">
          <cell r="A92" t="str">
            <v>가평소방서</v>
          </cell>
          <cell r="B92" t="str">
            <v>안전행정위원회</v>
          </cell>
          <cell r="C92" t="str">
            <v>재난안전본부</v>
          </cell>
          <cell r="I92" t="str">
            <v>1233</v>
          </cell>
        </row>
        <row r="93">
          <cell r="A93" t="str">
            <v>연천소방서</v>
          </cell>
          <cell r="B93" t="str">
            <v>안전행정위원회</v>
          </cell>
          <cell r="C93" t="str">
            <v>재난안전본부</v>
          </cell>
          <cell r="I93" t="str">
            <v>1234</v>
          </cell>
        </row>
        <row r="94">
          <cell r="A94" t="str">
            <v>행정관리담당관</v>
          </cell>
          <cell r="B94" t="str">
            <v>안전행정위원회</v>
          </cell>
          <cell r="C94" t="str">
            <v>균형발전기획실</v>
          </cell>
          <cell r="I94" t="str">
            <v>1301</v>
          </cell>
        </row>
        <row r="95">
          <cell r="A95" t="str">
            <v>비상기획담당관</v>
          </cell>
          <cell r="B95" t="str">
            <v>안전행정위원회</v>
          </cell>
          <cell r="C95" t="str">
            <v>균형발전기획실</v>
          </cell>
          <cell r="I95" t="str">
            <v>1302</v>
          </cell>
        </row>
        <row r="96">
          <cell r="A96" t="str">
            <v>인재개발원</v>
          </cell>
          <cell r="B96" t="str">
            <v>안전행정위원회</v>
          </cell>
          <cell r="C96" t="str">
            <v>인재개발원</v>
          </cell>
          <cell r="I96" t="str">
            <v>1401</v>
          </cell>
        </row>
        <row r="97">
          <cell r="A97" t="str">
            <v>문화정책과</v>
          </cell>
          <cell r="B97" t="str">
            <v>문화체육관광위원회</v>
          </cell>
          <cell r="C97" t="str">
            <v>문화체육관광국</v>
          </cell>
          <cell r="I97" t="str">
            <v>1501</v>
          </cell>
        </row>
        <row r="98">
          <cell r="A98" t="str">
            <v>종무과</v>
          </cell>
          <cell r="B98" t="str">
            <v>문화체육관광위원회</v>
          </cell>
          <cell r="C98" t="str">
            <v>문화체육관광국</v>
          </cell>
          <cell r="I98" t="str">
            <v>1502</v>
          </cell>
        </row>
        <row r="99">
          <cell r="A99" t="str">
            <v>체육과</v>
          </cell>
          <cell r="B99" t="str">
            <v>문화체육관광위원회</v>
          </cell>
          <cell r="C99" t="str">
            <v>문화체육관광국</v>
          </cell>
          <cell r="I99" t="str">
            <v>1503</v>
          </cell>
        </row>
        <row r="100">
          <cell r="A100" t="str">
            <v>문화유산과</v>
          </cell>
          <cell r="B100" t="str">
            <v>문화체육관광위원회</v>
          </cell>
          <cell r="C100" t="str">
            <v>문화체육관광국</v>
          </cell>
          <cell r="I100" t="str">
            <v>1504</v>
          </cell>
        </row>
        <row r="101">
          <cell r="A101" t="str">
            <v>콘텐츠산업과</v>
          </cell>
          <cell r="B101" t="str">
            <v>문화체육관광위원회</v>
          </cell>
          <cell r="C101" t="str">
            <v>문화체육관광국</v>
          </cell>
          <cell r="I101" t="str">
            <v>1505</v>
          </cell>
        </row>
        <row r="102">
          <cell r="A102" t="str">
            <v>관광과</v>
          </cell>
          <cell r="B102" t="str">
            <v>문화체육관광위원회</v>
          </cell>
          <cell r="C102" t="str">
            <v>문화체육관광국</v>
          </cell>
          <cell r="I102" t="str">
            <v>1506</v>
          </cell>
        </row>
        <row r="103">
          <cell r="A103" t="str">
            <v>농업정책과</v>
          </cell>
          <cell r="B103" t="str">
            <v>농정해양위원회</v>
          </cell>
          <cell r="C103" t="str">
            <v>농정해양국</v>
          </cell>
          <cell r="I103" t="str">
            <v>1601</v>
          </cell>
        </row>
        <row r="104">
          <cell r="A104" t="str">
            <v>해양항만정책과</v>
          </cell>
          <cell r="B104" t="str">
            <v>농정해양위원회</v>
          </cell>
          <cell r="C104" t="str">
            <v>농정해양국</v>
          </cell>
          <cell r="I104" t="str">
            <v>1602</v>
          </cell>
        </row>
        <row r="105">
          <cell r="A105" t="str">
            <v>농식품유통과</v>
          </cell>
          <cell r="B105" t="str">
            <v>농정해양위원회</v>
          </cell>
          <cell r="C105" t="str">
            <v>농정해양국</v>
          </cell>
          <cell r="I105" t="str">
            <v>1603</v>
          </cell>
        </row>
        <row r="106">
          <cell r="A106" t="str">
            <v>친환경농업과</v>
          </cell>
          <cell r="B106" t="str">
            <v>농정해양위원회</v>
          </cell>
          <cell r="C106" t="str">
            <v>농정해양국</v>
          </cell>
          <cell r="I106" t="str">
            <v>1604</v>
          </cell>
        </row>
        <row r="107">
          <cell r="A107" t="str">
            <v>수산과</v>
          </cell>
          <cell r="B107" t="str">
            <v>농정해양위원회</v>
          </cell>
          <cell r="C107" t="str">
            <v>농정해양국</v>
          </cell>
          <cell r="I107" t="str">
            <v>1605</v>
          </cell>
        </row>
        <row r="108">
          <cell r="A108" t="str">
            <v>해양수산자원연구소</v>
          </cell>
          <cell r="B108" t="str">
            <v>농정해양위원회</v>
          </cell>
          <cell r="C108" t="str">
            <v>농정해양국</v>
          </cell>
          <cell r="I108" t="str">
            <v>1606</v>
          </cell>
        </row>
        <row r="109">
          <cell r="A109" t="str">
            <v>축산정책과</v>
          </cell>
          <cell r="B109" t="str">
            <v>농정해양위원회</v>
          </cell>
          <cell r="C109" t="str">
            <v>축산산림국</v>
          </cell>
          <cell r="I109" t="str">
            <v>1701</v>
          </cell>
        </row>
        <row r="110">
          <cell r="A110" t="str">
            <v>동물방역위생과</v>
          </cell>
          <cell r="B110" t="str">
            <v>농정해양위원회</v>
          </cell>
          <cell r="C110" t="str">
            <v>축산산림국</v>
          </cell>
          <cell r="I110" t="str">
            <v>1702</v>
          </cell>
        </row>
        <row r="111">
          <cell r="A111" t="str">
            <v>산림과</v>
          </cell>
          <cell r="B111" t="str">
            <v>농정해양위원회</v>
          </cell>
          <cell r="C111" t="str">
            <v>축산산림국</v>
          </cell>
          <cell r="I111" t="str">
            <v>1703</v>
          </cell>
        </row>
        <row r="112">
          <cell r="A112" t="str">
            <v>축산위생연구소</v>
          </cell>
          <cell r="B112" t="str">
            <v>농정해양위원회</v>
          </cell>
          <cell r="C112" t="str">
            <v>축산산림국</v>
          </cell>
          <cell r="I112" t="str">
            <v>1704</v>
          </cell>
        </row>
        <row r="113">
          <cell r="A113" t="str">
            <v>북부축산위생연구소</v>
          </cell>
          <cell r="B113" t="str">
            <v>농정해양위원회</v>
          </cell>
          <cell r="C113" t="str">
            <v>축산산림국</v>
          </cell>
          <cell r="I113" t="str">
            <v>1705</v>
          </cell>
        </row>
        <row r="114">
          <cell r="A114" t="str">
            <v>산림환경연구소</v>
          </cell>
          <cell r="B114" t="str">
            <v>농정해양위원회</v>
          </cell>
          <cell r="C114" t="str">
            <v>축산산림국</v>
          </cell>
          <cell r="I114" t="str">
            <v>1706</v>
          </cell>
        </row>
        <row r="115">
          <cell r="A115" t="str">
            <v>농업기술원(총무과)</v>
          </cell>
          <cell r="B115" t="str">
            <v>농정해양위원회</v>
          </cell>
          <cell r="C115" t="str">
            <v>농업기술원</v>
          </cell>
          <cell r="I115" t="str">
            <v>1801</v>
          </cell>
        </row>
        <row r="116">
          <cell r="A116" t="str">
            <v>작물연구과</v>
          </cell>
          <cell r="B116" t="str">
            <v>농정해양위원회</v>
          </cell>
          <cell r="C116" t="str">
            <v>농업기술원</v>
          </cell>
          <cell r="I116" t="str">
            <v>1802</v>
          </cell>
        </row>
        <row r="117">
          <cell r="A117" t="str">
            <v>원예연구과</v>
          </cell>
          <cell r="B117" t="str">
            <v>농정해양위원회</v>
          </cell>
          <cell r="C117" t="str">
            <v>농업기술원</v>
          </cell>
          <cell r="I117" t="str">
            <v>1803</v>
          </cell>
        </row>
        <row r="118">
          <cell r="A118" t="str">
            <v>환경농업연구과</v>
          </cell>
          <cell r="B118" t="str">
            <v>농정해양위원회</v>
          </cell>
          <cell r="C118" t="str">
            <v>농업기술원</v>
          </cell>
          <cell r="I118" t="str">
            <v>1804</v>
          </cell>
        </row>
        <row r="119">
          <cell r="A119" t="str">
            <v>지원기획과</v>
          </cell>
          <cell r="B119" t="str">
            <v>농정해양위원회</v>
          </cell>
          <cell r="C119" t="str">
            <v>농업기술원</v>
          </cell>
          <cell r="I119" t="str">
            <v>1805</v>
          </cell>
        </row>
        <row r="120">
          <cell r="A120" t="str">
            <v>기술보급과</v>
          </cell>
          <cell r="B120" t="str">
            <v>농정해양위원회</v>
          </cell>
          <cell r="C120" t="str">
            <v>농업기술원</v>
          </cell>
          <cell r="I120" t="str">
            <v>1806</v>
          </cell>
        </row>
        <row r="121">
          <cell r="A121" t="str">
            <v>농촌자원과</v>
          </cell>
          <cell r="B121" t="str">
            <v>농정해양위원회</v>
          </cell>
          <cell r="C121" t="str">
            <v>농업기술원</v>
          </cell>
          <cell r="I121" t="str">
            <v>1807</v>
          </cell>
        </row>
        <row r="122">
          <cell r="A122" t="str">
            <v>종자관리소</v>
          </cell>
          <cell r="B122" t="str">
            <v>농정해양위원회</v>
          </cell>
          <cell r="C122" t="str">
            <v>농업기술원</v>
          </cell>
          <cell r="I122" t="str">
            <v>1808</v>
          </cell>
        </row>
        <row r="123">
          <cell r="A123" t="str">
            <v>버섯연구소</v>
          </cell>
          <cell r="B123" t="str">
            <v>농정해양위원회</v>
          </cell>
          <cell r="C123" t="str">
            <v>농업기술원</v>
          </cell>
          <cell r="I123" t="str">
            <v>1809</v>
          </cell>
        </row>
        <row r="124">
          <cell r="A124" t="str">
            <v>소득자원연구소</v>
          </cell>
          <cell r="B124" t="str">
            <v>농정해양위원회</v>
          </cell>
          <cell r="C124" t="str">
            <v>농업기술원</v>
          </cell>
          <cell r="I124" t="str">
            <v>1810</v>
          </cell>
        </row>
        <row r="125">
          <cell r="A125" t="str">
            <v>선인장다육식물연구소</v>
          </cell>
          <cell r="B125" t="str">
            <v>농정해양위원회</v>
          </cell>
          <cell r="C125" t="str">
            <v>농업기술원</v>
          </cell>
          <cell r="I125" t="str">
            <v>1811</v>
          </cell>
        </row>
        <row r="126">
          <cell r="A126" t="str">
            <v>무한돌봄복지과</v>
          </cell>
          <cell r="B126" t="str">
            <v>보건복지위원회</v>
          </cell>
          <cell r="C126" t="str">
            <v>보건복지국</v>
          </cell>
          <cell r="I126" t="str">
            <v>1901</v>
          </cell>
        </row>
        <row r="127">
          <cell r="A127" t="str">
            <v>사회적일자리과</v>
          </cell>
          <cell r="B127" t="str">
            <v>보건복지위원회</v>
          </cell>
          <cell r="C127" t="str">
            <v>보건복지국</v>
          </cell>
          <cell r="I127" t="str">
            <v>1902</v>
          </cell>
        </row>
        <row r="128">
          <cell r="A128" t="str">
            <v>노인복지과</v>
          </cell>
          <cell r="B128" t="str">
            <v>보건복지위원회</v>
          </cell>
          <cell r="C128" t="str">
            <v>보건복지국</v>
          </cell>
          <cell r="I128" t="str">
            <v>1903</v>
          </cell>
        </row>
        <row r="129">
          <cell r="A129" t="str">
            <v>장애인복지과</v>
          </cell>
          <cell r="B129" t="str">
            <v>보건복지위원회</v>
          </cell>
          <cell r="C129" t="str">
            <v>보건복지국</v>
          </cell>
          <cell r="I129" t="str">
            <v>1904</v>
          </cell>
        </row>
        <row r="130">
          <cell r="A130" t="str">
            <v>보건정책과</v>
          </cell>
          <cell r="B130" t="str">
            <v>보건복지위원회</v>
          </cell>
          <cell r="C130" t="str">
            <v>보건복지국</v>
          </cell>
          <cell r="I130" t="str">
            <v>1905</v>
          </cell>
        </row>
        <row r="131">
          <cell r="A131" t="str">
            <v>건강증진과</v>
          </cell>
          <cell r="B131" t="str">
            <v>보건복지위원회</v>
          </cell>
          <cell r="C131" t="str">
            <v>보건복지국</v>
          </cell>
          <cell r="I131" t="str">
            <v>1906</v>
          </cell>
        </row>
        <row r="132">
          <cell r="A132" t="str">
            <v>식품안전과</v>
          </cell>
          <cell r="B132" t="str">
            <v>보건복지위원회</v>
          </cell>
          <cell r="C132" t="str">
            <v>보건복지국</v>
          </cell>
          <cell r="I132" t="str">
            <v>1907</v>
          </cell>
        </row>
        <row r="133">
          <cell r="A133" t="str">
            <v>사회복지담당관</v>
          </cell>
          <cell r="B133" t="str">
            <v>보건복지위원회</v>
          </cell>
          <cell r="C133" t="str">
            <v>복지여성실</v>
          </cell>
          <cell r="I133" t="str">
            <v>2001</v>
          </cell>
        </row>
        <row r="134">
          <cell r="A134" t="str">
            <v>보건위생담당관</v>
          </cell>
          <cell r="B134" t="str">
            <v>보건복지위원회</v>
          </cell>
          <cell r="C134" t="str">
            <v>복지여성실</v>
          </cell>
          <cell r="I134" t="str">
            <v>2002</v>
          </cell>
        </row>
        <row r="135">
          <cell r="A135" t="str">
            <v>보건환경연구원(총무과)</v>
          </cell>
          <cell r="B135" t="str">
            <v>보건복지위원회</v>
          </cell>
          <cell r="C135" t="str">
            <v>보건환경연구원</v>
          </cell>
          <cell r="I135" t="str">
            <v>2101</v>
          </cell>
        </row>
        <row r="136">
          <cell r="A136" t="str">
            <v>보건연구부</v>
          </cell>
          <cell r="B136" t="str">
            <v>보건복지위원회</v>
          </cell>
          <cell r="C136" t="str">
            <v>보건환경연구원</v>
          </cell>
          <cell r="I136" t="str">
            <v>2102</v>
          </cell>
        </row>
        <row r="137">
          <cell r="A137" t="str">
            <v>북부지원</v>
          </cell>
          <cell r="B137" t="str">
            <v>보건복지위원회</v>
          </cell>
          <cell r="C137" t="str">
            <v>보건환경연구원</v>
          </cell>
          <cell r="I137" t="str">
            <v>2103</v>
          </cell>
        </row>
        <row r="138">
          <cell r="A138" t="str">
            <v>수원농산물검사소</v>
          </cell>
          <cell r="B138" t="str">
            <v>보건복지위원회</v>
          </cell>
          <cell r="C138" t="str">
            <v>보건환경연구원</v>
          </cell>
          <cell r="I138" t="str">
            <v>2104</v>
          </cell>
        </row>
        <row r="139">
          <cell r="A139" t="str">
            <v>철도물류정책과</v>
          </cell>
          <cell r="B139" t="str">
            <v>건설교통위원회</v>
          </cell>
          <cell r="C139" t="str">
            <v>철도국</v>
          </cell>
          <cell r="I139" t="str">
            <v>2201</v>
          </cell>
        </row>
        <row r="140">
          <cell r="A140" t="str">
            <v>광역도시철도과</v>
          </cell>
          <cell r="B140" t="str">
            <v>건설교통위원회</v>
          </cell>
          <cell r="C140" t="str">
            <v>철도국</v>
          </cell>
          <cell r="I140" t="str">
            <v>2202</v>
          </cell>
        </row>
        <row r="141">
          <cell r="A141" t="str">
            <v>철도건설과</v>
          </cell>
          <cell r="B141" t="str">
            <v>건설교통위원회</v>
          </cell>
          <cell r="C141" t="str">
            <v>철도국</v>
          </cell>
          <cell r="I141" t="str">
            <v>2203</v>
          </cell>
        </row>
        <row r="142">
          <cell r="A142" t="str">
            <v>교통정책과</v>
          </cell>
          <cell r="B142" t="str">
            <v>건설교통위원회</v>
          </cell>
          <cell r="C142" t="str">
            <v>교통국</v>
          </cell>
          <cell r="I142" t="str">
            <v>2301</v>
          </cell>
        </row>
        <row r="143">
          <cell r="A143" t="str">
            <v>버스정책과</v>
          </cell>
          <cell r="B143" t="str">
            <v>건설교통위원회</v>
          </cell>
          <cell r="C143" t="str">
            <v>교통국</v>
          </cell>
          <cell r="I143" t="str">
            <v>2302</v>
          </cell>
        </row>
        <row r="144">
          <cell r="A144" t="str">
            <v>굿모닝버스추진단</v>
          </cell>
          <cell r="B144" t="str">
            <v>건설교통위원회</v>
          </cell>
          <cell r="C144" t="str">
            <v>교통국</v>
          </cell>
          <cell r="I144" t="str">
            <v>2303</v>
          </cell>
        </row>
        <row r="145">
          <cell r="A145" t="str">
            <v>택시정책과</v>
          </cell>
          <cell r="B145" t="str">
            <v>건설교통위원회</v>
          </cell>
          <cell r="C145" t="str">
            <v>교통국</v>
          </cell>
          <cell r="I145" t="str">
            <v>2304</v>
          </cell>
        </row>
        <row r="146">
          <cell r="A146" t="str">
            <v>교통정보센터</v>
          </cell>
          <cell r="B146" t="str">
            <v>건설교통위원회</v>
          </cell>
          <cell r="C146" t="str">
            <v>교통국</v>
          </cell>
          <cell r="I146" t="str">
            <v>2305</v>
          </cell>
        </row>
        <row r="147">
          <cell r="A147" t="str">
            <v>건설안전과</v>
          </cell>
          <cell r="B147" t="str">
            <v>건설교통위원회</v>
          </cell>
          <cell r="C147" t="str">
            <v>건설국</v>
          </cell>
          <cell r="I147" t="str">
            <v>2401</v>
          </cell>
        </row>
        <row r="148">
          <cell r="A148" t="str">
            <v>도로정책과</v>
          </cell>
          <cell r="B148" t="str">
            <v>건설교통위원회</v>
          </cell>
          <cell r="C148" t="str">
            <v>건설국</v>
          </cell>
          <cell r="I148" t="str">
            <v>2402</v>
          </cell>
        </row>
        <row r="149">
          <cell r="A149" t="str">
            <v>하천과</v>
          </cell>
          <cell r="B149" t="str">
            <v>건설교통위원회</v>
          </cell>
          <cell r="C149" t="str">
            <v>건설국</v>
          </cell>
          <cell r="I149" t="str">
            <v>2403</v>
          </cell>
        </row>
        <row r="150">
          <cell r="A150" t="str">
            <v>건설기술과</v>
          </cell>
          <cell r="B150" t="str">
            <v>건설교통위원회</v>
          </cell>
          <cell r="C150" t="str">
            <v>건설국</v>
          </cell>
          <cell r="I150" t="str">
            <v>2404</v>
          </cell>
        </row>
        <row r="151">
          <cell r="A151" t="str">
            <v>관리과</v>
          </cell>
          <cell r="B151" t="str">
            <v>건설교통위원회</v>
          </cell>
          <cell r="C151" t="str">
            <v>건설본부</v>
          </cell>
          <cell r="I151" t="str">
            <v>2501</v>
          </cell>
        </row>
        <row r="152">
          <cell r="A152" t="str">
            <v>도로건설과</v>
          </cell>
          <cell r="B152" t="str">
            <v>건설교통위원회</v>
          </cell>
          <cell r="C152" t="str">
            <v>건설본부</v>
          </cell>
          <cell r="I152" t="str">
            <v>2502</v>
          </cell>
        </row>
        <row r="153">
          <cell r="A153" t="str">
            <v>북부도로과</v>
          </cell>
          <cell r="B153" t="str">
            <v>건설교통위원회</v>
          </cell>
          <cell r="C153" t="str">
            <v>건설본부</v>
          </cell>
          <cell r="I153" t="str">
            <v>2503</v>
          </cell>
        </row>
        <row r="154">
          <cell r="A154" t="str">
            <v>건축시설과</v>
          </cell>
          <cell r="B154" t="str">
            <v>건설교통위원회</v>
          </cell>
          <cell r="C154" t="str">
            <v>건설본부</v>
          </cell>
          <cell r="I154" t="str">
            <v>2504</v>
          </cell>
        </row>
        <row r="155">
          <cell r="A155" t="str">
            <v>신청사건립추진단</v>
          </cell>
          <cell r="B155" t="str">
            <v>건설교통위원회</v>
          </cell>
          <cell r="C155" t="str">
            <v>건설본부</v>
          </cell>
          <cell r="I155" t="str">
            <v>2505</v>
          </cell>
        </row>
        <row r="156">
          <cell r="A156" t="str">
            <v>지역정책과</v>
          </cell>
          <cell r="B156" t="str">
            <v>도시환경위원회</v>
          </cell>
          <cell r="C156" t="str">
            <v>도시주택실</v>
          </cell>
          <cell r="I156" t="str">
            <v>2601</v>
          </cell>
        </row>
        <row r="157">
          <cell r="A157" t="str">
            <v>도시정책과</v>
          </cell>
          <cell r="B157" t="str">
            <v>도시환경위원회</v>
          </cell>
          <cell r="C157" t="str">
            <v>도시주택실</v>
          </cell>
          <cell r="I157" t="str">
            <v>2602</v>
          </cell>
        </row>
        <row r="158">
          <cell r="A158" t="str">
            <v>도시주택과</v>
          </cell>
          <cell r="B158" t="str">
            <v>도시환경위원회</v>
          </cell>
          <cell r="C158" t="str">
            <v>도시주택실</v>
          </cell>
          <cell r="I158" t="str">
            <v>2603</v>
          </cell>
        </row>
        <row r="159">
          <cell r="A159" t="str">
            <v>주택정책과</v>
          </cell>
          <cell r="B159" t="str">
            <v>도시환경위원회</v>
          </cell>
          <cell r="C159" t="str">
            <v>도시주택실</v>
          </cell>
          <cell r="I159" t="str">
            <v>2604</v>
          </cell>
        </row>
        <row r="160">
          <cell r="A160" t="str">
            <v>건축디자인과</v>
          </cell>
          <cell r="B160" t="str">
            <v>도시환경위원회</v>
          </cell>
          <cell r="C160" t="str">
            <v>도시주택실</v>
          </cell>
          <cell r="I160" t="str">
            <v>2605</v>
          </cell>
        </row>
        <row r="161">
          <cell r="A161" t="str">
            <v>공공택지과</v>
          </cell>
          <cell r="B161" t="str">
            <v>도시환경위원회</v>
          </cell>
          <cell r="C161" t="str">
            <v>도시주택실</v>
          </cell>
          <cell r="I161" t="str">
            <v>2606</v>
          </cell>
        </row>
        <row r="162">
          <cell r="A162" t="str">
            <v>토지정보과</v>
          </cell>
          <cell r="B162" t="str">
            <v>도시환경위원회</v>
          </cell>
          <cell r="C162" t="str">
            <v>도시주택실</v>
          </cell>
          <cell r="I162" t="str">
            <v>2607</v>
          </cell>
        </row>
        <row r="163">
          <cell r="A163" t="str">
            <v>도시개발과</v>
          </cell>
          <cell r="B163" t="str">
            <v>도시환경위원회</v>
          </cell>
          <cell r="C163" t="str">
            <v>도시주택실</v>
          </cell>
          <cell r="I163" t="str">
            <v>2608</v>
          </cell>
        </row>
        <row r="164">
          <cell r="A164" t="str">
            <v>도시재생과</v>
          </cell>
          <cell r="B164" t="str">
            <v>도시환경위원회</v>
          </cell>
          <cell r="C164" t="str">
            <v>도시주택실</v>
          </cell>
          <cell r="I164" t="str">
            <v>2609</v>
          </cell>
        </row>
        <row r="165">
          <cell r="A165" t="str">
            <v>도시계획상임기획단</v>
          </cell>
          <cell r="B165" t="str">
            <v>도시환경위원회</v>
          </cell>
          <cell r="C165" t="str">
            <v>도시주택실</v>
          </cell>
          <cell r="I165" t="str">
            <v>2610</v>
          </cell>
        </row>
        <row r="166">
          <cell r="A166" t="str">
            <v>환경정책과</v>
          </cell>
          <cell r="B166" t="str">
            <v>도시환경위원회</v>
          </cell>
          <cell r="C166" t="str">
            <v>환경국</v>
          </cell>
          <cell r="I166" t="str">
            <v>2701</v>
          </cell>
        </row>
        <row r="167">
          <cell r="A167" t="str">
            <v>기후대기과</v>
          </cell>
          <cell r="B167" t="str">
            <v>도시환경위원회</v>
          </cell>
          <cell r="C167" t="str">
            <v>환경국</v>
          </cell>
          <cell r="I167" t="str">
            <v>2702</v>
          </cell>
        </row>
        <row r="168">
          <cell r="A168" t="str">
            <v>환경안전관리과</v>
          </cell>
          <cell r="B168" t="str">
            <v>도시환경위원회</v>
          </cell>
          <cell r="C168" t="str">
            <v>환경국</v>
          </cell>
          <cell r="I168" t="str">
            <v>2703</v>
          </cell>
        </row>
        <row r="169">
          <cell r="A169" t="str">
            <v>자원순환과</v>
          </cell>
          <cell r="B169" t="str">
            <v>도시환경위원회</v>
          </cell>
          <cell r="C169" t="str">
            <v>환경국</v>
          </cell>
          <cell r="I169" t="str">
            <v>2704</v>
          </cell>
        </row>
        <row r="170">
          <cell r="A170" t="str">
            <v>북부환경관리과</v>
          </cell>
          <cell r="B170" t="str">
            <v>도시환경위원회</v>
          </cell>
          <cell r="C170" t="str">
            <v>환경국</v>
          </cell>
          <cell r="I170" t="str">
            <v>2705</v>
          </cell>
        </row>
        <row r="171">
          <cell r="A171" t="str">
            <v>공단환경관리사업소</v>
          </cell>
          <cell r="B171" t="str">
            <v>도시환경위원회</v>
          </cell>
          <cell r="C171" t="str">
            <v>환경국</v>
          </cell>
          <cell r="I171" t="str">
            <v>2706</v>
          </cell>
        </row>
        <row r="172">
          <cell r="A172" t="str">
            <v>공원녹지과</v>
          </cell>
          <cell r="B172" t="str">
            <v>도시환경위원회</v>
          </cell>
          <cell r="C172" t="str">
            <v>축산산림국</v>
          </cell>
          <cell r="I172" t="str">
            <v>2801</v>
          </cell>
        </row>
        <row r="173">
          <cell r="A173" t="str">
            <v>대기연구부</v>
          </cell>
          <cell r="B173" t="str">
            <v>도시환경위원회</v>
          </cell>
          <cell r="C173" t="str">
            <v>보건환경연구원</v>
          </cell>
          <cell r="I173" t="str">
            <v>2901</v>
          </cell>
        </row>
        <row r="174">
          <cell r="A174" t="str">
            <v>수질연구부</v>
          </cell>
          <cell r="B174" t="str">
            <v>도시환경위원회</v>
          </cell>
          <cell r="C174" t="str">
            <v>보건환경연구원</v>
          </cell>
          <cell r="I174" t="str">
            <v>2902</v>
          </cell>
        </row>
        <row r="175">
          <cell r="A175" t="str">
            <v>북부지원</v>
          </cell>
          <cell r="B175" t="str">
            <v>도시환경위원회</v>
          </cell>
          <cell r="C175" t="str">
            <v>보건환경연구원</v>
          </cell>
          <cell r="I175">
            <v>2903</v>
          </cell>
        </row>
        <row r="176">
          <cell r="A176" t="str">
            <v>수자원본부</v>
          </cell>
          <cell r="B176" t="str">
            <v>도시환경위원회</v>
          </cell>
          <cell r="C176" t="str">
            <v>수자원본부</v>
          </cell>
          <cell r="I176" t="str">
            <v>3001</v>
          </cell>
        </row>
        <row r="177">
          <cell r="A177" t="str">
            <v>교육정책과</v>
          </cell>
          <cell r="B177" t="str">
            <v>여성가족교육협력위원회</v>
          </cell>
          <cell r="C177" t="str">
            <v>교육협력국</v>
          </cell>
          <cell r="I177" t="str">
            <v>3101</v>
          </cell>
        </row>
        <row r="178">
          <cell r="A178" t="str">
            <v>교육협력과</v>
          </cell>
          <cell r="B178" t="str">
            <v>여성가족교육협력위원회</v>
          </cell>
          <cell r="C178" t="str">
            <v>교육협력국</v>
          </cell>
          <cell r="I178" t="str">
            <v>3102</v>
          </cell>
        </row>
        <row r="179">
          <cell r="A179" t="str">
            <v>도서관정책과</v>
          </cell>
          <cell r="B179" t="str">
            <v>여성가족교육협력위원회</v>
          </cell>
          <cell r="C179" t="str">
            <v>교육협력국</v>
          </cell>
          <cell r="I179" t="str">
            <v>3103</v>
          </cell>
        </row>
        <row r="180">
          <cell r="A180" t="str">
            <v>여성가족과</v>
          </cell>
          <cell r="B180" t="str">
            <v>여성가족교육협력위원회</v>
          </cell>
          <cell r="C180" t="str">
            <v>여성가족국</v>
          </cell>
          <cell r="I180" t="str">
            <v>3201</v>
          </cell>
        </row>
        <row r="181">
          <cell r="A181" t="str">
            <v>보육정책과</v>
          </cell>
          <cell r="B181" t="str">
            <v>여성가족교육협력위원회</v>
          </cell>
          <cell r="C181" t="str">
            <v>여성가족국</v>
          </cell>
          <cell r="I181" t="str">
            <v>3202</v>
          </cell>
        </row>
        <row r="182">
          <cell r="A182" t="str">
            <v>아동청소년과</v>
          </cell>
          <cell r="B182" t="str">
            <v>여성가족교육협력위원회</v>
          </cell>
          <cell r="C182" t="str">
            <v>여성가족국</v>
          </cell>
          <cell r="I182" t="str">
            <v>3203</v>
          </cell>
        </row>
        <row r="183">
          <cell r="A183" t="str">
            <v>다문화가족과</v>
          </cell>
          <cell r="B183" t="str">
            <v>여성가족교육협력위원회</v>
          </cell>
          <cell r="C183" t="str">
            <v>여성가족국</v>
          </cell>
          <cell r="I183" t="str">
            <v>3204</v>
          </cell>
        </row>
        <row r="184">
          <cell r="A184" t="str">
            <v>여성비전센터</v>
          </cell>
          <cell r="B184" t="str">
            <v>여성가족교육협력위원회</v>
          </cell>
          <cell r="C184" t="str">
            <v>여성가족국</v>
          </cell>
          <cell r="I184" t="str">
            <v>3205</v>
          </cell>
        </row>
        <row r="185">
          <cell r="A185" t="str">
            <v>여성능력개발센터</v>
          </cell>
          <cell r="B185" t="str">
            <v>여성가족교육협력위원회</v>
          </cell>
          <cell r="C185" t="str">
            <v>여성가족국</v>
          </cell>
          <cell r="I185" t="str">
            <v>3206</v>
          </cell>
        </row>
        <row r="186">
          <cell r="A186" t="str">
            <v>가족여성담당관</v>
          </cell>
          <cell r="B186" t="str">
            <v>여성가족교육협력위원회</v>
          </cell>
          <cell r="C186" t="str">
            <v>복지여성실</v>
          </cell>
          <cell r="I186" t="str">
            <v>3301</v>
          </cell>
        </row>
        <row r="187">
          <cell r="A187" t="str">
            <v>보육청소년담당관</v>
          </cell>
          <cell r="B187" t="str">
            <v>여성가족교육협력위원회</v>
          </cell>
          <cell r="C187" t="str">
            <v>복지여성실</v>
          </cell>
          <cell r="I187" t="str">
            <v>3302</v>
          </cell>
        </row>
        <row r="188">
          <cell r="A188" t="str">
            <v>북부여성비전센터</v>
          </cell>
          <cell r="B188" t="str">
            <v>여성가족교육협력위원회</v>
          </cell>
          <cell r="C188" t="str">
            <v>복지여성실</v>
          </cell>
          <cell r="I188" t="str">
            <v>3303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88"/>
  <sheetViews>
    <sheetView workbookViewId="0"/>
  </sheetViews>
  <sheetFormatPr defaultRowHeight="10.5"/>
  <cols>
    <col min="1" max="1" width="29" style="150" bestFit="1" customWidth="1"/>
    <col min="2" max="2" width="20.375" style="150" bestFit="1" customWidth="1"/>
    <col min="3" max="3" width="18.625" style="150" bestFit="1" customWidth="1"/>
    <col min="4" max="4" width="2.375" style="150" customWidth="1"/>
    <col min="5" max="5" width="18.625" style="150" bestFit="1" customWidth="1"/>
    <col min="6" max="6" width="29" style="150" bestFit="1" customWidth="1"/>
    <col min="7" max="7" width="20.375" style="150" bestFit="1" customWidth="1"/>
    <col min="8" max="8" width="8.5" style="159" bestFit="1" customWidth="1"/>
    <col min="9" max="9" width="8.5" style="160" bestFit="1" customWidth="1"/>
    <col min="10" max="16384" width="9" style="150"/>
  </cols>
  <sheetData>
    <row r="1" spans="1:15" ht="35.25" customHeight="1">
      <c r="A1" s="149" t="s">
        <v>518</v>
      </c>
      <c r="B1" s="149" t="s">
        <v>517</v>
      </c>
      <c r="C1" s="149" t="s">
        <v>516</v>
      </c>
      <c r="E1" s="151" t="s">
        <v>405</v>
      </c>
      <c r="F1" s="151" t="s">
        <v>519</v>
      </c>
      <c r="G1" s="151" t="s">
        <v>404</v>
      </c>
      <c r="H1" s="152" t="s">
        <v>138</v>
      </c>
      <c r="I1" s="151" t="s">
        <v>515</v>
      </c>
      <c r="K1" s="150" t="s">
        <v>524</v>
      </c>
      <c r="L1" s="150" t="s">
        <v>525</v>
      </c>
      <c r="N1" s="150" t="s">
        <v>543</v>
      </c>
      <c r="O1" s="150" t="s">
        <v>544</v>
      </c>
    </row>
    <row r="2" spans="1:15">
      <c r="A2" s="153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54" t="str">
        <f t="shared" ref="B2:B33" si="0">G2</f>
        <v>의회운영위원회</v>
      </c>
      <c r="C2" s="153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55" t="s">
        <v>62</v>
      </c>
      <c r="F2" s="156" t="s">
        <v>62</v>
      </c>
      <c r="G2" s="155" t="s">
        <v>18</v>
      </c>
      <c r="H2" s="157">
        <v>1</v>
      </c>
      <c r="I2" s="158" t="s">
        <v>140</v>
      </c>
      <c r="K2" s="150" t="s">
        <v>528</v>
      </c>
      <c r="L2" s="150" t="s">
        <v>528</v>
      </c>
      <c r="N2" s="150" t="s">
        <v>543</v>
      </c>
      <c r="O2" s="150" t="s">
        <v>544</v>
      </c>
    </row>
    <row r="3" spans="1:15">
      <c r="A3" s="153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54" t="str">
        <f t="shared" si="0"/>
        <v>의회운영위원회</v>
      </c>
      <c r="C3" s="153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55" t="s">
        <v>121</v>
      </c>
      <c r="F3" s="156" t="s">
        <v>277</v>
      </c>
      <c r="G3" s="155" t="s">
        <v>18</v>
      </c>
      <c r="H3" s="157">
        <v>2</v>
      </c>
      <c r="I3" s="158" t="s">
        <v>145</v>
      </c>
      <c r="K3" s="150" t="s">
        <v>60</v>
      </c>
      <c r="L3" s="150" t="s">
        <v>60</v>
      </c>
      <c r="N3" s="150" t="s">
        <v>542</v>
      </c>
      <c r="O3" s="150" t="s">
        <v>545</v>
      </c>
    </row>
    <row r="4" spans="1:15">
      <c r="A4" s="153" t="str">
        <f t="shared" si="1"/>
        <v>홍보담당관</v>
      </c>
      <c r="B4" s="154" t="str">
        <f t="shared" si="0"/>
        <v>의회운영위원회</v>
      </c>
      <c r="C4" s="153" t="str">
        <f t="shared" si="2"/>
        <v>대변인</v>
      </c>
      <c r="E4" s="155" t="s">
        <v>121</v>
      </c>
      <c r="F4" s="156" t="s">
        <v>279</v>
      </c>
      <c r="G4" s="155" t="s">
        <v>18</v>
      </c>
      <c r="H4" s="157">
        <v>3</v>
      </c>
      <c r="I4" s="158" t="s">
        <v>147</v>
      </c>
      <c r="K4" s="150" t="s">
        <v>521</v>
      </c>
      <c r="L4" s="150" t="s">
        <v>526</v>
      </c>
      <c r="O4" s="150" t="s">
        <v>543</v>
      </c>
    </row>
    <row r="5" spans="1:15">
      <c r="A5" s="153" t="str">
        <f t="shared" si="1"/>
        <v>소통담당관</v>
      </c>
      <c r="B5" s="154" t="str">
        <f t="shared" si="0"/>
        <v>의회운영위원회</v>
      </c>
      <c r="C5" s="153" t="str">
        <f t="shared" si="2"/>
        <v>대변인</v>
      </c>
      <c r="E5" s="155" t="s">
        <v>121</v>
      </c>
      <c r="F5" s="156" t="s">
        <v>281</v>
      </c>
      <c r="G5" s="155" t="s">
        <v>18</v>
      </c>
      <c r="H5" s="157">
        <v>4</v>
      </c>
      <c r="I5" s="158" t="s">
        <v>149</v>
      </c>
      <c r="K5" s="150" t="s">
        <v>522</v>
      </c>
      <c r="L5" s="150" t="s">
        <v>522</v>
      </c>
      <c r="O5" s="150" t="s">
        <v>542</v>
      </c>
    </row>
    <row r="6" spans="1:15">
      <c r="A6" s="153" t="str">
        <f t="shared" si="1"/>
        <v>대외협력담당관</v>
      </c>
      <c r="B6" s="154" t="str">
        <f t="shared" si="0"/>
        <v>의회운영위원회</v>
      </c>
      <c r="C6" s="153" t="str">
        <f t="shared" si="2"/>
        <v>대외협력담당관</v>
      </c>
      <c r="E6" s="155" t="s">
        <v>115</v>
      </c>
      <c r="F6" s="156" t="s">
        <v>115</v>
      </c>
      <c r="G6" s="155" t="s">
        <v>18</v>
      </c>
      <c r="H6" s="157">
        <v>5</v>
      </c>
      <c r="I6" s="158" t="s">
        <v>158</v>
      </c>
      <c r="K6" s="150" t="s">
        <v>527</v>
      </c>
      <c r="L6" s="150" t="s">
        <v>523</v>
      </c>
    </row>
    <row r="7" spans="1:15">
      <c r="A7" s="153" t="str">
        <f t="shared" si="1"/>
        <v>서울사무소</v>
      </c>
      <c r="B7" s="154" t="str">
        <f t="shared" si="0"/>
        <v>의회운영위원회</v>
      </c>
      <c r="C7" s="153" t="str">
        <f t="shared" si="2"/>
        <v>대외협력담당관</v>
      </c>
      <c r="E7" s="155" t="s">
        <v>115</v>
      </c>
      <c r="F7" s="156" t="s">
        <v>317</v>
      </c>
      <c r="G7" s="155" t="s">
        <v>18</v>
      </c>
      <c r="H7" s="157">
        <v>6</v>
      </c>
      <c r="I7" s="158" t="s">
        <v>160</v>
      </c>
      <c r="K7" s="150" t="s">
        <v>523</v>
      </c>
    </row>
    <row r="8" spans="1:15">
      <c r="A8" s="153" t="str">
        <f t="shared" si="1"/>
        <v>감사총괄담당관</v>
      </c>
      <c r="B8" s="154" t="str">
        <f t="shared" si="0"/>
        <v>기획재정위원회</v>
      </c>
      <c r="C8" s="153" t="str">
        <f t="shared" si="2"/>
        <v>감사관</v>
      </c>
      <c r="E8" s="155" t="s">
        <v>120</v>
      </c>
      <c r="F8" s="156" t="s">
        <v>139</v>
      </c>
      <c r="G8" s="155" t="s">
        <v>19</v>
      </c>
      <c r="H8" s="157">
        <v>7</v>
      </c>
      <c r="I8" s="158" t="s">
        <v>170</v>
      </c>
    </row>
    <row r="9" spans="1:15">
      <c r="A9" s="153" t="str">
        <f t="shared" si="1"/>
        <v>조사담당관</v>
      </c>
      <c r="B9" s="154" t="str">
        <f t="shared" si="0"/>
        <v>기획재정위원회</v>
      </c>
      <c r="C9" s="153" t="str">
        <f t="shared" si="2"/>
        <v>감사관</v>
      </c>
      <c r="E9" s="155" t="s">
        <v>120</v>
      </c>
      <c r="F9" s="156" t="s">
        <v>141</v>
      </c>
      <c r="G9" s="155" t="s">
        <v>19</v>
      </c>
      <c r="H9" s="157">
        <v>8</v>
      </c>
      <c r="I9" s="158" t="s">
        <v>172</v>
      </c>
    </row>
    <row r="10" spans="1:15">
      <c r="A10" s="153" t="str">
        <f t="shared" si="1"/>
        <v>감사담당관</v>
      </c>
      <c r="B10" s="154" t="str">
        <f t="shared" si="0"/>
        <v>기획재정위원회</v>
      </c>
      <c r="C10" s="153" t="str">
        <f t="shared" si="2"/>
        <v>감사관</v>
      </c>
      <c r="E10" s="155" t="s">
        <v>120</v>
      </c>
      <c r="F10" s="156" t="s">
        <v>142</v>
      </c>
      <c r="G10" s="155" t="s">
        <v>19</v>
      </c>
      <c r="H10" s="157">
        <v>9</v>
      </c>
      <c r="I10" s="158" t="s">
        <v>174</v>
      </c>
    </row>
    <row r="11" spans="1:15">
      <c r="A11" s="153" t="str">
        <f t="shared" si="1"/>
        <v>계약심사담당관</v>
      </c>
      <c r="B11" s="154" t="str">
        <f t="shared" si="0"/>
        <v>기획재정위원회</v>
      </c>
      <c r="C11" s="153" t="str">
        <f t="shared" si="2"/>
        <v>감사관</v>
      </c>
      <c r="E11" s="155" t="s">
        <v>120</v>
      </c>
      <c r="F11" s="156" t="s">
        <v>143</v>
      </c>
      <c r="G11" s="155" t="s">
        <v>19</v>
      </c>
      <c r="H11" s="157">
        <v>10</v>
      </c>
      <c r="I11" s="158" t="s">
        <v>176</v>
      </c>
    </row>
    <row r="12" spans="1:15">
      <c r="A12" s="153" t="str">
        <f t="shared" si="1"/>
        <v>기획담당관</v>
      </c>
      <c r="B12" s="154" t="str">
        <f t="shared" si="0"/>
        <v>기획재정위원회</v>
      </c>
      <c r="C12" s="153" t="str">
        <f t="shared" si="2"/>
        <v>기획조정실</v>
      </c>
      <c r="E12" s="155" t="s">
        <v>107</v>
      </c>
      <c r="F12" s="156" t="s">
        <v>144</v>
      </c>
      <c r="G12" s="155" t="s">
        <v>19</v>
      </c>
      <c r="H12" s="157">
        <v>11</v>
      </c>
      <c r="I12" s="158" t="s">
        <v>183</v>
      </c>
    </row>
    <row r="13" spans="1:15">
      <c r="A13" s="153" t="str">
        <f t="shared" si="1"/>
        <v>미래전략담당관</v>
      </c>
      <c r="B13" s="154" t="str">
        <f t="shared" si="0"/>
        <v>기획재정위원회</v>
      </c>
      <c r="C13" s="153" t="str">
        <f t="shared" si="2"/>
        <v>기획조정실</v>
      </c>
      <c r="E13" s="155" t="s">
        <v>107</v>
      </c>
      <c r="F13" s="156" t="s">
        <v>146</v>
      </c>
      <c r="G13" s="155" t="s">
        <v>19</v>
      </c>
      <c r="H13" s="157">
        <v>12</v>
      </c>
      <c r="I13" s="158" t="s">
        <v>185</v>
      </c>
    </row>
    <row r="14" spans="1:15">
      <c r="A14" s="153" t="str">
        <f t="shared" si="1"/>
        <v>예산담당관</v>
      </c>
      <c r="B14" s="154" t="str">
        <f t="shared" si="0"/>
        <v>기획재정위원회</v>
      </c>
      <c r="C14" s="153" t="str">
        <f t="shared" si="2"/>
        <v>기획조정실</v>
      </c>
      <c r="E14" s="155" t="s">
        <v>107</v>
      </c>
      <c r="F14" s="156" t="s">
        <v>148</v>
      </c>
      <c r="G14" s="155" t="s">
        <v>19</v>
      </c>
      <c r="H14" s="157">
        <v>13</v>
      </c>
      <c r="I14" s="158" t="s">
        <v>187</v>
      </c>
    </row>
    <row r="15" spans="1:15">
      <c r="A15" s="153" t="str">
        <f t="shared" si="1"/>
        <v>평가담당관</v>
      </c>
      <c r="B15" s="154" t="str">
        <f t="shared" si="0"/>
        <v>기획재정위원회</v>
      </c>
      <c r="C15" s="153" t="str">
        <f t="shared" si="2"/>
        <v>기획조정실</v>
      </c>
      <c r="E15" s="155" t="s">
        <v>107</v>
      </c>
      <c r="F15" s="156" t="s">
        <v>150</v>
      </c>
      <c r="G15" s="155" t="s">
        <v>19</v>
      </c>
      <c r="H15" s="157">
        <v>14</v>
      </c>
      <c r="I15" s="158" t="s">
        <v>428</v>
      </c>
    </row>
    <row r="16" spans="1:15">
      <c r="A16" s="153" t="str">
        <f t="shared" si="1"/>
        <v>법무담당관</v>
      </c>
      <c r="B16" s="154" t="str">
        <f t="shared" si="0"/>
        <v>기획재정위원회</v>
      </c>
      <c r="C16" s="153" t="str">
        <f t="shared" si="2"/>
        <v>기획조정실</v>
      </c>
      <c r="E16" s="155" t="s">
        <v>107</v>
      </c>
      <c r="F16" s="156" t="s">
        <v>151</v>
      </c>
      <c r="G16" s="155" t="s">
        <v>19</v>
      </c>
      <c r="H16" s="157">
        <v>15</v>
      </c>
      <c r="I16" s="158" t="s">
        <v>429</v>
      </c>
    </row>
    <row r="17" spans="1:9">
      <c r="A17" s="153" t="str">
        <f t="shared" si="1"/>
        <v>규제개혁추진단</v>
      </c>
      <c r="B17" s="154" t="str">
        <f t="shared" si="0"/>
        <v>기획재정위원회</v>
      </c>
      <c r="C17" s="153" t="str">
        <f t="shared" si="2"/>
        <v>기획조정실</v>
      </c>
      <c r="E17" s="155" t="s">
        <v>107</v>
      </c>
      <c r="F17" s="156" t="s">
        <v>152</v>
      </c>
      <c r="G17" s="155" t="s">
        <v>19</v>
      </c>
      <c r="H17" s="157">
        <v>16</v>
      </c>
      <c r="I17" s="158" t="s">
        <v>430</v>
      </c>
    </row>
    <row r="18" spans="1:9">
      <c r="A18" s="153" t="str">
        <f t="shared" si="1"/>
        <v>따복공동체지원단</v>
      </c>
      <c r="B18" s="154" t="str">
        <f t="shared" si="0"/>
        <v>기획재정위원회</v>
      </c>
      <c r="C18" s="153" t="str">
        <f t="shared" si="2"/>
        <v>기획조정실</v>
      </c>
      <c r="E18" s="155" t="s">
        <v>107</v>
      </c>
      <c r="F18" s="156" t="s">
        <v>153</v>
      </c>
      <c r="G18" s="155" t="s">
        <v>19</v>
      </c>
      <c r="H18" s="157">
        <v>17</v>
      </c>
      <c r="I18" s="158" t="s">
        <v>431</v>
      </c>
    </row>
    <row r="19" spans="1:9">
      <c r="A19" s="153" t="str">
        <f t="shared" si="1"/>
        <v>정보기획담당관</v>
      </c>
      <c r="B19" s="154" t="str">
        <f t="shared" si="0"/>
        <v>기획재정위원회</v>
      </c>
      <c r="C19" s="153" t="str">
        <f t="shared" si="2"/>
        <v>기획조정실</v>
      </c>
      <c r="E19" s="155" t="s">
        <v>107</v>
      </c>
      <c r="F19" s="156" t="s">
        <v>154</v>
      </c>
      <c r="G19" s="155" t="s">
        <v>19</v>
      </c>
      <c r="H19" s="157">
        <v>18</v>
      </c>
      <c r="I19" s="158" t="s">
        <v>432</v>
      </c>
    </row>
    <row r="20" spans="1:9">
      <c r="A20" s="153" t="str">
        <f t="shared" si="1"/>
        <v>정보통신보안담당관</v>
      </c>
      <c r="B20" s="154" t="str">
        <f t="shared" si="0"/>
        <v>기획재정위원회</v>
      </c>
      <c r="C20" s="153" t="str">
        <f t="shared" si="2"/>
        <v>기획조정실</v>
      </c>
      <c r="E20" s="155" t="s">
        <v>107</v>
      </c>
      <c r="F20" s="156" t="s">
        <v>155</v>
      </c>
      <c r="G20" s="155" t="s">
        <v>19</v>
      </c>
      <c r="H20" s="157">
        <v>19</v>
      </c>
      <c r="I20" s="158" t="s">
        <v>433</v>
      </c>
    </row>
    <row r="21" spans="1:9">
      <c r="A21" s="153" t="str">
        <f t="shared" si="1"/>
        <v>빅데이터담당관</v>
      </c>
      <c r="B21" s="154" t="str">
        <f t="shared" si="0"/>
        <v>기획재정위원회</v>
      </c>
      <c r="C21" s="153" t="str">
        <f t="shared" si="2"/>
        <v>기획조정실</v>
      </c>
      <c r="E21" s="155" t="s">
        <v>107</v>
      </c>
      <c r="F21" s="156" t="s">
        <v>156</v>
      </c>
      <c r="G21" s="155" t="s">
        <v>19</v>
      </c>
      <c r="H21" s="157">
        <v>20</v>
      </c>
      <c r="I21" s="158" t="s">
        <v>434</v>
      </c>
    </row>
    <row r="22" spans="1:9">
      <c r="A22" s="153" t="str">
        <f t="shared" si="1"/>
        <v>기획예산담당관</v>
      </c>
      <c r="B22" s="154" t="str">
        <f t="shared" si="0"/>
        <v>기획재정위원회</v>
      </c>
      <c r="C22" s="153" t="str">
        <f t="shared" si="2"/>
        <v>균형발전기획실</v>
      </c>
      <c r="E22" s="155" t="s">
        <v>319</v>
      </c>
      <c r="F22" s="156" t="s">
        <v>320</v>
      </c>
      <c r="G22" s="155" t="s">
        <v>19</v>
      </c>
      <c r="H22" s="157">
        <v>21</v>
      </c>
      <c r="I22" s="158" t="s">
        <v>189</v>
      </c>
    </row>
    <row r="23" spans="1:9">
      <c r="A23" s="153" t="str">
        <f t="shared" si="1"/>
        <v>균형발전담당관</v>
      </c>
      <c r="B23" s="154" t="str">
        <f t="shared" si="0"/>
        <v>기획재정위원회</v>
      </c>
      <c r="C23" s="153" t="str">
        <f t="shared" si="2"/>
        <v>균형발전기획실</v>
      </c>
      <c r="E23" s="155" t="s">
        <v>319</v>
      </c>
      <c r="F23" s="156" t="s">
        <v>322</v>
      </c>
      <c r="G23" s="155" t="s">
        <v>19</v>
      </c>
      <c r="H23" s="157">
        <v>22</v>
      </c>
      <c r="I23" s="158" t="s">
        <v>191</v>
      </c>
    </row>
    <row r="24" spans="1:9">
      <c r="A24" s="153" t="str">
        <f t="shared" si="1"/>
        <v>통일기반조성담당관</v>
      </c>
      <c r="B24" s="154" t="str">
        <f t="shared" si="0"/>
        <v>기획재정위원회</v>
      </c>
      <c r="C24" s="153" t="str">
        <f t="shared" si="2"/>
        <v>균형발전기획실</v>
      </c>
      <c r="E24" s="155" t="s">
        <v>319</v>
      </c>
      <c r="F24" s="156" t="s">
        <v>326</v>
      </c>
      <c r="G24" s="155" t="s">
        <v>19</v>
      </c>
      <c r="H24" s="157">
        <v>23</v>
      </c>
      <c r="I24" s="158" t="s">
        <v>193</v>
      </c>
    </row>
    <row r="25" spans="1:9">
      <c r="A25" s="153" t="str">
        <f t="shared" si="1"/>
        <v>DMZ정책담당관</v>
      </c>
      <c r="B25" s="154" t="str">
        <f t="shared" si="0"/>
        <v>기획재정위원회</v>
      </c>
      <c r="C25" s="153" t="str">
        <f t="shared" si="2"/>
        <v>균형발전기획실</v>
      </c>
      <c r="E25" s="155" t="s">
        <v>319</v>
      </c>
      <c r="F25" s="156" t="s">
        <v>328</v>
      </c>
      <c r="G25" s="155" t="s">
        <v>19</v>
      </c>
      <c r="H25" s="157">
        <v>24</v>
      </c>
      <c r="I25" s="158" t="s">
        <v>195</v>
      </c>
    </row>
    <row r="26" spans="1:9">
      <c r="A26" s="153" t="str">
        <f t="shared" si="1"/>
        <v>군관협력담당관</v>
      </c>
      <c r="B26" s="154" t="str">
        <f t="shared" si="0"/>
        <v>기획재정위원회</v>
      </c>
      <c r="C26" s="153" t="str">
        <f t="shared" si="2"/>
        <v>균형발전기획실</v>
      </c>
      <c r="E26" s="155" t="s">
        <v>319</v>
      </c>
      <c r="F26" s="156" t="s">
        <v>332</v>
      </c>
      <c r="G26" s="155" t="s">
        <v>19</v>
      </c>
      <c r="H26" s="157">
        <v>25</v>
      </c>
      <c r="I26" s="158" t="s">
        <v>197</v>
      </c>
    </row>
    <row r="27" spans="1:9">
      <c r="A27" s="153" t="str">
        <f t="shared" si="1"/>
        <v>경제정책과</v>
      </c>
      <c r="B27" s="154" t="str">
        <f t="shared" si="0"/>
        <v>경제과학기술위원회</v>
      </c>
      <c r="C27" s="153" t="str">
        <f t="shared" si="2"/>
        <v>경제실</v>
      </c>
      <c r="E27" s="155" t="s">
        <v>334</v>
      </c>
      <c r="F27" s="156" t="s">
        <v>335</v>
      </c>
      <c r="G27" s="155" t="s">
        <v>10</v>
      </c>
      <c r="H27" s="157">
        <v>26</v>
      </c>
      <c r="I27" s="158" t="s">
        <v>200</v>
      </c>
    </row>
    <row r="28" spans="1:9">
      <c r="A28" s="153" t="str">
        <f t="shared" si="1"/>
        <v>일자리정책과</v>
      </c>
      <c r="B28" s="154" t="str">
        <f t="shared" si="0"/>
        <v>경제과학기술위원회</v>
      </c>
      <c r="C28" s="153" t="str">
        <f t="shared" si="2"/>
        <v>경제실</v>
      </c>
      <c r="E28" s="155" t="s">
        <v>334</v>
      </c>
      <c r="F28" s="156" t="s">
        <v>337</v>
      </c>
      <c r="G28" s="155" t="s">
        <v>10</v>
      </c>
      <c r="H28" s="157">
        <v>27</v>
      </c>
      <c r="I28" s="158" t="s">
        <v>202</v>
      </c>
    </row>
    <row r="29" spans="1:9">
      <c r="A29" s="153" t="str">
        <f t="shared" si="1"/>
        <v>경기일자리센터</v>
      </c>
      <c r="B29" s="154" t="str">
        <f t="shared" si="0"/>
        <v>경제과학기술위원회</v>
      </c>
      <c r="C29" s="153" t="str">
        <f t="shared" si="2"/>
        <v>경제실</v>
      </c>
      <c r="E29" s="155" t="s">
        <v>334</v>
      </c>
      <c r="F29" s="156" t="s">
        <v>339</v>
      </c>
      <c r="G29" s="155" t="s">
        <v>10</v>
      </c>
      <c r="H29" s="157">
        <v>28</v>
      </c>
      <c r="I29" s="158" t="s">
        <v>204</v>
      </c>
    </row>
    <row r="30" spans="1:9">
      <c r="A30" s="153" t="str">
        <f t="shared" si="1"/>
        <v>사회적경제과</v>
      </c>
      <c r="B30" s="154" t="str">
        <f t="shared" si="0"/>
        <v>경제과학기술위원회</v>
      </c>
      <c r="C30" s="153" t="str">
        <f t="shared" si="2"/>
        <v>경제실</v>
      </c>
      <c r="E30" s="155" t="s">
        <v>334</v>
      </c>
      <c r="F30" s="156" t="s">
        <v>341</v>
      </c>
      <c r="G30" s="155" t="s">
        <v>10</v>
      </c>
      <c r="H30" s="157">
        <v>29</v>
      </c>
      <c r="I30" s="158" t="s">
        <v>205</v>
      </c>
    </row>
    <row r="31" spans="1:9">
      <c r="A31" s="153" t="str">
        <f t="shared" si="1"/>
        <v>기업지원과</v>
      </c>
      <c r="B31" s="154" t="str">
        <f t="shared" si="0"/>
        <v>경제과학기술위원회</v>
      </c>
      <c r="C31" s="153" t="str">
        <f t="shared" si="2"/>
        <v>경제실</v>
      </c>
      <c r="E31" s="155" t="s">
        <v>334</v>
      </c>
      <c r="F31" s="156" t="s">
        <v>343</v>
      </c>
      <c r="G31" s="155" t="s">
        <v>10</v>
      </c>
      <c r="H31" s="157">
        <v>30</v>
      </c>
      <c r="I31" s="158" t="s">
        <v>207</v>
      </c>
    </row>
    <row r="32" spans="1:9">
      <c r="A32" s="153" t="str">
        <f t="shared" si="1"/>
        <v>산업정책과</v>
      </c>
      <c r="B32" s="154" t="str">
        <f t="shared" si="0"/>
        <v>경제과학기술위원회</v>
      </c>
      <c r="C32" s="153" t="str">
        <f t="shared" si="2"/>
        <v>경제실</v>
      </c>
      <c r="E32" s="155" t="s">
        <v>334</v>
      </c>
      <c r="F32" s="156" t="s">
        <v>345</v>
      </c>
      <c r="G32" s="155" t="s">
        <v>10</v>
      </c>
      <c r="H32" s="157">
        <v>31</v>
      </c>
      <c r="I32" s="158" t="s">
        <v>209</v>
      </c>
    </row>
    <row r="33" spans="1:9">
      <c r="A33" s="153" t="str">
        <f t="shared" si="1"/>
        <v>특화산업과</v>
      </c>
      <c r="B33" s="154" t="str">
        <f t="shared" si="0"/>
        <v>경제과학기술위원회</v>
      </c>
      <c r="C33" s="153" t="str">
        <f t="shared" si="2"/>
        <v>경제실</v>
      </c>
      <c r="E33" s="155" t="s">
        <v>334</v>
      </c>
      <c r="F33" s="156" t="s">
        <v>347</v>
      </c>
      <c r="G33" s="155" t="s">
        <v>10</v>
      </c>
      <c r="H33" s="157">
        <v>32</v>
      </c>
      <c r="I33" s="158" t="s">
        <v>435</v>
      </c>
    </row>
    <row r="34" spans="1:9">
      <c r="A34" s="153" t="str">
        <f t="shared" si="1"/>
        <v>과학기술과</v>
      </c>
      <c r="B34" s="154" t="str">
        <f t="shared" ref="B34:B65" si="3">G34</f>
        <v>경제과학기술위원회</v>
      </c>
      <c r="C34" s="153" t="str">
        <f t="shared" si="2"/>
        <v>경제실</v>
      </c>
      <c r="E34" s="155" t="s">
        <v>334</v>
      </c>
      <c r="F34" s="156" t="s">
        <v>349</v>
      </c>
      <c r="G34" s="155" t="s">
        <v>10</v>
      </c>
      <c r="H34" s="157">
        <v>33</v>
      </c>
      <c r="I34" s="158" t="s">
        <v>436</v>
      </c>
    </row>
    <row r="35" spans="1:9">
      <c r="A35" s="153" t="str">
        <f t="shared" si="1"/>
        <v>외교정책과</v>
      </c>
      <c r="B35" s="154" t="str">
        <f t="shared" si="3"/>
        <v>경제과학기술위원회</v>
      </c>
      <c r="C35" s="153" t="str">
        <f t="shared" si="2"/>
        <v>경제실</v>
      </c>
      <c r="E35" s="155" t="s">
        <v>334</v>
      </c>
      <c r="F35" s="156" t="s">
        <v>350</v>
      </c>
      <c r="G35" s="155" t="s">
        <v>10</v>
      </c>
      <c r="H35" s="157">
        <v>34</v>
      </c>
      <c r="I35" s="158" t="s">
        <v>437</v>
      </c>
    </row>
    <row r="36" spans="1:9">
      <c r="A36" s="153" t="str">
        <f t="shared" si="1"/>
        <v>국제통상과</v>
      </c>
      <c r="B36" s="154" t="str">
        <f t="shared" si="3"/>
        <v>경제과학기술위원회</v>
      </c>
      <c r="C36" s="153" t="str">
        <f t="shared" si="2"/>
        <v>경제실</v>
      </c>
      <c r="E36" s="155" t="s">
        <v>334</v>
      </c>
      <c r="F36" s="156" t="s">
        <v>351</v>
      </c>
      <c r="G36" s="155" t="s">
        <v>10</v>
      </c>
      <c r="H36" s="157">
        <v>35</v>
      </c>
      <c r="I36" s="158" t="s">
        <v>438</v>
      </c>
    </row>
    <row r="37" spans="1:9">
      <c r="A37" s="153" t="str">
        <f t="shared" si="1"/>
        <v>투자진흥과</v>
      </c>
      <c r="B37" s="154" t="str">
        <f t="shared" si="3"/>
        <v>경제과학기술위원회</v>
      </c>
      <c r="C37" s="153" t="str">
        <f t="shared" si="2"/>
        <v>경제실</v>
      </c>
      <c r="E37" s="155" t="s">
        <v>334</v>
      </c>
      <c r="F37" s="156" t="s">
        <v>352</v>
      </c>
      <c r="G37" s="155" t="s">
        <v>10</v>
      </c>
      <c r="H37" s="157">
        <v>36</v>
      </c>
      <c r="I37" s="158" t="s">
        <v>439</v>
      </c>
    </row>
    <row r="38" spans="1:9">
      <c r="A38" s="153" t="str">
        <f t="shared" si="1"/>
        <v>기술학교</v>
      </c>
      <c r="B38" s="154" t="str">
        <f t="shared" si="3"/>
        <v>경제과학기술위원회</v>
      </c>
      <c r="C38" s="153" t="str">
        <f t="shared" si="2"/>
        <v>경제실</v>
      </c>
      <c r="E38" s="155" t="s">
        <v>334</v>
      </c>
      <c r="F38" s="156" t="s">
        <v>353</v>
      </c>
      <c r="G38" s="155" t="s">
        <v>10</v>
      </c>
      <c r="H38" s="157">
        <v>37</v>
      </c>
      <c r="I38" s="158" t="s">
        <v>440</v>
      </c>
    </row>
    <row r="39" spans="1:9">
      <c r="A39" s="153" t="str">
        <f t="shared" si="1"/>
        <v>총무과</v>
      </c>
      <c r="B39" s="154" t="str">
        <f t="shared" si="3"/>
        <v>안전행정위원회</v>
      </c>
      <c r="C39" s="153" t="str">
        <f t="shared" si="2"/>
        <v>자치행정국</v>
      </c>
      <c r="E39" s="155" t="s">
        <v>109</v>
      </c>
      <c r="F39" s="156" t="s">
        <v>169</v>
      </c>
      <c r="G39" s="155" t="s">
        <v>61</v>
      </c>
      <c r="H39" s="157">
        <v>38</v>
      </c>
      <c r="I39" s="158" t="s">
        <v>212</v>
      </c>
    </row>
    <row r="40" spans="1:9">
      <c r="A40" s="153" t="str">
        <f t="shared" si="1"/>
        <v>자치행정과</v>
      </c>
      <c r="B40" s="154" t="str">
        <f t="shared" si="3"/>
        <v>안전행정위원회</v>
      </c>
      <c r="C40" s="153" t="str">
        <f t="shared" si="2"/>
        <v>자치행정국</v>
      </c>
      <c r="E40" s="155" t="s">
        <v>109</v>
      </c>
      <c r="F40" s="156" t="s">
        <v>171</v>
      </c>
      <c r="G40" s="155" t="s">
        <v>61</v>
      </c>
      <c r="H40" s="157">
        <v>39</v>
      </c>
      <c r="I40" s="158" t="s">
        <v>214</v>
      </c>
    </row>
    <row r="41" spans="1:9">
      <c r="A41" s="153" t="str">
        <f t="shared" si="1"/>
        <v>인사과</v>
      </c>
      <c r="B41" s="154" t="str">
        <f t="shared" si="3"/>
        <v>안전행정위원회</v>
      </c>
      <c r="C41" s="153" t="str">
        <f t="shared" si="2"/>
        <v>자치행정국</v>
      </c>
      <c r="E41" s="155" t="s">
        <v>109</v>
      </c>
      <c r="F41" s="156" t="s">
        <v>173</v>
      </c>
      <c r="G41" s="155" t="s">
        <v>61</v>
      </c>
      <c r="H41" s="157">
        <v>40</v>
      </c>
      <c r="I41" s="158" t="s">
        <v>216</v>
      </c>
    </row>
    <row r="42" spans="1:9">
      <c r="A42" s="153" t="str">
        <f t="shared" si="1"/>
        <v>언제나민원실</v>
      </c>
      <c r="B42" s="154" t="str">
        <f t="shared" si="3"/>
        <v>안전행정위원회</v>
      </c>
      <c r="C42" s="153" t="str">
        <f t="shared" si="2"/>
        <v>자치행정국</v>
      </c>
      <c r="E42" s="155" t="s">
        <v>109</v>
      </c>
      <c r="F42" s="156" t="s">
        <v>175</v>
      </c>
      <c r="G42" s="155" t="s">
        <v>61</v>
      </c>
      <c r="H42" s="157">
        <v>41</v>
      </c>
      <c r="I42" s="158" t="s">
        <v>441</v>
      </c>
    </row>
    <row r="43" spans="1:9">
      <c r="A43" s="153" t="str">
        <f t="shared" si="1"/>
        <v>세정과</v>
      </c>
      <c r="B43" s="154" t="str">
        <f t="shared" si="3"/>
        <v>안전행정위원회</v>
      </c>
      <c r="C43" s="153" t="str">
        <f t="shared" si="2"/>
        <v>자치행정국</v>
      </c>
      <c r="E43" s="155" t="s">
        <v>109</v>
      </c>
      <c r="F43" s="156" t="s">
        <v>177</v>
      </c>
      <c r="G43" s="155" t="s">
        <v>61</v>
      </c>
      <c r="H43" s="157">
        <v>42</v>
      </c>
      <c r="I43" s="158" t="s">
        <v>442</v>
      </c>
    </row>
    <row r="44" spans="1:9">
      <c r="A44" s="153" t="str">
        <f t="shared" si="1"/>
        <v>세원관리과</v>
      </c>
      <c r="B44" s="154" t="str">
        <f t="shared" si="3"/>
        <v>안전행정위원회</v>
      </c>
      <c r="C44" s="153" t="str">
        <f t="shared" si="2"/>
        <v>자치행정국</v>
      </c>
      <c r="E44" s="155" t="s">
        <v>109</v>
      </c>
      <c r="F44" s="156" t="s">
        <v>178</v>
      </c>
      <c r="G44" s="155" t="s">
        <v>61</v>
      </c>
      <c r="H44" s="157">
        <v>43</v>
      </c>
      <c r="I44" s="158" t="s">
        <v>443</v>
      </c>
    </row>
    <row r="45" spans="1:9">
      <c r="A45" s="153" t="str">
        <f t="shared" si="1"/>
        <v>회계과</v>
      </c>
      <c r="B45" s="154" t="str">
        <f t="shared" si="3"/>
        <v>안전행정위원회</v>
      </c>
      <c r="C45" s="153" t="str">
        <f t="shared" si="2"/>
        <v>자치행정국</v>
      </c>
      <c r="E45" s="155" t="s">
        <v>109</v>
      </c>
      <c r="F45" s="156" t="s">
        <v>179</v>
      </c>
      <c r="G45" s="155" t="s">
        <v>61</v>
      </c>
      <c r="H45" s="157">
        <v>44</v>
      </c>
      <c r="I45" s="158" t="s">
        <v>444</v>
      </c>
    </row>
    <row r="46" spans="1:9">
      <c r="A46" s="153" t="str">
        <f t="shared" si="1"/>
        <v>특별사법경찰단</v>
      </c>
      <c r="B46" s="154" t="str">
        <f t="shared" si="3"/>
        <v>안전행정위원회</v>
      </c>
      <c r="C46" s="153" t="str">
        <f t="shared" si="2"/>
        <v>자치행정국</v>
      </c>
      <c r="E46" s="155" t="s">
        <v>109</v>
      </c>
      <c r="F46" s="156" t="s">
        <v>180</v>
      </c>
      <c r="G46" s="155" t="s">
        <v>61</v>
      </c>
      <c r="H46" s="157">
        <v>45</v>
      </c>
      <c r="I46" s="158" t="s">
        <v>445</v>
      </c>
    </row>
    <row r="47" spans="1:9">
      <c r="A47" s="153" t="str">
        <f t="shared" si="1"/>
        <v>소방행정과</v>
      </c>
      <c r="B47" s="154" t="str">
        <f t="shared" si="3"/>
        <v>안전행정위원회</v>
      </c>
      <c r="C47" s="153" t="str">
        <f t="shared" si="2"/>
        <v>재난안전본부</v>
      </c>
      <c r="E47" s="155" t="s">
        <v>217</v>
      </c>
      <c r="F47" s="156" t="s">
        <v>218</v>
      </c>
      <c r="G47" s="155" t="s">
        <v>61</v>
      </c>
      <c r="H47" s="157">
        <v>46</v>
      </c>
      <c r="I47" s="158" t="s">
        <v>219</v>
      </c>
    </row>
    <row r="48" spans="1:9">
      <c r="A48" s="153" t="str">
        <f t="shared" si="1"/>
        <v>재난안전과</v>
      </c>
      <c r="B48" s="154" t="str">
        <f t="shared" si="3"/>
        <v>안전행정위원회</v>
      </c>
      <c r="C48" s="153" t="str">
        <f t="shared" si="2"/>
        <v>재난안전본부</v>
      </c>
      <c r="E48" s="155" t="s">
        <v>217</v>
      </c>
      <c r="F48" s="156" t="s">
        <v>220</v>
      </c>
      <c r="G48" s="155" t="s">
        <v>61</v>
      </c>
      <c r="H48" s="157">
        <v>47</v>
      </c>
      <c r="I48" s="158" t="s">
        <v>221</v>
      </c>
    </row>
    <row r="49" spans="1:9">
      <c r="A49" s="153" t="str">
        <f t="shared" si="1"/>
        <v>재난대응과</v>
      </c>
      <c r="B49" s="154" t="str">
        <f t="shared" si="3"/>
        <v>안전행정위원회</v>
      </c>
      <c r="C49" s="153" t="str">
        <f t="shared" si="2"/>
        <v>재난안전본부</v>
      </c>
      <c r="E49" s="155" t="s">
        <v>217</v>
      </c>
      <c r="F49" s="156" t="s">
        <v>222</v>
      </c>
      <c r="G49" s="155" t="s">
        <v>61</v>
      </c>
      <c r="H49" s="157">
        <v>48</v>
      </c>
      <c r="I49" s="158" t="s">
        <v>223</v>
      </c>
    </row>
    <row r="50" spans="1:9">
      <c r="A50" s="153" t="str">
        <f t="shared" si="1"/>
        <v>재난종합지휘센터</v>
      </c>
      <c r="B50" s="154" t="str">
        <f t="shared" si="3"/>
        <v>안전행정위원회</v>
      </c>
      <c r="C50" s="153" t="str">
        <f t="shared" si="2"/>
        <v>재난안전본부</v>
      </c>
      <c r="E50" s="155" t="s">
        <v>217</v>
      </c>
      <c r="F50" s="156" t="s">
        <v>224</v>
      </c>
      <c r="G50" s="155" t="s">
        <v>61</v>
      </c>
      <c r="H50" s="157">
        <v>49</v>
      </c>
      <c r="I50" s="158" t="s">
        <v>225</v>
      </c>
    </row>
    <row r="51" spans="1:9">
      <c r="A51" s="153" t="str">
        <f t="shared" si="1"/>
        <v>안전교육훈련담당관</v>
      </c>
      <c r="B51" s="154" t="str">
        <f t="shared" si="3"/>
        <v>안전행정위원회</v>
      </c>
      <c r="C51" s="153" t="str">
        <f t="shared" si="2"/>
        <v>재난안전본부</v>
      </c>
      <c r="E51" s="155" t="s">
        <v>217</v>
      </c>
      <c r="F51" s="156" t="s">
        <v>226</v>
      </c>
      <c r="G51" s="155" t="s">
        <v>61</v>
      </c>
      <c r="H51" s="157">
        <v>50</v>
      </c>
      <c r="I51" s="158" t="s">
        <v>227</v>
      </c>
    </row>
    <row r="52" spans="1:9">
      <c r="A52" s="153" t="str">
        <f t="shared" si="1"/>
        <v>청문감사담당관</v>
      </c>
      <c r="B52" s="154" t="str">
        <f t="shared" si="3"/>
        <v>안전행정위원회</v>
      </c>
      <c r="C52" s="153" t="str">
        <f t="shared" si="2"/>
        <v>재난안전본부</v>
      </c>
      <c r="E52" s="155" t="s">
        <v>217</v>
      </c>
      <c r="F52" s="156" t="s">
        <v>228</v>
      </c>
      <c r="G52" s="155" t="s">
        <v>61</v>
      </c>
      <c r="H52" s="157">
        <v>51</v>
      </c>
      <c r="I52" s="158" t="s">
        <v>229</v>
      </c>
    </row>
    <row r="53" spans="1:9">
      <c r="A53" s="153" t="str">
        <f t="shared" si="1"/>
        <v>특수대응단</v>
      </c>
      <c r="B53" s="154" t="str">
        <f t="shared" si="3"/>
        <v>안전행정위원회</v>
      </c>
      <c r="C53" s="153" t="str">
        <f t="shared" si="2"/>
        <v>재난안전본부</v>
      </c>
      <c r="E53" s="155" t="s">
        <v>217</v>
      </c>
      <c r="F53" s="156" t="s">
        <v>230</v>
      </c>
      <c r="G53" s="155" t="s">
        <v>61</v>
      </c>
      <c r="H53" s="157">
        <v>52</v>
      </c>
      <c r="I53" s="158" t="s">
        <v>231</v>
      </c>
    </row>
    <row r="54" spans="1:9">
      <c r="A54" s="153" t="str">
        <f t="shared" si="1"/>
        <v>안전기획과</v>
      </c>
      <c r="B54" s="154" t="str">
        <f t="shared" si="3"/>
        <v>안전행정위원회</v>
      </c>
      <c r="C54" s="153" t="str">
        <f t="shared" si="2"/>
        <v>재난안전본부</v>
      </c>
      <c r="E54" s="155" t="s">
        <v>217</v>
      </c>
      <c r="F54" s="156" t="s">
        <v>232</v>
      </c>
      <c r="G54" s="155" t="s">
        <v>61</v>
      </c>
      <c r="H54" s="157">
        <v>53</v>
      </c>
      <c r="I54" s="158" t="s">
        <v>233</v>
      </c>
    </row>
    <row r="55" spans="1:9">
      <c r="A55" s="153" t="str">
        <f t="shared" si="1"/>
        <v>재난대책과</v>
      </c>
      <c r="B55" s="154" t="str">
        <f t="shared" si="3"/>
        <v>안전행정위원회</v>
      </c>
      <c r="C55" s="153" t="str">
        <f t="shared" si="2"/>
        <v>재난안전본부</v>
      </c>
      <c r="E55" s="155" t="s">
        <v>217</v>
      </c>
      <c r="F55" s="156" t="s">
        <v>234</v>
      </c>
      <c r="G55" s="155" t="s">
        <v>61</v>
      </c>
      <c r="H55" s="157">
        <v>54</v>
      </c>
      <c r="I55" s="158" t="s">
        <v>235</v>
      </c>
    </row>
    <row r="56" spans="1:9">
      <c r="A56" s="153" t="str">
        <f t="shared" si="1"/>
        <v>기동안전점검단</v>
      </c>
      <c r="B56" s="154" t="str">
        <f t="shared" si="3"/>
        <v>안전행정위원회</v>
      </c>
      <c r="C56" s="153" t="str">
        <f t="shared" si="2"/>
        <v>재난안전본부</v>
      </c>
      <c r="E56" s="155" t="s">
        <v>217</v>
      </c>
      <c r="F56" s="156" t="s">
        <v>236</v>
      </c>
      <c r="G56" s="155" t="s">
        <v>61</v>
      </c>
      <c r="H56" s="157">
        <v>55</v>
      </c>
      <c r="I56" s="158" t="s">
        <v>237</v>
      </c>
    </row>
    <row r="57" spans="1:9">
      <c r="A57" s="153" t="str">
        <f t="shared" si="1"/>
        <v>소방행정기획과</v>
      </c>
      <c r="B57" s="154" t="str">
        <f t="shared" si="3"/>
        <v>안전행정위원회</v>
      </c>
      <c r="C57" s="153" t="str">
        <f t="shared" si="2"/>
        <v>재난안전본부</v>
      </c>
      <c r="E57" s="155" t="s">
        <v>122</v>
      </c>
      <c r="F57" s="156" t="s">
        <v>238</v>
      </c>
      <c r="G57" s="155" t="s">
        <v>61</v>
      </c>
      <c r="H57" s="157">
        <v>56</v>
      </c>
      <c r="I57" s="158" t="s">
        <v>239</v>
      </c>
    </row>
    <row r="58" spans="1:9">
      <c r="A58" s="153" t="str">
        <f t="shared" si="1"/>
        <v>특수대응단(북부)</v>
      </c>
      <c r="B58" s="154" t="str">
        <f t="shared" si="3"/>
        <v>안전행정위원회</v>
      </c>
      <c r="C58" s="153" t="str">
        <f t="shared" si="2"/>
        <v>재난안전본부</v>
      </c>
      <c r="E58" s="155" t="s">
        <v>122</v>
      </c>
      <c r="F58" s="156" t="s">
        <v>230</v>
      </c>
      <c r="G58" s="155" t="s">
        <v>61</v>
      </c>
      <c r="H58" s="157">
        <v>57</v>
      </c>
      <c r="I58" s="158" t="s">
        <v>240</v>
      </c>
    </row>
    <row r="59" spans="1:9">
      <c r="A59" s="153" t="str">
        <f t="shared" si="1"/>
        <v>소방학교</v>
      </c>
      <c r="B59" s="154" t="str">
        <f t="shared" si="3"/>
        <v>안전행정위원회</v>
      </c>
      <c r="C59" s="153" t="str">
        <f t="shared" si="2"/>
        <v>재난안전본부</v>
      </c>
      <c r="E59" s="155" t="s">
        <v>127</v>
      </c>
      <c r="F59" s="156" t="s">
        <v>241</v>
      </c>
      <c r="G59" s="155" t="s">
        <v>61</v>
      </c>
      <c r="H59" s="157">
        <v>58</v>
      </c>
      <c r="I59" s="158" t="s">
        <v>276</v>
      </c>
    </row>
    <row r="60" spans="1:9">
      <c r="A60" s="153" t="str">
        <f t="shared" si="1"/>
        <v>수원소방서</v>
      </c>
      <c r="B60" s="154" t="str">
        <f t="shared" si="3"/>
        <v>안전행정위원회</v>
      </c>
      <c r="C60" s="153" t="str">
        <f t="shared" si="2"/>
        <v>재난안전본부</v>
      </c>
      <c r="E60" s="155" t="s">
        <v>128</v>
      </c>
      <c r="F60" s="156" t="s">
        <v>242</v>
      </c>
      <c r="G60" s="155" t="s">
        <v>61</v>
      </c>
      <c r="H60" s="157">
        <v>59</v>
      </c>
      <c r="I60" s="158" t="s">
        <v>278</v>
      </c>
    </row>
    <row r="61" spans="1:9">
      <c r="A61" s="153" t="str">
        <f t="shared" si="1"/>
        <v>성남소방서</v>
      </c>
      <c r="B61" s="154" t="str">
        <f t="shared" si="3"/>
        <v>안전행정위원회</v>
      </c>
      <c r="C61" s="153" t="str">
        <f t="shared" si="2"/>
        <v>재난안전본부</v>
      </c>
      <c r="E61" s="155" t="s">
        <v>128</v>
      </c>
      <c r="F61" s="156" t="s">
        <v>243</v>
      </c>
      <c r="G61" s="155" t="s">
        <v>61</v>
      </c>
      <c r="H61" s="157">
        <v>60</v>
      </c>
      <c r="I61" s="158" t="s">
        <v>280</v>
      </c>
    </row>
    <row r="62" spans="1:9">
      <c r="A62" s="153" t="str">
        <f t="shared" si="1"/>
        <v>분당소방서</v>
      </c>
      <c r="B62" s="154" t="str">
        <f t="shared" si="3"/>
        <v>안전행정위원회</v>
      </c>
      <c r="C62" s="153" t="str">
        <f t="shared" si="2"/>
        <v>재난안전본부</v>
      </c>
      <c r="E62" s="155" t="s">
        <v>128</v>
      </c>
      <c r="F62" s="156" t="s">
        <v>244</v>
      </c>
      <c r="G62" s="155" t="s">
        <v>61</v>
      </c>
      <c r="H62" s="157">
        <v>61</v>
      </c>
      <c r="I62" s="158" t="s">
        <v>282</v>
      </c>
    </row>
    <row r="63" spans="1:9">
      <c r="A63" s="153" t="str">
        <f t="shared" si="1"/>
        <v>부천소방서</v>
      </c>
      <c r="B63" s="154" t="str">
        <f t="shared" si="3"/>
        <v>안전행정위원회</v>
      </c>
      <c r="C63" s="153" t="str">
        <f t="shared" si="2"/>
        <v>재난안전본부</v>
      </c>
      <c r="E63" s="155" t="s">
        <v>128</v>
      </c>
      <c r="F63" s="156" t="s">
        <v>245</v>
      </c>
      <c r="G63" s="155" t="s">
        <v>61</v>
      </c>
      <c r="H63" s="157">
        <v>62</v>
      </c>
      <c r="I63" s="158" t="s">
        <v>446</v>
      </c>
    </row>
    <row r="64" spans="1:9">
      <c r="A64" s="153" t="str">
        <f t="shared" si="1"/>
        <v>안양소방서</v>
      </c>
      <c r="B64" s="154" t="str">
        <f t="shared" si="3"/>
        <v>안전행정위원회</v>
      </c>
      <c r="C64" s="153" t="str">
        <f t="shared" si="2"/>
        <v>재난안전본부</v>
      </c>
      <c r="E64" s="155" t="s">
        <v>128</v>
      </c>
      <c r="F64" s="156" t="s">
        <v>246</v>
      </c>
      <c r="G64" s="155" t="s">
        <v>61</v>
      </c>
      <c r="H64" s="157">
        <v>63</v>
      </c>
      <c r="I64" s="158" t="s">
        <v>447</v>
      </c>
    </row>
    <row r="65" spans="1:9">
      <c r="A65" s="153" t="str">
        <f t="shared" si="1"/>
        <v>안산소방서</v>
      </c>
      <c r="B65" s="154" t="str">
        <f t="shared" si="3"/>
        <v>안전행정위원회</v>
      </c>
      <c r="C65" s="153" t="str">
        <f t="shared" si="2"/>
        <v>재난안전본부</v>
      </c>
      <c r="E65" s="155" t="s">
        <v>128</v>
      </c>
      <c r="F65" s="156" t="s">
        <v>247</v>
      </c>
      <c r="G65" s="155" t="s">
        <v>61</v>
      </c>
      <c r="H65" s="157">
        <v>64</v>
      </c>
      <c r="I65" s="158" t="s">
        <v>448</v>
      </c>
    </row>
    <row r="66" spans="1:9">
      <c r="A66" s="153" t="str">
        <f t="shared" si="1"/>
        <v>용인소방서</v>
      </c>
      <c r="B66" s="154" t="str">
        <f t="shared" ref="B66:B97" si="4">G66</f>
        <v>안전행정위원회</v>
      </c>
      <c r="C66" s="153" t="str">
        <f t="shared" si="2"/>
        <v>재난안전본부</v>
      </c>
      <c r="E66" s="155" t="s">
        <v>128</v>
      </c>
      <c r="F66" s="156" t="s">
        <v>248</v>
      </c>
      <c r="G66" s="155" t="s">
        <v>61</v>
      </c>
      <c r="H66" s="157">
        <v>65</v>
      </c>
      <c r="I66" s="158" t="s">
        <v>449</v>
      </c>
    </row>
    <row r="67" spans="1:9">
      <c r="A67" s="153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54" t="str">
        <f t="shared" si="4"/>
        <v>안전행정위원회</v>
      </c>
      <c r="C67" s="153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55" t="s">
        <v>128</v>
      </c>
      <c r="F67" s="156" t="s">
        <v>249</v>
      </c>
      <c r="G67" s="155" t="s">
        <v>61</v>
      </c>
      <c r="H67" s="157">
        <v>66</v>
      </c>
      <c r="I67" s="158" t="s">
        <v>450</v>
      </c>
    </row>
    <row r="68" spans="1:9">
      <c r="A68" s="153" t="str">
        <f t="shared" si="5"/>
        <v>송탄소방서</v>
      </c>
      <c r="B68" s="154" t="str">
        <f t="shared" si="4"/>
        <v>안전행정위원회</v>
      </c>
      <c r="C68" s="153" t="str">
        <f t="shared" si="6"/>
        <v>재난안전본부</v>
      </c>
      <c r="E68" s="155" t="s">
        <v>128</v>
      </c>
      <c r="F68" s="156" t="s">
        <v>250</v>
      </c>
      <c r="G68" s="155" t="s">
        <v>61</v>
      </c>
      <c r="H68" s="157">
        <v>67</v>
      </c>
      <c r="I68" s="158" t="s">
        <v>451</v>
      </c>
    </row>
    <row r="69" spans="1:9">
      <c r="A69" s="153" t="str">
        <f t="shared" si="5"/>
        <v>광명소방서</v>
      </c>
      <c r="B69" s="154" t="str">
        <f t="shared" si="4"/>
        <v>안전행정위원회</v>
      </c>
      <c r="C69" s="153" t="str">
        <f t="shared" si="6"/>
        <v>재난안전본부</v>
      </c>
      <c r="E69" s="155" t="s">
        <v>128</v>
      </c>
      <c r="F69" s="156" t="s">
        <v>251</v>
      </c>
      <c r="G69" s="155" t="s">
        <v>61</v>
      </c>
      <c r="H69" s="157">
        <v>68</v>
      </c>
      <c r="I69" s="158" t="s">
        <v>452</v>
      </c>
    </row>
    <row r="70" spans="1:9">
      <c r="A70" s="153" t="str">
        <f t="shared" si="5"/>
        <v>시흥소방서</v>
      </c>
      <c r="B70" s="154" t="str">
        <f t="shared" si="4"/>
        <v>안전행정위원회</v>
      </c>
      <c r="C70" s="153" t="str">
        <f t="shared" si="6"/>
        <v>재난안전본부</v>
      </c>
      <c r="E70" s="155" t="s">
        <v>128</v>
      </c>
      <c r="F70" s="156" t="s">
        <v>252</v>
      </c>
      <c r="G70" s="155" t="s">
        <v>61</v>
      </c>
      <c r="H70" s="157">
        <v>69</v>
      </c>
      <c r="I70" s="158" t="s">
        <v>453</v>
      </c>
    </row>
    <row r="71" spans="1:9">
      <c r="A71" s="153" t="str">
        <f t="shared" si="5"/>
        <v>군포소방서</v>
      </c>
      <c r="B71" s="154" t="str">
        <f t="shared" si="4"/>
        <v>안전행정위원회</v>
      </c>
      <c r="C71" s="153" t="str">
        <f t="shared" si="6"/>
        <v>재난안전본부</v>
      </c>
      <c r="E71" s="155" t="s">
        <v>128</v>
      </c>
      <c r="F71" s="156" t="s">
        <v>253</v>
      </c>
      <c r="G71" s="155" t="s">
        <v>61</v>
      </c>
      <c r="H71" s="157">
        <v>70</v>
      </c>
      <c r="I71" s="158" t="s">
        <v>454</v>
      </c>
    </row>
    <row r="72" spans="1:9">
      <c r="A72" s="153" t="str">
        <f t="shared" si="5"/>
        <v>화성소방서</v>
      </c>
      <c r="B72" s="154" t="str">
        <f t="shared" si="4"/>
        <v>안전행정위원회</v>
      </c>
      <c r="C72" s="153" t="str">
        <f t="shared" si="6"/>
        <v>재난안전본부</v>
      </c>
      <c r="E72" s="155" t="s">
        <v>128</v>
      </c>
      <c r="F72" s="156" t="s">
        <v>254</v>
      </c>
      <c r="G72" s="155" t="s">
        <v>61</v>
      </c>
      <c r="H72" s="157">
        <v>71</v>
      </c>
      <c r="I72" s="158" t="s">
        <v>455</v>
      </c>
    </row>
    <row r="73" spans="1:9">
      <c r="A73" s="153" t="str">
        <f t="shared" si="5"/>
        <v>이천소방서</v>
      </c>
      <c r="B73" s="154" t="str">
        <f t="shared" si="4"/>
        <v>안전행정위원회</v>
      </c>
      <c r="C73" s="153" t="str">
        <f t="shared" si="6"/>
        <v>재난안전본부</v>
      </c>
      <c r="E73" s="155" t="s">
        <v>128</v>
      </c>
      <c r="F73" s="156" t="s">
        <v>255</v>
      </c>
      <c r="G73" s="155" t="s">
        <v>61</v>
      </c>
      <c r="H73" s="157">
        <v>72</v>
      </c>
      <c r="I73" s="158" t="s">
        <v>456</v>
      </c>
    </row>
    <row r="74" spans="1:9">
      <c r="A74" s="153" t="str">
        <f t="shared" si="5"/>
        <v>김포소방서</v>
      </c>
      <c r="B74" s="154" t="str">
        <f t="shared" si="4"/>
        <v>안전행정위원회</v>
      </c>
      <c r="C74" s="153" t="str">
        <f t="shared" si="6"/>
        <v>재난안전본부</v>
      </c>
      <c r="E74" s="155" t="s">
        <v>128</v>
      </c>
      <c r="F74" s="156" t="s">
        <v>256</v>
      </c>
      <c r="G74" s="155" t="s">
        <v>61</v>
      </c>
      <c r="H74" s="157">
        <v>73</v>
      </c>
      <c r="I74" s="158" t="s">
        <v>457</v>
      </c>
    </row>
    <row r="75" spans="1:9">
      <c r="A75" s="153" t="str">
        <f t="shared" si="5"/>
        <v>광주소방서</v>
      </c>
      <c r="B75" s="154" t="str">
        <f t="shared" si="4"/>
        <v>안전행정위원회</v>
      </c>
      <c r="C75" s="153" t="str">
        <f t="shared" si="6"/>
        <v>재난안전본부</v>
      </c>
      <c r="E75" s="155" t="s">
        <v>128</v>
      </c>
      <c r="F75" s="156" t="s">
        <v>257</v>
      </c>
      <c r="G75" s="155" t="s">
        <v>61</v>
      </c>
      <c r="H75" s="157">
        <v>74</v>
      </c>
      <c r="I75" s="158" t="s">
        <v>458</v>
      </c>
    </row>
    <row r="76" spans="1:9">
      <c r="A76" s="153" t="str">
        <f t="shared" si="5"/>
        <v>안성소방서</v>
      </c>
      <c r="B76" s="154" t="str">
        <f t="shared" si="4"/>
        <v>안전행정위원회</v>
      </c>
      <c r="C76" s="153" t="str">
        <f t="shared" si="6"/>
        <v>재난안전본부</v>
      </c>
      <c r="E76" s="155" t="s">
        <v>128</v>
      </c>
      <c r="F76" s="156" t="s">
        <v>258</v>
      </c>
      <c r="G76" s="155" t="s">
        <v>61</v>
      </c>
      <c r="H76" s="157">
        <v>75</v>
      </c>
      <c r="I76" s="158" t="s">
        <v>459</v>
      </c>
    </row>
    <row r="77" spans="1:9">
      <c r="A77" s="153" t="str">
        <f t="shared" si="5"/>
        <v>하남소방서</v>
      </c>
      <c r="B77" s="154" t="str">
        <f t="shared" si="4"/>
        <v>안전행정위원회</v>
      </c>
      <c r="C77" s="153" t="str">
        <f t="shared" si="6"/>
        <v>재난안전본부</v>
      </c>
      <c r="E77" s="155" t="s">
        <v>128</v>
      </c>
      <c r="F77" s="156" t="s">
        <v>259</v>
      </c>
      <c r="G77" s="155" t="s">
        <v>61</v>
      </c>
      <c r="H77" s="157">
        <v>76</v>
      </c>
      <c r="I77" s="158" t="s">
        <v>460</v>
      </c>
    </row>
    <row r="78" spans="1:9">
      <c r="A78" s="153" t="str">
        <f t="shared" si="5"/>
        <v>의왕소방서</v>
      </c>
      <c r="B78" s="154" t="str">
        <f t="shared" si="4"/>
        <v>안전행정위원회</v>
      </c>
      <c r="C78" s="153" t="str">
        <f t="shared" si="6"/>
        <v>재난안전본부</v>
      </c>
      <c r="E78" s="155" t="s">
        <v>128</v>
      </c>
      <c r="F78" s="156" t="s">
        <v>260</v>
      </c>
      <c r="G78" s="155" t="s">
        <v>61</v>
      </c>
      <c r="H78" s="157">
        <v>77</v>
      </c>
      <c r="I78" s="158" t="s">
        <v>461</v>
      </c>
    </row>
    <row r="79" spans="1:9">
      <c r="A79" s="153" t="str">
        <f t="shared" si="5"/>
        <v>오산소방서</v>
      </c>
      <c r="B79" s="154" t="str">
        <f t="shared" si="4"/>
        <v>안전행정위원회</v>
      </c>
      <c r="C79" s="153" t="str">
        <f t="shared" si="6"/>
        <v>재난안전본부</v>
      </c>
      <c r="E79" s="155" t="s">
        <v>128</v>
      </c>
      <c r="F79" s="156" t="s">
        <v>261</v>
      </c>
      <c r="G79" s="155" t="s">
        <v>61</v>
      </c>
      <c r="H79" s="157">
        <v>78</v>
      </c>
      <c r="I79" s="158" t="s">
        <v>462</v>
      </c>
    </row>
    <row r="80" spans="1:9">
      <c r="A80" s="153" t="str">
        <f t="shared" si="5"/>
        <v>여주소방서</v>
      </c>
      <c r="B80" s="154" t="str">
        <f t="shared" si="4"/>
        <v>안전행정위원회</v>
      </c>
      <c r="C80" s="153" t="str">
        <f t="shared" si="6"/>
        <v>재난안전본부</v>
      </c>
      <c r="E80" s="155" t="s">
        <v>128</v>
      </c>
      <c r="F80" s="156" t="s">
        <v>262</v>
      </c>
      <c r="G80" s="155" t="s">
        <v>61</v>
      </c>
      <c r="H80" s="157">
        <v>79</v>
      </c>
      <c r="I80" s="158" t="s">
        <v>463</v>
      </c>
    </row>
    <row r="81" spans="1:9">
      <c r="A81" s="153" t="str">
        <f t="shared" si="5"/>
        <v>양평소방서</v>
      </c>
      <c r="B81" s="154" t="str">
        <f t="shared" si="4"/>
        <v>안전행정위원회</v>
      </c>
      <c r="C81" s="153" t="str">
        <f t="shared" si="6"/>
        <v>재난안전본부</v>
      </c>
      <c r="E81" s="155" t="s">
        <v>128</v>
      </c>
      <c r="F81" s="156" t="s">
        <v>263</v>
      </c>
      <c r="G81" s="155" t="s">
        <v>61</v>
      </c>
      <c r="H81" s="157">
        <v>80</v>
      </c>
      <c r="I81" s="158" t="s">
        <v>464</v>
      </c>
    </row>
    <row r="82" spans="1:9">
      <c r="A82" s="153" t="str">
        <f t="shared" si="5"/>
        <v>과천소방서</v>
      </c>
      <c r="B82" s="154" t="str">
        <f t="shared" si="4"/>
        <v>안전행정위원회</v>
      </c>
      <c r="C82" s="153" t="str">
        <f t="shared" si="6"/>
        <v>재난안전본부</v>
      </c>
      <c r="E82" s="155" t="s">
        <v>128</v>
      </c>
      <c r="F82" s="156" t="s">
        <v>264</v>
      </c>
      <c r="G82" s="155" t="s">
        <v>61</v>
      </c>
      <c r="H82" s="157">
        <v>81</v>
      </c>
      <c r="I82" s="158" t="s">
        <v>465</v>
      </c>
    </row>
    <row r="83" spans="1:9">
      <c r="A83" s="153" t="str">
        <f t="shared" si="5"/>
        <v>고양소방서</v>
      </c>
      <c r="B83" s="154" t="str">
        <f t="shared" si="4"/>
        <v>안전행정위원회</v>
      </c>
      <c r="C83" s="153" t="str">
        <f t="shared" si="6"/>
        <v>재난안전본부</v>
      </c>
      <c r="E83" s="155" t="s">
        <v>128</v>
      </c>
      <c r="F83" s="156" t="s">
        <v>265</v>
      </c>
      <c r="G83" s="155" t="s">
        <v>61</v>
      </c>
      <c r="H83" s="157">
        <v>82</v>
      </c>
      <c r="I83" s="158" t="s">
        <v>466</v>
      </c>
    </row>
    <row r="84" spans="1:9">
      <c r="A84" s="153" t="str">
        <f t="shared" si="5"/>
        <v>일산소방서</v>
      </c>
      <c r="B84" s="154" t="str">
        <f t="shared" si="4"/>
        <v>안전행정위원회</v>
      </c>
      <c r="C84" s="153" t="str">
        <f t="shared" si="6"/>
        <v>재난안전본부</v>
      </c>
      <c r="E84" s="155" t="s">
        <v>128</v>
      </c>
      <c r="F84" s="156" t="s">
        <v>266</v>
      </c>
      <c r="G84" s="155" t="s">
        <v>61</v>
      </c>
      <c r="H84" s="157">
        <v>83</v>
      </c>
      <c r="I84" s="158" t="s">
        <v>467</v>
      </c>
    </row>
    <row r="85" spans="1:9">
      <c r="A85" s="153" t="str">
        <f t="shared" si="5"/>
        <v>의정부소방서</v>
      </c>
      <c r="B85" s="154" t="str">
        <f t="shared" si="4"/>
        <v>안전행정위원회</v>
      </c>
      <c r="C85" s="153" t="str">
        <f t="shared" si="6"/>
        <v>재난안전본부</v>
      </c>
      <c r="E85" s="155" t="s">
        <v>128</v>
      </c>
      <c r="F85" s="156" t="s">
        <v>267</v>
      </c>
      <c r="G85" s="155" t="s">
        <v>61</v>
      </c>
      <c r="H85" s="157">
        <v>84</v>
      </c>
      <c r="I85" s="158" t="s">
        <v>468</v>
      </c>
    </row>
    <row r="86" spans="1:9">
      <c r="A86" s="153" t="str">
        <f t="shared" si="5"/>
        <v>남양주소방서</v>
      </c>
      <c r="B86" s="154" t="str">
        <f t="shared" si="4"/>
        <v>안전행정위원회</v>
      </c>
      <c r="C86" s="153" t="str">
        <f t="shared" si="6"/>
        <v>재난안전본부</v>
      </c>
      <c r="E86" s="155" t="s">
        <v>128</v>
      </c>
      <c r="F86" s="156" t="s">
        <v>268</v>
      </c>
      <c r="G86" s="155" t="s">
        <v>61</v>
      </c>
      <c r="H86" s="157">
        <v>85</v>
      </c>
      <c r="I86" s="158" t="s">
        <v>469</v>
      </c>
    </row>
    <row r="87" spans="1:9">
      <c r="A87" s="153" t="str">
        <f t="shared" si="5"/>
        <v>파주소방서</v>
      </c>
      <c r="B87" s="154" t="str">
        <f t="shared" si="4"/>
        <v>안전행정위원회</v>
      </c>
      <c r="C87" s="153" t="str">
        <f t="shared" si="6"/>
        <v>재난안전본부</v>
      </c>
      <c r="E87" s="155" t="s">
        <v>128</v>
      </c>
      <c r="F87" s="156" t="s">
        <v>269</v>
      </c>
      <c r="G87" s="155" t="s">
        <v>61</v>
      </c>
      <c r="H87" s="157">
        <v>86</v>
      </c>
      <c r="I87" s="158" t="s">
        <v>470</v>
      </c>
    </row>
    <row r="88" spans="1:9">
      <c r="A88" s="153" t="str">
        <f t="shared" si="5"/>
        <v>구리소방서</v>
      </c>
      <c r="B88" s="154" t="str">
        <f t="shared" si="4"/>
        <v>안전행정위원회</v>
      </c>
      <c r="C88" s="153" t="str">
        <f t="shared" si="6"/>
        <v>재난안전본부</v>
      </c>
      <c r="E88" s="155" t="s">
        <v>128</v>
      </c>
      <c r="F88" s="156" t="s">
        <v>270</v>
      </c>
      <c r="G88" s="155" t="s">
        <v>61</v>
      </c>
      <c r="H88" s="157">
        <v>87</v>
      </c>
      <c r="I88" s="158" t="s">
        <v>471</v>
      </c>
    </row>
    <row r="89" spans="1:9">
      <c r="A89" s="153" t="str">
        <f t="shared" si="5"/>
        <v>포천소방서</v>
      </c>
      <c r="B89" s="154" t="str">
        <f t="shared" si="4"/>
        <v>안전행정위원회</v>
      </c>
      <c r="C89" s="153" t="str">
        <f t="shared" si="6"/>
        <v>재난안전본부</v>
      </c>
      <c r="E89" s="155" t="s">
        <v>128</v>
      </c>
      <c r="F89" s="156" t="s">
        <v>271</v>
      </c>
      <c r="G89" s="155" t="s">
        <v>61</v>
      </c>
      <c r="H89" s="157">
        <v>88</v>
      </c>
      <c r="I89" s="158" t="s">
        <v>472</v>
      </c>
    </row>
    <row r="90" spans="1:9">
      <c r="A90" s="153" t="str">
        <f t="shared" si="5"/>
        <v>양주소방서</v>
      </c>
      <c r="B90" s="154" t="str">
        <f t="shared" si="4"/>
        <v>안전행정위원회</v>
      </c>
      <c r="C90" s="153" t="str">
        <f t="shared" si="6"/>
        <v>재난안전본부</v>
      </c>
      <c r="E90" s="155" t="s">
        <v>128</v>
      </c>
      <c r="F90" s="156" t="s">
        <v>272</v>
      </c>
      <c r="G90" s="155" t="s">
        <v>61</v>
      </c>
      <c r="H90" s="157">
        <v>89</v>
      </c>
      <c r="I90" s="158" t="s">
        <v>473</v>
      </c>
    </row>
    <row r="91" spans="1:9">
      <c r="A91" s="153" t="str">
        <f t="shared" si="5"/>
        <v>동두천소방서</v>
      </c>
      <c r="B91" s="154" t="str">
        <f t="shared" si="4"/>
        <v>안전행정위원회</v>
      </c>
      <c r="C91" s="153" t="str">
        <f t="shared" si="6"/>
        <v>재난안전본부</v>
      </c>
      <c r="E91" s="155" t="s">
        <v>128</v>
      </c>
      <c r="F91" s="156" t="s">
        <v>273</v>
      </c>
      <c r="G91" s="155" t="s">
        <v>61</v>
      </c>
      <c r="H91" s="157">
        <v>90</v>
      </c>
      <c r="I91" s="158" t="s">
        <v>474</v>
      </c>
    </row>
    <row r="92" spans="1:9">
      <c r="A92" s="153" t="str">
        <f t="shared" si="5"/>
        <v>가평소방서</v>
      </c>
      <c r="B92" s="154" t="str">
        <f t="shared" si="4"/>
        <v>안전행정위원회</v>
      </c>
      <c r="C92" s="153" t="str">
        <f t="shared" si="6"/>
        <v>재난안전본부</v>
      </c>
      <c r="E92" s="155" t="s">
        <v>128</v>
      </c>
      <c r="F92" s="156" t="s">
        <v>274</v>
      </c>
      <c r="G92" s="155" t="s">
        <v>61</v>
      </c>
      <c r="H92" s="157">
        <v>91</v>
      </c>
      <c r="I92" s="158" t="s">
        <v>475</v>
      </c>
    </row>
    <row r="93" spans="1:9">
      <c r="A93" s="153" t="str">
        <f t="shared" si="5"/>
        <v>연천소방서</v>
      </c>
      <c r="B93" s="154" t="str">
        <f t="shared" si="4"/>
        <v>안전행정위원회</v>
      </c>
      <c r="C93" s="153" t="str">
        <f t="shared" si="6"/>
        <v>재난안전본부</v>
      </c>
      <c r="E93" s="155" t="s">
        <v>128</v>
      </c>
      <c r="F93" s="156" t="s">
        <v>275</v>
      </c>
      <c r="G93" s="155" t="s">
        <v>61</v>
      </c>
      <c r="H93" s="157">
        <v>92</v>
      </c>
      <c r="I93" s="158" t="s">
        <v>476</v>
      </c>
    </row>
    <row r="94" spans="1:9">
      <c r="A94" s="153" t="str">
        <f t="shared" si="5"/>
        <v>행정관리담당관</v>
      </c>
      <c r="B94" s="154" t="str">
        <f t="shared" si="4"/>
        <v>안전행정위원회</v>
      </c>
      <c r="C94" s="153" t="str">
        <f t="shared" si="6"/>
        <v>균형발전기획실</v>
      </c>
      <c r="E94" s="155" t="s">
        <v>319</v>
      </c>
      <c r="F94" s="156" t="s">
        <v>324</v>
      </c>
      <c r="G94" s="155" t="s">
        <v>61</v>
      </c>
      <c r="H94" s="157">
        <v>93</v>
      </c>
      <c r="I94" s="158" t="s">
        <v>284</v>
      </c>
    </row>
    <row r="95" spans="1:9">
      <c r="A95" s="153" t="str">
        <f t="shared" si="5"/>
        <v>비상기획담당관</v>
      </c>
      <c r="B95" s="154" t="str">
        <f t="shared" si="4"/>
        <v>안전행정위원회</v>
      </c>
      <c r="C95" s="153" t="str">
        <f t="shared" si="6"/>
        <v>균형발전기획실</v>
      </c>
      <c r="E95" s="155" t="s">
        <v>319</v>
      </c>
      <c r="F95" s="156" t="s">
        <v>330</v>
      </c>
      <c r="G95" s="155" t="s">
        <v>61</v>
      </c>
      <c r="H95" s="157">
        <v>94</v>
      </c>
      <c r="I95" s="158" t="s">
        <v>286</v>
      </c>
    </row>
    <row r="96" spans="1:9">
      <c r="A96" s="153" t="str">
        <f t="shared" si="5"/>
        <v>인재개발원</v>
      </c>
      <c r="B96" s="154" t="str">
        <f t="shared" si="4"/>
        <v>안전행정위원회</v>
      </c>
      <c r="C96" s="153" t="str">
        <f t="shared" si="6"/>
        <v>인재개발원</v>
      </c>
      <c r="E96" s="155" t="s">
        <v>124</v>
      </c>
      <c r="F96" s="156" t="s">
        <v>387</v>
      </c>
      <c r="G96" s="155" t="s">
        <v>61</v>
      </c>
      <c r="H96" s="157">
        <v>95</v>
      </c>
      <c r="I96" s="158" t="s">
        <v>292</v>
      </c>
    </row>
    <row r="97" spans="1:9">
      <c r="A97" s="153" t="str">
        <f t="shared" si="5"/>
        <v>문화정책과</v>
      </c>
      <c r="B97" s="154" t="str">
        <f t="shared" si="4"/>
        <v>문화체육관광위원회</v>
      </c>
      <c r="C97" s="153" t="str">
        <f t="shared" si="6"/>
        <v>문화체육관광국</v>
      </c>
      <c r="E97" s="155" t="s">
        <v>110</v>
      </c>
      <c r="F97" s="156" t="s">
        <v>188</v>
      </c>
      <c r="G97" s="155" t="s">
        <v>14</v>
      </c>
      <c r="H97" s="157">
        <v>96</v>
      </c>
      <c r="I97" s="158" t="s">
        <v>298</v>
      </c>
    </row>
    <row r="98" spans="1:9">
      <c r="A98" s="153" t="str">
        <f t="shared" si="5"/>
        <v>종무과</v>
      </c>
      <c r="B98" s="154" t="str">
        <f t="shared" ref="B98:B129" si="7">G98</f>
        <v>문화체육관광위원회</v>
      </c>
      <c r="C98" s="153" t="str">
        <f t="shared" si="6"/>
        <v>문화체육관광국</v>
      </c>
      <c r="E98" s="155" t="s">
        <v>110</v>
      </c>
      <c r="F98" s="156" t="s">
        <v>190</v>
      </c>
      <c r="G98" s="155" t="s">
        <v>14</v>
      </c>
      <c r="H98" s="157">
        <v>97</v>
      </c>
      <c r="I98" s="158" t="s">
        <v>300</v>
      </c>
    </row>
    <row r="99" spans="1:9">
      <c r="A99" s="153" t="str">
        <f t="shared" si="5"/>
        <v>체육과</v>
      </c>
      <c r="B99" s="154" t="str">
        <f t="shared" si="7"/>
        <v>문화체육관광위원회</v>
      </c>
      <c r="C99" s="153" t="str">
        <f t="shared" si="6"/>
        <v>문화체육관광국</v>
      </c>
      <c r="E99" s="155" t="s">
        <v>110</v>
      </c>
      <c r="F99" s="156" t="s">
        <v>192</v>
      </c>
      <c r="G99" s="155" t="s">
        <v>14</v>
      </c>
      <c r="H99" s="157">
        <v>98</v>
      </c>
      <c r="I99" s="158" t="s">
        <v>302</v>
      </c>
    </row>
    <row r="100" spans="1:9">
      <c r="A100" s="153" t="str">
        <f t="shared" si="5"/>
        <v>문화유산과</v>
      </c>
      <c r="B100" s="154" t="str">
        <f t="shared" si="7"/>
        <v>문화체육관광위원회</v>
      </c>
      <c r="C100" s="153" t="str">
        <f t="shared" si="6"/>
        <v>문화체육관광국</v>
      </c>
      <c r="E100" s="155" t="s">
        <v>110</v>
      </c>
      <c r="F100" s="156" t="s">
        <v>194</v>
      </c>
      <c r="G100" s="155" t="s">
        <v>14</v>
      </c>
      <c r="H100" s="157">
        <v>99</v>
      </c>
      <c r="I100" s="158" t="s">
        <v>304</v>
      </c>
    </row>
    <row r="101" spans="1:9">
      <c r="A101" s="153" t="str">
        <f t="shared" si="5"/>
        <v>콘텐츠산업과</v>
      </c>
      <c r="B101" s="154" t="str">
        <f t="shared" si="7"/>
        <v>문화체육관광위원회</v>
      </c>
      <c r="C101" s="153" t="str">
        <f t="shared" si="6"/>
        <v>문화체육관광국</v>
      </c>
      <c r="E101" s="155" t="s">
        <v>110</v>
      </c>
      <c r="F101" s="156" t="s">
        <v>196</v>
      </c>
      <c r="G101" s="155" t="s">
        <v>14</v>
      </c>
      <c r="H101" s="157">
        <v>100</v>
      </c>
      <c r="I101" s="158" t="s">
        <v>306</v>
      </c>
    </row>
    <row r="102" spans="1:9">
      <c r="A102" s="153" t="str">
        <f t="shared" si="5"/>
        <v>관광과</v>
      </c>
      <c r="B102" s="154" t="str">
        <f t="shared" si="7"/>
        <v>문화체육관광위원회</v>
      </c>
      <c r="C102" s="153" t="str">
        <f t="shared" si="6"/>
        <v>문화체육관광국</v>
      </c>
      <c r="E102" s="155" t="s">
        <v>110</v>
      </c>
      <c r="F102" s="156" t="s">
        <v>198</v>
      </c>
      <c r="G102" s="155" t="s">
        <v>14</v>
      </c>
      <c r="H102" s="157">
        <v>101</v>
      </c>
      <c r="I102" s="158" t="s">
        <v>308</v>
      </c>
    </row>
    <row r="103" spans="1:9">
      <c r="A103" s="153" t="str">
        <f t="shared" si="5"/>
        <v>농업정책과</v>
      </c>
      <c r="B103" s="154" t="str">
        <f t="shared" si="7"/>
        <v>농정해양위원회</v>
      </c>
      <c r="C103" s="153" t="str">
        <f t="shared" si="6"/>
        <v>농정해양국</v>
      </c>
      <c r="E103" s="155" t="s">
        <v>65</v>
      </c>
      <c r="F103" s="156" t="s">
        <v>199</v>
      </c>
      <c r="G103" s="155" t="s">
        <v>64</v>
      </c>
      <c r="H103" s="157">
        <v>102</v>
      </c>
      <c r="I103" s="158" t="s">
        <v>309</v>
      </c>
    </row>
    <row r="104" spans="1:9">
      <c r="A104" s="153" t="str">
        <f t="shared" si="5"/>
        <v>해양항만정책과</v>
      </c>
      <c r="B104" s="154" t="str">
        <f t="shared" si="7"/>
        <v>농정해양위원회</v>
      </c>
      <c r="C104" s="153" t="str">
        <f t="shared" si="6"/>
        <v>농정해양국</v>
      </c>
      <c r="E104" s="155" t="s">
        <v>65</v>
      </c>
      <c r="F104" s="156" t="s">
        <v>201</v>
      </c>
      <c r="G104" s="155" t="s">
        <v>64</v>
      </c>
      <c r="H104" s="157">
        <v>103</v>
      </c>
      <c r="I104" s="158" t="s">
        <v>310</v>
      </c>
    </row>
    <row r="105" spans="1:9">
      <c r="A105" s="153" t="str">
        <f t="shared" si="5"/>
        <v>농식품유통과</v>
      </c>
      <c r="B105" s="154" t="str">
        <f t="shared" si="7"/>
        <v>농정해양위원회</v>
      </c>
      <c r="C105" s="153" t="str">
        <f t="shared" si="6"/>
        <v>농정해양국</v>
      </c>
      <c r="E105" s="155" t="s">
        <v>65</v>
      </c>
      <c r="F105" s="156" t="s">
        <v>203</v>
      </c>
      <c r="G105" s="155" t="s">
        <v>64</v>
      </c>
      <c r="H105" s="157">
        <v>104</v>
      </c>
      <c r="I105" s="158" t="s">
        <v>312</v>
      </c>
    </row>
    <row r="106" spans="1:9">
      <c r="A106" s="153" t="str">
        <f t="shared" si="5"/>
        <v>친환경농업과</v>
      </c>
      <c r="B106" s="154" t="str">
        <f t="shared" si="7"/>
        <v>농정해양위원회</v>
      </c>
      <c r="C106" s="153" t="str">
        <f t="shared" si="6"/>
        <v>농정해양국</v>
      </c>
      <c r="E106" s="155" t="s">
        <v>65</v>
      </c>
      <c r="F106" s="156" t="s">
        <v>66</v>
      </c>
      <c r="G106" s="155" t="s">
        <v>64</v>
      </c>
      <c r="H106" s="157">
        <v>105</v>
      </c>
      <c r="I106" s="158" t="s">
        <v>314</v>
      </c>
    </row>
    <row r="107" spans="1:9">
      <c r="A107" s="153" t="str">
        <f t="shared" si="5"/>
        <v>수산과</v>
      </c>
      <c r="B107" s="154" t="str">
        <f t="shared" si="7"/>
        <v>농정해양위원회</v>
      </c>
      <c r="C107" s="153" t="str">
        <f t="shared" si="6"/>
        <v>농정해양국</v>
      </c>
      <c r="E107" s="155" t="s">
        <v>65</v>
      </c>
      <c r="F107" s="156" t="s">
        <v>206</v>
      </c>
      <c r="G107" s="155" t="s">
        <v>64</v>
      </c>
      <c r="H107" s="157">
        <v>106</v>
      </c>
      <c r="I107" s="158" t="s">
        <v>315</v>
      </c>
    </row>
    <row r="108" spans="1:9">
      <c r="A108" s="153" t="str">
        <f t="shared" si="5"/>
        <v>해양수산자원연구소</v>
      </c>
      <c r="B108" s="154" t="str">
        <f t="shared" si="7"/>
        <v>농정해양위원회</v>
      </c>
      <c r="C108" s="153" t="str">
        <f t="shared" si="6"/>
        <v>농정해양국</v>
      </c>
      <c r="E108" s="155" t="s">
        <v>65</v>
      </c>
      <c r="F108" s="156" t="s">
        <v>208</v>
      </c>
      <c r="G108" s="155" t="s">
        <v>64</v>
      </c>
      <c r="H108" s="157">
        <v>107</v>
      </c>
      <c r="I108" s="158" t="s">
        <v>477</v>
      </c>
    </row>
    <row r="109" spans="1:9">
      <c r="A109" s="153" t="str">
        <f t="shared" si="5"/>
        <v>축산정책과</v>
      </c>
      <c r="B109" s="154" t="str">
        <f t="shared" si="7"/>
        <v>농정해양위원회</v>
      </c>
      <c r="C109" s="153" t="str">
        <f t="shared" si="6"/>
        <v>축산산림국</v>
      </c>
      <c r="E109" s="155" t="s">
        <v>67</v>
      </c>
      <c r="F109" s="156" t="s">
        <v>354</v>
      </c>
      <c r="G109" s="155" t="s">
        <v>64</v>
      </c>
      <c r="H109" s="157">
        <v>108</v>
      </c>
      <c r="I109" s="158" t="s">
        <v>316</v>
      </c>
    </row>
    <row r="110" spans="1:9">
      <c r="A110" s="153" t="str">
        <f t="shared" si="5"/>
        <v>동물방역위생과</v>
      </c>
      <c r="B110" s="154" t="str">
        <f t="shared" si="7"/>
        <v>농정해양위원회</v>
      </c>
      <c r="C110" s="153" t="str">
        <f t="shared" si="6"/>
        <v>축산산림국</v>
      </c>
      <c r="E110" s="155" t="s">
        <v>67</v>
      </c>
      <c r="F110" s="156" t="s">
        <v>68</v>
      </c>
      <c r="G110" s="155" t="s">
        <v>64</v>
      </c>
      <c r="H110" s="157">
        <v>109</v>
      </c>
      <c r="I110" s="158" t="s">
        <v>318</v>
      </c>
    </row>
    <row r="111" spans="1:9">
      <c r="A111" s="153" t="str">
        <f t="shared" si="5"/>
        <v>산림과</v>
      </c>
      <c r="B111" s="154" t="str">
        <f t="shared" si="7"/>
        <v>농정해양위원회</v>
      </c>
      <c r="C111" s="153" t="str">
        <f t="shared" si="6"/>
        <v>축산산림국</v>
      </c>
      <c r="E111" s="155" t="s">
        <v>67</v>
      </c>
      <c r="F111" s="156" t="s">
        <v>357</v>
      </c>
      <c r="G111" s="155" t="s">
        <v>64</v>
      </c>
      <c r="H111" s="157">
        <v>110</v>
      </c>
      <c r="I111" s="158" t="s">
        <v>478</v>
      </c>
    </row>
    <row r="112" spans="1:9">
      <c r="A112" s="153" t="str">
        <f t="shared" si="5"/>
        <v>축산위생연구소</v>
      </c>
      <c r="B112" s="154" t="str">
        <f t="shared" si="7"/>
        <v>농정해양위원회</v>
      </c>
      <c r="C112" s="153" t="str">
        <f t="shared" si="6"/>
        <v>축산산림국</v>
      </c>
      <c r="E112" s="155" t="s">
        <v>67</v>
      </c>
      <c r="F112" s="156" t="s">
        <v>359</v>
      </c>
      <c r="G112" s="155" t="s">
        <v>64</v>
      </c>
      <c r="H112" s="157">
        <v>111</v>
      </c>
      <c r="I112" s="158" t="s">
        <v>479</v>
      </c>
    </row>
    <row r="113" spans="1:9">
      <c r="A113" s="153" t="str">
        <f t="shared" si="5"/>
        <v>북부축산위생연구소</v>
      </c>
      <c r="B113" s="154" t="str">
        <f t="shared" si="7"/>
        <v>농정해양위원회</v>
      </c>
      <c r="C113" s="153" t="str">
        <f t="shared" si="6"/>
        <v>축산산림국</v>
      </c>
      <c r="E113" s="155" t="s">
        <v>67</v>
      </c>
      <c r="F113" s="156" t="s">
        <v>360</v>
      </c>
      <c r="G113" s="155" t="s">
        <v>64</v>
      </c>
      <c r="H113" s="157">
        <v>112</v>
      </c>
      <c r="I113" s="158" t="s">
        <v>480</v>
      </c>
    </row>
    <row r="114" spans="1:9">
      <c r="A114" s="153" t="str">
        <f t="shared" si="5"/>
        <v>산림환경연구소</v>
      </c>
      <c r="B114" s="154" t="str">
        <f t="shared" si="7"/>
        <v>농정해양위원회</v>
      </c>
      <c r="C114" s="153" t="str">
        <f t="shared" si="6"/>
        <v>축산산림국</v>
      </c>
      <c r="E114" s="155" t="s">
        <v>67</v>
      </c>
      <c r="F114" s="156" t="s">
        <v>361</v>
      </c>
      <c r="G114" s="155" t="s">
        <v>64</v>
      </c>
      <c r="H114" s="157">
        <v>113</v>
      </c>
      <c r="I114" s="158" t="s">
        <v>481</v>
      </c>
    </row>
    <row r="115" spans="1:9">
      <c r="A115" s="153" t="str">
        <f t="shared" si="5"/>
        <v>농업기술원(총무과)</v>
      </c>
      <c r="B115" s="154" t="str">
        <f t="shared" si="7"/>
        <v>농정해양위원회</v>
      </c>
      <c r="C115" s="153" t="str">
        <f t="shared" si="6"/>
        <v>농업기술원</v>
      </c>
      <c r="E115" s="155" t="s">
        <v>123</v>
      </c>
      <c r="F115" s="156" t="s">
        <v>381</v>
      </c>
      <c r="G115" s="155" t="s">
        <v>64</v>
      </c>
      <c r="H115" s="157">
        <v>114</v>
      </c>
      <c r="I115" s="158" t="s">
        <v>321</v>
      </c>
    </row>
    <row r="116" spans="1:9">
      <c r="A116" s="153" t="str">
        <f t="shared" si="5"/>
        <v>작물연구과</v>
      </c>
      <c r="B116" s="154" t="str">
        <f t="shared" si="7"/>
        <v>농정해양위원회</v>
      </c>
      <c r="C116" s="153" t="str">
        <f t="shared" si="6"/>
        <v>농업기술원</v>
      </c>
      <c r="E116" s="155" t="s">
        <v>123</v>
      </c>
      <c r="F116" s="156" t="s">
        <v>410</v>
      </c>
      <c r="G116" s="155" t="s">
        <v>64</v>
      </c>
      <c r="H116" s="157">
        <v>115</v>
      </c>
      <c r="I116" s="158" t="s">
        <v>323</v>
      </c>
    </row>
    <row r="117" spans="1:9">
      <c r="A117" s="153" t="str">
        <f t="shared" si="5"/>
        <v>원예연구과</v>
      </c>
      <c r="B117" s="154" t="str">
        <f t="shared" si="7"/>
        <v>농정해양위원회</v>
      </c>
      <c r="C117" s="153" t="str">
        <f t="shared" si="6"/>
        <v>농업기술원</v>
      </c>
      <c r="E117" s="155" t="s">
        <v>123</v>
      </c>
      <c r="F117" s="156" t="s">
        <v>411</v>
      </c>
      <c r="G117" s="155" t="s">
        <v>64</v>
      </c>
      <c r="H117" s="157">
        <v>116</v>
      </c>
      <c r="I117" s="158" t="s">
        <v>325</v>
      </c>
    </row>
    <row r="118" spans="1:9">
      <c r="A118" s="153" t="str">
        <f t="shared" si="5"/>
        <v>환경농업연구과</v>
      </c>
      <c r="B118" s="154" t="str">
        <f t="shared" si="7"/>
        <v>농정해양위원회</v>
      </c>
      <c r="C118" s="153" t="str">
        <f t="shared" si="6"/>
        <v>농업기술원</v>
      </c>
      <c r="E118" s="155" t="s">
        <v>123</v>
      </c>
      <c r="F118" s="156" t="s">
        <v>412</v>
      </c>
      <c r="G118" s="155" t="s">
        <v>64</v>
      </c>
      <c r="H118" s="157">
        <v>117</v>
      </c>
      <c r="I118" s="158" t="s">
        <v>327</v>
      </c>
    </row>
    <row r="119" spans="1:9">
      <c r="A119" s="153" t="str">
        <f t="shared" si="5"/>
        <v>지원기획과</v>
      </c>
      <c r="B119" s="154" t="str">
        <f t="shared" si="7"/>
        <v>농정해양위원회</v>
      </c>
      <c r="C119" s="153" t="str">
        <f t="shared" si="6"/>
        <v>농업기술원</v>
      </c>
      <c r="E119" s="155" t="s">
        <v>123</v>
      </c>
      <c r="F119" s="156" t="s">
        <v>413</v>
      </c>
      <c r="G119" s="155" t="s">
        <v>64</v>
      </c>
      <c r="H119" s="157">
        <v>118</v>
      </c>
      <c r="I119" s="158" t="s">
        <v>329</v>
      </c>
    </row>
    <row r="120" spans="1:9">
      <c r="A120" s="153" t="str">
        <f t="shared" si="5"/>
        <v>기술보급과</v>
      </c>
      <c r="B120" s="154" t="str">
        <f t="shared" si="7"/>
        <v>농정해양위원회</v>
      </c>
      <c r="C120" s="153" t="str">
        <f t="shared" si="6"/>
        <v>농업기술원</v>
      </c>
      <c r="E120" s="155" t="s">
        <v>123</v>
      </c>
      <c r="F120" s="156" t="s">
        <v>414</v>
      </c>
      <c r="G120" s="155" t="s">
        <v>64</v>
      </c>
      <c r="H120" s="157">
        <v>119</v>
      </c>
      <c r="I120" s="158" t="s">
        <v>331</v>
      </c>
    </row>
    <row r="121" spans="1:9">
      <c r="A121" s="153" t="str">
        <f t="shared" si="5"/>
        <v>농촌자원과</v>
      </c>
      <c r="B121" s="154" t="str">
        <f t="shared" si="7"/>
        <v>농정해양위원회</v>
      </c>
      <c r="C121" s="153" t="str">
        <f t="shared" si="6"/>
        <v>농업기술원</v>
      </c>
      <c r="E121" s="155" t="s">
        <v>123</v>
      </c>
      <c r="F121" s="156" t="s">
        <v>415</v>
      </c>
      <c r="G121" s="155" t="s">
        <v>64</v>
      </c>
      <c r="H121" s="157">
        <v>120</v>
      </c>
      <c r="I121" s="158" t="s">
        <v>333</v>
      </c>
    </row>
    <row r="122" spans="1:9">
      <c r="A122" s="153" t="str">
        <f t="shared" si="5"/>
        <v>종자관리소</v>
      </c>
      <c r="B122" s="154" t="str">
        <f t="shared" si="7"/>
        <v>농정해양위원회</v>
      </c>
      <c r="C122" s="153" t="str">
        <f t="shared" si="6"/>
        <v>농업기술원</v>
      </c>
      <c r="E122" s="155" t="s">
        <v>123</v>
      </c>
      <c r="F122" s="156" t="s">
        <v>416</v>
      </c>
      <c r="G122" s="155" t="s">
        <v>64</v>
      </c>
      <c r="H122" s="157">
        <v>121</v>
      </c>
      <c r="I122" s="158" t="s">
        <v>482</v>
      </c>
    </row>
    <row r="123" spans="1:9">
      <c r="A123" s="153" t="str">
        <f t="shared" si="5"/>
        <v>버섯연구소</v>
      </c>
      <c r="B123" s="154" t="str">
        <f t="shared" si="7"/>
        <v>농정해양위원회</v>
      </c>
      <c r="C123" s="153" t="str">
        <f t="shared" si="6"/>
        <v>농업기술원</v>
      </c>
      <c r="E123" s="155" t="s">
        <v>123</v>
      </c>
      <c r="F123" s="156" t="s">
        <v>417</v>
      </c>
      <c r="G123" s="155" t="s">
        <v>64</v>
      </c>
      <c r="H123" s="157">
        <v>122</v>
      </c>
      <c r="I123" s="158" t="s">
        <v>483</v>
      </c>
    </row>
    <row r="124" spans="1:9">
      <c r="A124" s="153" t="str">
        <f t="shared" si="5"/>
        <v>소득자원연구소</v>
      </c>
      <c r="B124" s="154" t="str">
        <f t="shared" si="7"/>
        <v>농정해양위원회</v>
      </c>
      <c r="C124" s="153" t="str">
        <f t="shared" si="6"/>
        <v>농업기술원</v>
      </c>
      <c r="E124" s="155" t="s">
        <v>123</v>
      </c>
      <c r="F124" s="156" t="s">
        <v>418</v>
      </c>
      <c r="G124" s="155" t="s">
        <v>64</v>
      </c>
      <c r="H124" s="157">
        <v>123</v>
      </c>
      <c r="I124" s="158" t="s">
        <v>484</v>
      </c>
    </row>
    <row r="125" spans="1:9">
      <c r="A125" s="153" t="str">
        <f t="shared" si="5"/>
        <v>선인장다육식물연구소</v>
      </c>
      <c r="B125" s="154" t="str">
        <f t="shared" si="7"/>
        <v>농정해양위원회</v>
      </c>
      <c r="C125" s="153" t="str">
        <f t="shared" si="6"/>
        <v>농업기술원</v>
      </c>
      <c r="E125" s="155" t="s">
        <v>123</v>
      </c>
      <c r="F125" s="156" t="s">
        <v>419</v>
      </c>
      <c r="G125" s="155" t="s">
        <v>64</v>
      </c>
      <c r="H125" s="157">
        <v>124</v>
      </c>
      <c r="I125" s="158" t="s">
        <v>485</v>
      </c>
    </row>
    <row r="126" spans="1:9">
      <c r="A126" s="153" t="str">
        <f t="shared" si="5"/>
        <v>무한돌봄복지과</v>
      </c>
      <c r="B126" s="154" t="str">
        <f t="shared" si="7"/>
        <v>보건복지위원회</v>
      </c>
      <c r="C126" s="153" t="str">
        <f t="shared" si="6"/>
        <v>보건복지국</v>
      </c>
      <c r="E126" s="155" t="s">
        <v>111</v>
      </c>
      <c r="F126" s="156" t="s">
        <v>283</v>
      </c>
      <c r="G126" s="155" t="s">
        <v>406</v>
      </c>
      <c r="H126" s="157">
        <v>125</v>
      </c>
      <c r="I126" s="158" t="s">
        <v>336</v>
      </c>
    </row>
    <row r="127" spans="1:9">
      <c r="A127" s="153" t="str">
        <f t="shared" si="5"/>
        <v>사회적일자리과</v>
      </c>
      <c r="B127" s="154" t="str">
        <f t="shared" si="7"/>
        <v>보건복지위원회</v>
      </c>
      <c r="C127" s="153" t="str">
        <f t="shared" si="6"/>
        <v>보건복지국</v>
      </c>
      <c r="E127" s="155" t="s">
        <v>111</v>
      </c>
      <c r="F127" s="156" t="s">
        <v>285</v>
      </c>
      <c r="G127" s="155" t="s">
        <v>406</v>
      </c>
      <c r="H127" s="157">
        <v>126</v>
      </c>
      <c r="I127" s="158" t="s">
        <v>338</v>
      </c>
    </row>
    <row r="128" spans="1:9">
      <c r="A128" s="153" t="str">
        <f t="shared" si="5"/>
        <v>노인복지과</v>
      </c>
      <c r="B128" s="154" t="str">
        <f t="shared" si="7"/>
        <v>보건복지위원회</v>
      </c>
      <c r="C128" s="153" t="str">
        <f t="shared" si="6"/>
        <v>보건복지국</v>
      </c>
      <c r="E128" s="155" t="s">
        <v>111</v>
      </c>
      <c r="F128" s="156" t="s">
        <v>287</v>
      </c>
      <c r="G128" s="155" t="s">
        <v>406</v>
      </c>
      <c r="H128" s="157">
        <v>127</v>
      </c>
      <c r="I128" s="158" t="s">
        <v>340</v>
      </c>
    </row>
    <row r="129" spans="1:9">
      <c r="A129" s="153" t="str">
        <f t="shared" si="5"/>
        <v>장애인복지과</v>
      </c>
      <c r="B129" s="154" t="str">
        <f t="shared" si="7"/>
        <v>보건복지위원회</v>
      </c>
      <c r="C129" s="153" t="str">
        <f t="shared" si="6"/>
        <v>보건복지국</v>
      </c>
      <c r="E129" s="155" t="s">
        <v>111</v>
      </c>
      <c r="F129" s="156" t="s">
        <v>82</v>
      </c>
      <c r="G129" s="155" t="s">
        <v>406</v>
      </c>
      <c r="H129" s="157">
        <v>128</v>
      </c>
      <c r="I129" s="158" t="s">
        <v>342</v>
      </c>
    </row>
    <row r="130" spans="1:9">
      <c r="A130" s="153" t="str">
        <f t="shared" si="5"/>
        <v>보건정책과</v>
      </c>
      <c r="B130" s="154" t="str">
        <f t="shared" ref="B130:B161" si="8">G130</f>
        <v>보건복지위원회</v>
      </c>
      <c r="C130" s="153" t="str">
        <f t="shared" si="6"/>
        <v>보건복지국</v>
      </c>
      <c r="E130" s="155" t="s">
        <v>111</v>
      </c>
      <c r="F130" s="156" t="s">
        <v>288</v>
      </c>
      <c r="G130" s="155" t="s">
        <v>406</v>
      </c>
      <c r="H130" s="157">
        <v>129</v>
      </c>
      <c r="I130" s="158" t="s">
        <v>344</v>
      </c>
    </row>
    <row r="131" spans="1:9">
      <c r="A131" s="153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54" t="str">
        <f t="shared" si="8"/>
        <v>보건복지위원회</v>
      </c>
      <c r="C131" s="153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55" t="s">
        <v>111</v>
      </c>
      <c r="F131" s="156" t="s">
        <v>289</v>
      </c>
      <c r="G131" s="155" t="s">
        <v>406</v>
      </c>
      <c r="H131" s="157">
        <v>130</v>
      </c>
      <c r="I131" s="158" t="s">
        <v>346</v>
      </c>
    </row>
    <row r="132" spans="1:9">
      <c r="A132" s="153" t="str">
        <f t="shared" si="9"/>
        <v>식품안전과</v>
      </c>
      <c r="B132" s="154" t="str">
        <f t="shared" si="8"/>
        <v>보건복지위원회</v>
      </c>
      <c r="C132" s="153" t="str">
        <f t="shared" si="10"/>
        <v>보건복지국</v>
      </c>
      <c r="E132" s="155" t="s">
        <v>111</v>
      </c>
      <c r="F132" s="156" t="s">
        <v>290</v>
      </c>
      <c r="G132" s="155" t="s">
        <v>406</v>
      </c>
      <c r="H132" s="157">
        <v>131</v>
      </c>
      <c r="I132" s="158" t="s">
        <v>348</v>
      </c>
    </row>
    <row r="133" spans="1:9">
      <c r="A133" s="153" t="str">
        <f t="shared" si="9"/>
        <v>사회복지담당관</v>
      </c>
      <c r="B133" s="154" t="str">
        <f t="shared" si="8"/>
        <v>보건복지위원회</v>
      </c>
      <c r="C133" s="153" t="str">
        <f t="shared" si="10"/>
        <v>복지여성실</v>
      </c>
      <c r="E133" s="155" t="s">
        <v>70</v>
      </c>
      <c r="F133" s="156" t="s">
        <v>83</v>
      </c>
      <c r="G133" s="155" t="s">
        <v>406</v>
      </c>
      <c r="H133" s="157">
        <v>132</v>
      </c>
      <c r="I133" s="158" t="s">
        <v>355</v>
      </c>
    </row>
    <row r="134" spans="1:9">
      <c r="A134" s="153" t="str">
        <f t="shared" si="9"/>
        <v>보건위생담당관</v>
      </c>
      <c r="B134" s="154" t="str">
        <f t="shared" si="8"/>
        <v>보건복지위원회</v>
      </c>
      <c r="C134" s="153" t="str">
        <f t="shared" si="10"/>
        <v>복지여성실</v>
      </c>
      <c r="E134" s="155" t="s">
        <v>70</v>
      </c>
      <c r="F134" s="156" t="s">
        <v>313</v>
      </c>
      <c r="G134" s="155" t="s">
        <v>406</v>
      </c>
      <c r="H134" s="157">
        <v>133</v>
      </c>
      <c r="I134" s="158" t="s">
        <v>356</v>
      </c>
    </row>
    <row r="135" spans="1:9">
      <c r="A135" s="153" t="str">
        <f t="shared" si="9"/>
        <v>보건환경연구원(총무과)</v>
      </c>
      <c r="B135" s="154" t="str">
        <f t="shared" si="8"/>
        <v>보건복지위원회</v>
      </c>
      <c r="C135" s="153" t="str">
        <f t="shared" si="10"/>
        <v>보건환경연구원</v>
      </c>
      <c r="E135" s="155" t="s">
        <v>125</v>
      </c>
      <c r="F135" s="156" t="s">
        <v>390</v>
      </c>
      <c r="G135" s="155" t="s">
        <v>406</v>
      </c>
      <c r="H135" s="157">
        <v>134</v>
      </c>
      <c r="I135" s="158" t="s">
        <v>364</v>
      </c>
    </row>
    <row r="136" spans="1:9">
      <c r="A136" s="153" t="str">
        <f t="shared" si="9"/>
        <v>보건연구부</v>
      </c>
      <c r="B136" s="154" t="str">
        <f t="shared" si="8"/>
        <v>보건복지위원회</v>
      </c>
      <c r="C136" s="153" t="str">
        <f t="shared" si="10"/>
        <v>보건환경연구원</v>
      </c>
      <c r="E136" s="155" t="s">
        <v>125</v>
      </c>
      <c r="F136" s="156" t="s">
        <v>407</v>
      </c>
      <c r="G136" s="155" t="s">
        <v>406</v>
      </c>
      <c r="H136" s="157">
        <v>135</v>
      </c>
      <c r="I136" s="158" t="s">
        <v>366</v>
      </c>
    </row>
    <row r="137" spans="1:9">
      <c r="A137" s="173" t="str">
        <f t="shared" si="9"/>
        <v>북부지원</v>
      </c>
      <c r="B137" s="174" t="str">
        <f t="shared" si="8"/>
        <v>보건복지위원회</v>
      </c>
      <c r="C137" s="173" t="str">
        <f t="shared" si="10"/>
        <v>보건환경연구원</v>
      </c>
      <c r="D137" s="175"/>
      <c r="E137" s="176" t="s">
        <v>125</v>
      </c>
      <c r="F137" s="177" t="s">
        <v>408</v>
      </c>
      <c r="G137" s="176" t="s">
        <v>406</v>
      </c>
      <c r="H137" s="178">
        <v>136</v>
      </c>
      <c r="I137" s="179" t="s">
        <v>368</v>
      </c>
    </row>
    <row r="138" spans="1:9">
      <c r="A138" s="153" t="str">
        <f t="shared" si="9"/>
        <v>수원농산물검사소</v>
      </c>
      <c r="B138" s="154" t="str">
        <f t="shared" si="8"/>
        <v>보건복지위원회</v>
      </c>
      <c r="C138" s="153" t="str">
        <f t="shared" si="10"/>
        <v>보건환경연구원</v>
      </c>
      <c r="E138" s="155" t="s">
        <v>125</v>
      </c>
      <c r="F138" s="156" t="s">
        <v>409</v>
      </c>
      <c r="G138" s="155" t="s">
        <v>406</v>
      </c>
      <c r="H138" s="157">
        <v>137</v>
      </c>
      <c r="I138" s="158" t="s">
        <v>370</v>
      </c>
    </row>
    <row r="139" spans="1:9">
      <c r="A139" s="153" t="str">
        <f t="shared" si="9"/>
        <v>철도물류정책과</v>
      </c>
      <c r="B139" s="154" t="str">
        <f t="shared" si="8"/>
        <v>건설교통위원회</v>
      </c>
      <c r="C139" s="153" t="str">
        <f t="shared" si="10"/>
        <v>철도국</v>
      </c>
      <c r="E139" s="155" t="s">
        <v>210</v>
      </c>
      <c r="F139" s="156" t="s">
        <v>211</v>
      </c>
      <c r="G139" s="155" t="s">
        <v>11</v>
      </c>
      <c r="H139" s="157">
        <v>138</v>
      </c>
      <c r="I139" s="158" t="s">
        <v>374</v>
      </c>
    </row>
    <row r="140" spans="1:9">
      <c r="A140" s="153" t="str">
        <f t="shared" si="9"/>
        <v>광역도시철도과</v>
      </c>
      <c r="B140" s="154" t="str">
        <f t="shared" si="8"/>
        <v>건설교통위원회</v>
      </c>
      <c r="C140" s="153" t="str">
        <f t="shared" si="10"/>
        <v>철도국</v>
      </c>
      <c r="E140" s="155" t="s">
        <v>210</v>
      </c>
      <c r="F140" s="156" t="s">
        <v>213</v>
      </c>
      <c r="G140" s="155" t="s">
        <v>11</v>
      </c>
      <c r="H140" s="157">
        <v>139</v>
      </c>
      <c r="I140" s="158" t="s">
        <v>376</v>
      </c>
    </row>
    <row r="141" spans="1:9">
      <c r="A141" s="153" t="str">
        <f t="shared" si="9"/>
        <v>철도건설과</v>
      </c>
      <c r="B141" s="154" t="str">
        <f t="shared" si="8"/>
        <v>건설교통위원회</v>
      </c>
      <c r="C141" s="153" t="str">
        <f t="shared" si="10"/>
        <v>철도국</v>
      </c>
      <c r="E141" s="155" t="s">
        <v>210</v>
      </c>
      <c r="F141" s="156" t="s">
        <v>215</v>
      </c>
      <c r="G141" s="155" t="s">
        <v>11</v>
      </c>
      <c r="H141" s="157">
        <v>140</v>
      </c>
      <c r="I141" s="158" t="s">
        <v>378</v>
      </c>
    </row>
    <row r="142" spans="1:9">
      <c r="A142" s="153" t="str">
        <f t="shared" si="9"/>
        <v>교통정책과</v>
      </c>
      <c r="B142" s="154" t="str">
        <f t="shared" si="8"/>
        <v>건설교통위원회</v>
      </c>
      <c r="C142" s="153" t="str">
        <f t="shared" si="10"/>
        <v>교통국</v>
      </c>
      <c r="E142" s="155" t="s">
        <v>362</v>
      </c>
      <c r="F142" s="156" t="s">
        <v>363</v>
      </c>
      <c r="G142" s="155" t="s">
        <v>11</v>
      </c>
      <c r="H142" s="157">
        <v>141</v>
      </c>
      <c r="I142" s="158" t="s">
        <v>382</v>
      </c>
    </row>
    <row r="143" spans="1:9">
      <c r="A143" s="153" t="str">
        <f t="shared" si="9"/>
        <v>버스정책과</v>
      </c>
      <c r="B143" s="154" t="str">
        <f t="shared" si="8"/>
        <v>건설교통위원회</v>
      </c>
      <c r="C143" s="153" t="str">
        <f t="shared" si="10"/>
        <v>교통국</v>
      </c>
      <c r="E143" s="155" t="s">
        <v>362</v>
      </c>
      <c r="F143" s="156" t="s">
        <v>365</v>
      </c>
      <c r="G143" s="155" t="s">
        <v>11</v>
      </c>
      <c r="H143" s="157">
        <v>142</v>
      </c>
      <c r="I143" s="158" t="s">
        <v>383</v>
      </c>
    </row>
    <row r="144" spans="1:9">
      <c r="A144" s="153" t="str">
        <f t="shared" si="9"/>
        <v>굿모닝버스추진단</v>
      </c>
      <c r="B144" s="154" t="str">
        <f t="shared" si="8"/>
        <v>건설교통위원회</v>
      </c>
      <c r="C144" s="153" t="str">
        <f t="shared" si="10"/>
        <v>교통국</v>
      </c>
      <c r="E144" s="155" t="s">
        <v>362</v>
      </c>
      <c r="F144" s="156" t="s">
        <v>367</v>
      </c>
      <c r="G144" s="155" t="s">
        <v>11</v>
      </c>
      <c r="H144" s="157">
        <v>143</v>
      </c>
      <c r="I144" s="158" t="s">
        <v>384</v>
      </c>
    </row>
    <row r="145" spans="1:9">
      <c r="A145" s="153" t="str">
        <f t="shared" si="9"/>
        <v>택시정책과</v>
      </c>
      <c r="B145" s="154" t="str">
        <f t="shared" si="8"/>
        <v>건설교통위원회</v>
      </c>
      <c r="C145" s="153" t="str">
        <f t="shared" si="10"/>
        <v>교통국</v>
      </c>
      <c r="E145" s="155" t="s">
        <v>362</v>
      </c>
      <c r="F145" s="156" t="s">
        <v>369</v>
      </c>
      <c r="G145" s="155" t="s">
        <v>11</v>
      </c>
      <c r="H145" s="157">
        <v>144</v>
      </c>
      <c r="I145" s="158" t="s">
        <v>385</v>
      </c>
    </row>
    <row r="146" spans="1:9">
      <c r="A146" s="153" t="str">
        <f t="shared" si="9"/>
        <v>교통정보센터</v>
      </c>
      <c r="B146" s="154" t="str">
        <f t="shared" si="8"/>
        <v>건설교통위원회</v>
      </c>
      <c r="C146" s="153" t="str">
        <f t="shared" si="10"/>
        <v>교통국</v>
      </c>
      <c r="E146" s="155" t="s">
        <v>362</v>
      </c>
      <c r="F146" s="156" t="s">
        <v>371</v>
      </c>
      <c r="G146" s="155" t="s">
        <v>11</v>
      </c>
      <c r="H146" s="157">
        <v>145</v>
      </c>
      <c r="I146" s="158" t="s">
        <v>386</v>
      </c>
    </row>
    <row r="147" spans="1:9">
      <c r="A147" s="153" t="str">
        <f t="shared" si="9"/>
        <v>건설안전과</v>
      </c>
      <c r="B147" s="154" t="str">
        <f t="shared" si="8"/>
        <v>건설교통위원회</v>
      </c>
      <c r="C147" s="153" t="str">
        <f t="shared" si="10"/>
        <v>건설국</v>
      </c>
      <c r="E147" s="155" t="s">
        <v>372</v>
      </c>
      <c r="F147" s="156" t="s">
        <v>373</v>
      </c>
      <c r="G147" s="155" t="s">
        <v>11</v>
      </c>
      <c r="H147" s="157">
        <v>146</v>
      </c>
      <c r="I147" s="158" t="s">
        <v>388</v>
      </c>
    </row>
    <row r="148" spans="1:9">
      <c r="A148" s="153" t="str">
        <f t="shared" si="9"/>
        <v>도로정책과</v>
      </c>
      <c r="B148" s="154" t="str">
        <f t="shared" si="8"/>
        <v>건설교통위원회</v>
      </c>
      <c r="C148" s="153" t="str">
        <f t="shared" si="10"/>
        <v>건설국</v>
      </c>
      <c r="E148" s="155" t="s">
        <v>372</v>
      </c>
      <c r="F148" s="156" t="s">
        <v>375</v>
      </c>
      <c r="G148" s="155" t="s">
        <v>11</v>
      </c>
      <c r="H148" s="157">
        <v>147</v>
      </c>
      <c r="I148" s="158" t="s">
        <v>486</v>
      </c>
    </row>
    <row r="149" spans="1:9">
      <c r="A149" s="153" t="str">
        <f t="shared" si="9"/>
        <v>하천과</v>
      </c>
      <c r="B149" s="154" t="str">
        <f t="shared" si="8"/>
        <v>건설교통위원회</v>
      </c>
      <c r="C149" s="153" t="str">
        <f t="shared" si="10"/>
        <v>건설국</v>
      </c>
      <c r="E149" s="155" t="s">
        <v>372</v>
      </c>
      <c r="F149" s="156" t="s">
        <v>377</v>
      </c>
      <c r="G149" s="155" t="s">
        <v>11</v>
      </c>
      <c r="H149" s="157">
        <v>148</v>
      </c>
      <c r="I149" s="158" t="s">
        <v>487</v>
      </c>
    </row>
    <row r="150" spans="1:9">
      <c r="A150" s="153" t="str">
        <f t="shared" si="9"/>
        <v>건설기술과</v>
      </c>
      <c r="B150" s="154" t="str">
        <f t="shared" si="8"/>
        <v>건설교통위원회</v>
      </c>
      <c r="C150" s="153" t="str">
        <f t="shared" si="10"/>
        <v>건설국</v>
      </c>
      <c r="E150" s="155" t="s">
        <v>372</v>
      </c>
      <c r="F150" s="156" t="s">
        <v>379</v>
      </c>
      <c r="G150" s="155" t="s">
        <v>11</v>
      </c>
      <c r="H150" s="157">
        <v>149</v>
      </c>
      <c r="I150" s="158" t="s">
        <v>488</v>
      </c>
    </row>
    <row r="151" spans="1:9">
      <c r="A151" s="153" t="str">
        <f t="shared" si="9"/>
        <v>관리과</v>
      </c>
      <c r="B151" s="154" t="str">
        <f t="shared" si="8"/>
        <v>건설교통위원회</v>
      </c>
      <c r="C151" s="153" t="str">
        <f t="shared" si="10"/>
        <v>건설본부</v>
      </c>
      <c r="E151" s="155" t="s">
        <v>126</v>
      </c>
      <c r="F151" s="156" t="s">
        <v>420</v>
      </c>
      <c r="G151" s="155" t="s">
        <v>11</v>
      </c>
      <c r="H151" s="157">
        <v>150</v>
      </c>
      <c r="I151" s="158" t="s">
        <v>391</v>
      </c>
    </row>
    <row r="152" spans="1:9">
      <c r="A152" s="153" t="str">
        <f t="shared" si="9"/>
        <v>도로건설과</v>
      </c>
      <c r="B152" s="154" t="str">
        <f t="shared" si="8"/>
        <v>건설교통위원회</v>
      </c>
      <c r="C152" s="153" t="str">
        <f t="shared" si="10"/>
        <v>건설본부</v>
      </c>
      <c r="E152" s="155" t="s">
        <v>126</v>
      </c>
      <c r="F152" s="156" t="s">
        <v>421</v>
      </c>
      <c r="G152" s="155" t="s">
        <v>11</v>
      </c>
      <c r="H152" s="157">
        <v>151</v>
      </c>
      <c r="I152" s="158" t="s">
        <v>392</v>
      </c>
    </row>
    <row r="153" spans="1:9">
      <c r="A153" s="153" t="str">
        <f t="shared" si="9"/>
        <v>북부도로과</v>
      </c>
      <c r="B153" s="154" t="str">
        <f t="shared" si="8"/>
        <v>건설교통위원회</v>
      </c>
      <c r="C153" s="153" t="str">
        <f t="shared" si="10"/>
        <v>건설본부</v>
      </c>
      <c r="E153" s="155" t="s">
        <v>126</v>
      </c>
      <c r="F153" s="156" t="s">
        <v>422</v>
      </c>
      <c r="G153" s="155" t="s">
        <v>11</v>
      </c>
      <c r="H153" s="157">
        <v>152</v>
      </c>
      <c r="I153" s="158" t="s">
        <v>393</v>
      </c>
    </row>
    <row r="154" spans="1:9">
      <c r="A154" s="153" t="str">
        <f t="shared" si="9"/>
        <v>건축시설과</v>
      </c>
      <c r="B154" s="154" t="str">
        <f t="shared" si="8"/>
        <v>건설교통위원회</v>
      </c>
      <c r="C154" s="153" t="str">
        <f t="shared" si="10"/>
        <v>건설본부</v>
      </c>
      <c r="E154" s="155" t="s">
        <v>126</v>
      </c>
      <c r="F154" s="156" t="s">
        <v>423</v>
      </c>
      <c r="G154" s="155" t="s">
        <v>11</v>
      </c>
      <c r="H154" s="157">
        <v>153</v>
      </c>
      <c r="I154" s="158" t="s">
        <v>394</v>
      </c>
    </row>
    <row r="155" spans="1:9">
      <c r="A155" s="153" t="str">
        <f t="shared" si="9"/>
        <v>신청사건립추진단</v>
      </c>
      <c r="B155" s="154" t="str">
        <f t="shared" si="8"/>
        <v>건설교통위원회</v>
      </c>
      <c r="C155" s="153" t="str">
        <f t="shared" si="10"/>
        <v>건설본부</v>
      </c>
      <c r="E155" s="155" t="s">
        <v>126</v>
      </c>
      <c r="F155" s="156" t="s">
        <v>424</v>
      </c>
      <c r="G155" s="155" t="s">
        <v>11</v>
      </c>
      <c r="H155" s="157">
        <v>154</v>
      </c>
      <c r="I155" s="158" t="s">
        <v>395</v>
      </c>
    </row>
    <row r="156" spans="1:9">
      <c r="A156" s="153" t="str">
        <f t="shared" si="9"/>
        <v>지역정책과</v>
      </c>
      <c r="B156" s="154" t="str">
        <f t="shared" si="8"/>
        <v>도시환경위원회</v>
      </c>
      <c r="C156" s="153" t="str">
        <f t="shared" si="10"/>
        <v>도시주택실</v>
      </c>
      <c r="E156" s="155" t="s">
        <v>108</v>
      </c>
      <c r="F156" s="156" t="s">
        <v>157</v>
      </c>
      <c r="G156" s="155" t="s">
        <v>12</v>
      </c>
      <c r="H156" s="157">
        <v>155</v>
      </c>
      <c r="I156" s="158" t="s">
        <v>397</v>
      </c>
    </row>
    <row r="157" spans="1:9">
      <c r="A157" s="153" t="str">
        <f t="shared" si="9"/>
        <v>도시정책과</v>
      </c>
      <c r="B157" s="154" t="str">
        <f t="shared" si="8"/>
        <v>도시환경위원회</v>
      </c>
      <c r="C157" s="153" t="str">
        <f t="shared" si="10"/>
        <v>도시주택실</v>
      </c>
      <c r="E157" s="155" t="s">
        <v>108</v>
      </c>
      <c r="F157" s="156" t="s">
        <v>159</v>
      </c>
      <c r="G157" s="155" t="s">
        <v>12</v>
      </c>
      <c r="H157" s="157">
        <v>156</v>
      </c>
      <c r="I157" s="158" t="s">
        <v>489</v>
      </c>
    </row>
    <row r="158" spans="1:9">
      <c r="A158" s="153" t="str">
        <f t="shared" si="9"/>
        <v>도시주택과</v>
      </c>
      <c r="B158" s="154" t="str">
        <f t="shared" si="8"/>
        <v>도시환경위원회</v>
      </c>
      <c r="C158" s="153" t="str">
        <f t="shared" si="10"/>
        <v>도시주택실</v>
      </c>
      <c r="E158" s="155" t="s">
        <v>108</v>
      </c>
      <c r="F158" s="156" t="s">
        <v>161</v>
      </c>
      <c r="G158" s="155" t="s">
        <v>12</v>
      </c>
      <c r="H158" s="157">
        <v>157</v>
      </c>
      <c r="I158" s="158" t="s">
        <v>490</v>
      </c>
    </row>
    <row r="159" spans="1:9">
      <c r="A159" s="153" t="str">
        <f t="shared" si="9"/>
        <v>주택정책과</v>
      </c>
      <c r="B159" s="154" t="str">
        <f t="shared" si="8"/>
        <v>도시환경위원회</v>
      </c>
      <c r="C159" s="153" t="str">
        <f t="shared" si="10"/>
        <v>도시주택실</v>
      </c>
      <c r="E159" s="155" t="s">
        <v>108</v>
      </c>
      <c r="F159" s="156" t="s">
        <v>162</v>
      </c>
      <c r="G159" s="155" t="s">
        <v>12</v>
      </c>
      <c r="H159" s="157">
        <v>158</v>
      </c>
      <c r="I159" s="158" t="s">
        <v>491</v>
      </c>
    </row>
    <row r="160" spans="1:9">
      <c r="A160" s="153" t="str">
        <f t="shared" si="9"/>
        <v>건축디자인과</v>
      </c>
      <c r="B160" s="154" t="str">
        <f t="shared" si="8"/>
        <v>도시환경위원회</v>
      </c>
      <c r="C160" s="153" t="str">
        <f t="shared" si="10"/>
        <v>도시주택실</v>
      </c>
      <c r="E160" s="155" t="s">
        <v>108</v>
      </c>
      <c r="F160" s="156" t="s">
        <v>163</v>
      </c>
      <c r="G160" s="155" t="s">
        <v>12</v>
      </c>
      <c r="H160" s="157">
        <v>159</v>
      </c>
      <c r="I160" s="158" t="s">
        <v>492</v>
      </c>
    </row>
    <row r="161" spans="1:9">
      <c r="A161" s="153" t="str">
        <f t="shared" si="9"/>
        <v>공공택지과</v>
      </c>
      <c r="B161" s="154" t="str">
        <f t="shared" si="8"/>
        <v>도시환경위원회</v>
      </c>
      <c r="C161" s="153" t="str">
        <f t="shared" si="10"/>
        <v>도시주택실</v>
      </c>
      <c r="E161" s="155" t="s">
        <v>108</v>
      </c>
      <c r="F161" s="156" t="s">
        <v>164</v>
      </c>
      <c r="G161" s="155" t="s">
        <v>12</v>
      </c>
      <c r="H161" s="157">
        <v>160</v>
      </c>
      <c r="I161" s="158" t="s">
        <v>493</v>
      </c>
    </row>
    <row r="162" spans="1:9">
      <c r="A162" s="153" t="str">
        <f t="shared" si="9"/>
        <v>토지정보과</v>
      </c>
      <c r="B162" s="154" t="str">
        <f t="shared" ref="B162:B188" si="11">G162</f>
        <v>도시환경위원회</v>
      </c>
      <c r="C162" s="153" t="str">
        <f t="shared" si="10"/>
        <v>도시주택실</v>
      </c>
      <c r="E162" s="155" t="s">
        <v>108</v>
      </c>
      <c r="F162" s="156" t="s">
        <v>165</v>
      </c>
      <c r="G162" s="155" t="s">
        <v>12</v>
      </c>
      <c r="H162" s="157">
        <v>161</v>
      </c>
      <c r="I162" s="158" t="s">
        <v>494</v>
      </c>
    </row>
    <row r="163" spans="1:9">
      <c r="A163" s="153" t="str">
        <f t="shared" si="9"/>
        <v>도시개발과</v>
      </c>
      <c r="B163" s="154" t="str">
        <f t="shared" si="11"/>
        <v>도시환경위원회</v>
      </c>
      <c r="C163" s="153" t="str">
        <f t="shared" si="10"/>
        <v>도시주택실</v>
      </c>
      <c r="E163" s="155" t="s">
        <v>108</v>
      </c>
      <c r="F163" s="156" t="s">
        <v>166</v>
      </c>
      <c r="G163" s="155" t="s">
        <v>12</v>
      </c>
      <c r="H163" s="157">
        <v>162</v>
      </c>
      <c r="I163" s="158" t="s">
        <v>495</v>
      </c>
    </row>
    <row r="164" spans="1:9">
      <c r="A164" s="153" t="str">
        <f t="shared" si="9"/>
        <v>도시재생과</v>
      </c>
      <c r="B164" s="154" t="str">
        <f t="shared" si="11"/>
        <v>도시환경위원회</v>
      </c>
      <c r="C164" s="153" t="str">
        <f t="shared" si="10"/>
        <v>도시주택실</v>
      </c>
      <c r="E164" s="155" t="s">
        <v>108</v>
      </c>
      <c r="F164" s="156" t="s">
        <v>167</v>
      </c>
      <c r="G164" s="155" t="s">
        <v>12</v>
      </c>
      <c r="H164" s="157">
        <v>163</v>
      </c>
      <c r="I164" s="158" t="s">
        <v>496</v>
      </c>
    </row>
    <row r="165" spans="1:9">
      <c r="A165" s="153" t="str">
        <f t="shared" si="9"/>
        <v>도시계획상임기획단</v>
      </c>
      <c r="B165" s="154" t="str">
        <f t="shared" si="11"/>
        <v>도시환경위원회</v>
      </c>
      <c r="C165" s="153" t="str">
        <f t="shared" si="10"/>
        <v>도시주택실</v>
      </c>
      <c r="E165" s="155" t="s">
        <v>108</v>
      </c>
      <c r="F165" s="156" t="s">
        <v>168</v>
      </c>
      <c r="G165" s="155" t="s">
        <v>12</v>
      </c>
      <c r="H165" s="157">
        <v>164</v>
      </c>
      <c r="I165" s="158" t="s">
        <v>497</v>
      </c>
    </row>
    <row r="166" spans="1:9">
      <c r="A166" s="153" t="str">
        <f t="shared" si="9"/>
        <v>환경정책과</v>
      </c>
      <c r="B166" s="154" t="str">
        <f t="shared" si="11"/>
        <v>도시환경위원회</v>
      </c>
      <c r="C166" s="153" t="str">
        <f t="shared" si="10"/>
        <v>환경국</v>
      </c>
      <c r="E166" s="155" t="s">
        <v>112</v>
      </c>
      <c r="F166" s="156" t="s">
        <v>291</v>
      </c>
      <c r="G166" s="155" t="s">
        <v>12</v>
      </c>
      <c r="H166" s="157">
        <v>165</v>
      </c>
      <c r="I166" s="158" t="s">
        <v>399</v>
      </c>
    </row>
    <row r="167" spans="1:9">
      <c r="A167" s="153" t="str">
        <f t="shared" si="9"/>
        <v>기후대기과</v>
      </c>
      <c r="B167" s="154" t="str">
        <f t="shared" si="11"/>
        <v>도시환경위원회</v>
      </c>
      <c r="C167" s="153" t="str">
        <f t="shared" si="10"/>
        <v>환경국</v>
      </c>
      <c r="E167" s="155" t="s">
        <v>112</v>
      </c>
      <c r="F167" s="156" t="s">
        <v>293</v>
      </c>
      <c r="G167" s="155" t="s">
        <v>12</v>
      </c>
      <c r="H167" s="157">
        <v>166</v>
      </c>
      <c r="I167" s="158" t="s">
        <v>400</v>
      </c>
    </row>
    <row r="168" spans="1:9">
      <c r="A168" s="153" t="str">
        <f t="shared" si="9"/>
        <v>환경안전관리과</v>
      </c>
      <c r="B168" s="154" t="str">
        <f t="shared" si="11"/>
        <v>도시환경위원회</v>
      </c>
      <c r="C168" s="153" t="str">
        <f t="shared" si="10"/>
        <v>환경국</v>
      </c>
      <c r="E168" s="155" t="s">
        <v>112</v>
      </c>
      <c r="F168" s="156" t="s">
        <v>294</v>
      </c>
      <c r="G168" s="155" t="s">
        <v>12</v>
      </c>
      <c r="H168" s="157">
        <v>167</v>
      </c>
      <c r="I168" s="158" t="s">
        <v>401</v>
      </c>
    </row>
    <row r="169" spans="1:9">
      <c r="A169" s="153" t="str">
        <f t="shared" si="9"/>
        <v>자원순환과</v>
      </c>
      <c r="B169" s="154" t="str">
        <f t="shared" si="11"/>
        <v>도시환경위원회</v>
      </c>
      <c r="C169" s="153" t="str">
        <f t="shared" si="10"/>
        <v>환경국</v>
      </c>
      <c r="E169" s="155" t="s">
        <v>112</v>
      </c>
      <c r="F169" s="156" t="s">
        <v>295</v>
      </c>
      <c r="G169" s="155" t="s">
        <v>12</v>
      </c>
      <c r="H169" s="157">
        <v>168</v>
      </c>
      <c r="I169" s="158" t="s">
        <v>402</v>
      </c>
    </row>
    <row r="170" spans="1:9">
      <c r="A170" s="153" t="str">
        <f t="shared" si="9"/>
        <v>북부환경관리과</v>
      </c>
      <c r="B170" s="154" t="str">
        <f t="shared" si="11"/>
        <v>도시환경위원회</v>
      </c>
      <c r="C170" s="153" t="str">
        <f t="shared" si="10"/>
        <v>환경국</v>
      </c>
      <c r="E170" s="155" t="s">
        <v>112</v>
      </c>
      <c r="F170" s="156" t="s">
        <v>296</v>
      </c>
      <c r="G170" s="155" t="s">
        <v>12</v>
      </c>
      <c r="H170" s="157">
        <v>169</v>
      </c>
      <c r="I170" s="158" t="s">
        <v>403</v>
      </c>
    </row>
    <row r="171" spans="1:9">
      <c r="A171" s="153" t="str">
        <f t="shared" si="9"/>
        <v>공단환경관리사업소</v>
      </c>
      <c r="B171" s="154" t="str">
        <f t="shared" si="11"/>
        <v>도시환경위원회</v>
      </c>
      <c r="C171" s="153" t="str">
        <f t="shared" si="10"/>
        <v>환경국</v>
      </c>
      <c r="E171" s="155" t="s">
        <v>112</v>
      </c>
      <c r="F171" s="156" t="s">
        <v>297</v>
      </c>
      <c r="G171" s="155" t="s">
        <v>12</v>
      </c>
      <c r="H171" s="157">
        <v>170</v>
      </c>
      <c r="I171" s="158" t="s">
        <v>498</v>
      </c>
    </row>
    <row r="172" spans="1:9">
      <c r="A172" s="153" t="str">
        <f t="shared" si="9"/>
        <v>공원녹지과</v>
      </c>
      <c r="B172" s="154" t="str">
        <f t="shared" si="11"/>
        <v>도시환경위원회</v>
      </c>
      <c r="C172" s="153" t="str">
        <f t="shared" si="10"/>
        <v>축산산림국</v>
      </c>
      <c r="E172" s="155" t="s">
        <v>67</v>
      </c>
      <c r="F172" s="156" t="s">
        <v>358</v>
      </c>
      <c r="G172" s="155" t="s">
        <v>12</v>
      </c>
      <c r="H172" s="157">
        <v>171</v>
      </c>
      <c r="I172" s="158" t="s">
        <v>499</v>
      </c>
    </row>
    <row r="173" spans="1:9">
      <c r="A173" s="153" t="str">
        <f t="shared" si="9"/>
        <v>대기연구부</v>
      </c>
      <c r="B173" s="154" t="str">
        <f t="shared" si="11"/>
        <v>도시환경위원회</v>
      </c>
      <c r="C173" s="153" t="str">
        <f t="shared" si="10"/>
        <v>보건환경연구원</v>
      </c>
      <c r="E173" s="155" t="s">
        <v>125</v>
      </c>
      <c r="F173" s="156" t="s">
        <v>425</v>
      </c>
      <c r="G173" s="155" t="s">
        <v>12</v>
      </c>
      <c r="H173" s="157">
        <v>172</v>
      </c>
      <c r="I173" s="158" t="s">
        <v>500</v>
      </c>
    </row>
    <row r="174" spans="1:9">
      <c r="A174" s="153" t="str">
        <f t="shared" si="9"/>
        <v>수질연구부</v>
      </c>
      <c r="B174" s="154" t="str">
        <f t="shared" si="11"/>
        <v>도시환경위원회</v>
      </c>
      <c r="C174" s="153" t="str">
        <f t="shared" si="10"/>
        <v>보건환경연구원</v>
      </c>
      <c r="E174" s="155" t="s">
        <v>125</v>
      </c>
      <c r="F174" s="156" t="s">
        <v>426</v>
      </c>
      <c r="G174" s="155" t="s">
        <v>12</v>
      </c>
      <c r="H174" s="157">
        <v>173</v>
      </c>
      <c r="I174" s="158" t="s">
        <v>501</v>
      </c>
    </row>
    <row r="175" spans="1:9">
      <c r="A175" s="173" t="str">
        <f t="shared" si="9"/>
        <v>북부지원</v>
      </c>
      <c r="B175" s="174" t="str">
        <f t="shared" ref="B175" si="12">G175</f>
        <v>도시환경위원회</v>
      </c>
      <c r="C175" s="173" t="str">
        <f t="shared" si="10"/>
        <v>보건환경연구원</v>
      </c>
      <c r="D175" s="175"/>
      <c r="E175" s="176" t="s">
        <v>125</v>
      </c>
      <c r="F175" s="177" t="s">
        <v>408</v>
      </c>
      <c r="G175" s="176" t="s">
        <v>12</v>
      </c>
      <c r="H175" s="178" t="s">
        <v>552</v>
      </c>
      <c r="I175" s="179">
        <v>2903</v>
      </c>
    </row>
    <row r="176" spans="1:9">
      <c r="A176" s="153" t="str">
        <f t="shared" si="9"/>
        <v>수자원본부</v>
      </c>
      <c r="B176" s="154" t="str">
        <f t="shared" si="11"/>
        <v>도시환경위원회</v>
      </c>
      <c r="C176" s="153" t="str">
        <f t="shared" si="10"/>
        <v>수자원본부</v>
      </c>
      <c r="E176" s="155" t="s">
        <v>396</v>
      </c>
      <c r="F176" s="156" t="s">
        <v>396</v>
      </c>
      <c r="G176" s="155" t="s">
        <v>12</v>
      </c>
      <c r="H176" s="157">
        <v>174</v>
      </c>
      <c r="I176" s="158" t="s">
        <v>502</v>
      </c>
    </row>
    <row r="177" spans="1:9">
      <c r="A177" s="153" t="str">
        <f t="shared" si="9"/>
        <v>교육정책과</v>
      </c>
      <c r="B177" s="154" t="str">
        <f t="shared" si="11"/>
        <v>여성가족교육협력위원회</v>
      </c>
      <c r="C177" s="153" t="str">
        <f t="shared" si="10"/>
        <v>교육협력국</v>
      </c>
      <c r="E177" s="155" t="s">
        <v>181</v>
      </c>
      <c r="F177" s="156" t="s">
        <v>182</v>
      </c>
      <c r="G177" s="155" t="s">
        <v>427</v>
      </c>
      <c r="H177" s="157">
        <v>175</v>
      </c>
      <c r="I177" s="158" t="s">
        <v>503</v>
      </c>
    </row>
    <row r="178" spans="1:9">
      <c r="A178" s="153" t="str">
        <f t="shared" si="9"/>
        <v>교육협력과</v>
      </c>
      <c r="B178" s="154" t="str">
        <f t="shared" si="11"/>
        <v>여성가족교육협력위원회</v>
      </c>
      <c r="C178" s="153" t="str">
        <f t="shared" si="10"/>
        <v>교육협력국</v>
      </c>
      <c r="E178" s="155" t="s">
        <v>181</v>
      </c>
      <c r="F178" s="156" t="s">
        <v>184</v>
      </c>
      <c r="G178" s="155" t="s">
        <v>427</v>
      </c>
      <c r="H178" s="157">
        <v>176</v>
      </c>
      <c r="I178" s="158" t="s">
        <v>504</v>
      </c>
    </row>
    <row r="179" spans="1:9">
      <c r="A179" s="153" t="str">
        <f t="shared" si="9"/>
        <v>도서관정책과</v>
      </c>
      <c r="B179" s="154" t="str">
        <f t="shared" si="11"/>
        <v>여성가족교육협력위원회</v>
      </c>
      <c r="C179" s="153" t="str">
        <f t="shared" si="10"/>
        <v>교육협력국</v>
      </c>
      <c r="E179" s="155" t="s">
        <v>181</v>
      </c>
      <c r="F179" s="156" t="s">
        <v>186</v>
      </c>
      <c r="G179" s="155" t="s">
        <v>427</v>
      </c>
      <c r="H179" s="157">
        <v>177</v>
      </c>
      <c r="I179" s="158" t="s">
        <v>505</v>
      </c>
    </row>
    <row r="180" spans="1:9">
      <c r="A180" s="153" t="str">
        <f t="shared" si="9"/>
        <v>여성가족과</v>
      </c>
      <c r="B180" s="154" t="str">
        <f t="shared" si="11"/>
        <v>여성가족교육협력위원회</v>
      </c>
      <c r="C180" s="153" t="str">
        <f t="shared" si="10"/>
        <v>여성가족국</v>
      </c>
      <c r="E180" s="155" t="s">
        <v>113</v>
      </c>
      <c r="F180" s="156" t="s">
        <v>86</v>
      </c>
      <c r="G180" s="155" t="s">
        <v>427</v>
      </c>
      <c r="H180" s="157">
        <v>178</v>
      </c>
      <c r="I180" s="158" t="s">
        <v>506</v>
      </c>
    </row>
    <row r="181" spans="1:9">
      <c r="A181" s="153" t="str">
        <f t="shared" si="9"/>
        <v>보육정책과</v>
      </c>
      <c r="B181" s="154" t="str">
        <f t="shared" si="11"/>
        <v>여성가족교육협력위원회</v>
      </c>
      <c r="C181" s="153" t="str">
        <f t="shared" si="10"/>
        <v>여성가족국</v>
      </c>
      <c r="E181" s="155" t="s">
        <v>113</v>
      </c>
      <c r="F181" s="156" t="s">
        <v>299</v>
      </c>
      <c r="G181" s="155" t="s">
        <v>427</v>
      </c>
      <c r="H181" s="157">
        <v>179</v>
      </c>
      <c r="I181" s="158" t="s">
        <v>507</v>
      </c>
    </row>
    <row r="182" spans="1:9">
      <c r="A182" s="153" t="str">
        <f t="shared" si="9"/>
        <v>아동청소년과</v>
      </c>
      <c r="B182" s="154" t="str">
        <f t="shared" si="11"/>
        <v>여성가족교육협력위원회</v>
      </c>
      <c r="C182" s="153" t="str">
        <f t="shared" si="10"/>
        <v>여성가족국</v>
      </c>
      <c r="E182" s="155" t="s">
        <v>113</v>
      </c>
      <c r="F182" s="156" t="s">
        <v>301</v>
      </c>
      <c r="G182" s="155" t="s">
        <v>427</v>
      </c>
      <c r="H182" s="157">
        <v>180</v>
      </c>
      <c r="I182" s="158" t="s">
        <v>508</v>
      </c>
    </row>
    <row r="183" spans="1:9">
      <c r="A183" s="153" t="str">
        <f t="shared" si="9"/>
        <v>다문화가족과</v>
      </c>
      <c r="B183" s="154" t="str">
        <f t="shared" si="11"/>
        <v>여성가족교육협력위원회</v>
      </c>
      <c r="C183" s="153" t="str">
        <f t="shared" si="10"/>
        <v>여성가족국</v>
      </c>
      <c r="E183" s="155" t="s">
        <v>113</v>
      </c>
      <c r="F183" s="156" t="s">
        <v>303</v>
      </c>
      <c r="G183" s="155" t="s">
        <v>427</v>
      </c>
      <c r="H183" s="157">
        <v>181</v>
      </c>
      <c r="I183" s="158" t="s">
        <v>509</v>
      </c>
    </row>
    <row r="184" spans="1:9">
      <c r="A184" s="153" t="str">
        <f t="shared" si="9"/>
        <v>여성비전센터</v>
      </c>
      <c r="B184" s="154" t="str">
        <f t="shared" si="11"/>
        <v>여성가족교육협력위원회</v>
      </c>
      <c r="C184" s="153" t="str">
        <f t="shared" si="10"/>
        <v>여성가족국</v>
      </c>
      <c r="E184" s="155" t="s">
        <v>113</v>
      </c>
      <c r="F184" s="156" t="s">
        <v>305</v>
      </c>
      <c r="G184" s="155" t="s">
        <v>427</v>
      </c>
      <c r="H184" s="157">
        <v>182</v>
      </c>
      <c r="I184" s="158" t="s">
        <v>510</v>
      </c>
    </row>
    <row r="185" spans="1:9">
      <c r="A185" s="153" t="str">
        <f t="shared" si="9"/>
        <v>여성능력개발센터</v>
      </c>
      <c r="B185" s="154" t="str">
        <f t="shared" si="11"/>
        <v>여성가족교육협력위원회</v>
      </c>
      <c r="C185" s="153" t="str">
        <f t="shared" si="10"/>
        <v>여성가족국</v>
      </c>
      <c r="E185" s="155" t="s">
        <v>113</v>
      </c>
      <c r="F185" s="156" t="s">
        <v>307</v>
      </c>
      <c r="G185" s="155" t="s">
        <v>427</v>
      </c>
      <c r="H185" s="157">
        <v>183</v>
      </c>
      <c r="I185" s="158" t="s">
        <v>511</v>
      </c>
    </row>
    <row r="186" spans="1:9">
      <c r="A186" s="153" t="str">
        <f t="shared" si="9"/>
        <v>가족여성담당관</v>
      </c>
      <c r="B186" s="154" t="str">
        <f t="shared" si="11"/>
        <v>여성가족교육협력위원회</v>
      </c>
      <c r="C186" s="153" t="str">
        <f t="shared" si="10"/>
        <v>복지여성실</v>
      </c>
      <c r="E186" s="155" t="s">
        <v>70</v>
      </c>
      <c r="F186" s="156" t="s">
        <v>85</v>
      </c>
      <c r="G186" s="155" t="s">
        <v>427</v>
      </c>
      <c r="H186" s="157">
        <v>184</v>
      </c>
      <c r="I186" s="158" t="s">
        <v>512</v>
      </c>
    </row>
    <row r="187" spans="1:9">
      <c r="A187" s="153" t="str">
        <f t="shared" si="9"/>
        <v>보육청소년담당관</v>
      </c>
      <c r="B187" s="154" t="str">
        <f t="shared" si="11"/>
        <v>여성가족교육협력위원회</v>
      </c>
      <c r="C187" s="153" t="str">
        <f t="shared" si="10"/>
        <v>복지여성실</v>
      </c>
      <c r="E187" s="155" t="s">
        <v>70</v>
      </c>
      <c r="F187" s="156" t="s">
        <v>311</v>
      </c>
      <c r="G187" s="155" t="s">
        <v>427</v>
      </c>
      <c r="H187" s="157">
        <v>185</v>
      </c>
      <c r="I187" s="158" t="s">
        <v>513</v>
      </c>
    </row>
    <row r="188" spans="1:9">
      <c r="A188" s="153" t="str">
        <f t="shared" si="9"/>
        <v>북부여성비전센터</v>
      </c>
      <c r="B188" s="154" t="str">
        <f t="shared" si="11"/>
        <v>여성가족교육협력위원회</v>
      </c>
      <c r="C188" s="153" t="str">
        <f t="shared" si="10"/>
        <v>복지여성실</v>
      </c>
      <c r="E188" s="155" t="s">
        <v>70</v>
      </c>
      <c r="F188" s="155" t="s">
        <v>71</v>
      </c>
      <c r="G188" s="155" t="s">
        <v>427</v>
      </c>
      <c r="H188" s="157">
        <v>186</v>
      </c>
      <c r="I188" s="158" t="s">
        <v>514</v>
      </c>
    </row>
  </sheetData>
  <phoneticPr fontId="2" type="noConversion"/>
  <conditionalFormatting sqref="H1:I1 A1 C1">
    <cfRule type="containsText" dxfId="31" priority="5" operator="containsText" text="@@">
      <formula>NOT(ISERROR(SEARCH("@@",A1)))</formula>
    </cfRule>
  </conditionalFormatting>
  <conditionalFormatting sqref="B1">
    <cfRule type="containsText" dxfId="30" priority="4" operator="containsText" text="@@">
      <formula>NOT(ISERROR(SEARCH("@@",B1)))</formula>
    </cfRule>
  </conditionalFormatting>
  <conditionalFormatting sqref="F1">
    <cfRule type="containsText" dxfId="29" priority="3" operator="containsText" text="@@">
      <formula>NOT(ISERROR(SEARCH("@@",F1)))</formula>
    </cfRule>
  </conditionalFormatting>
  <conditionalFormatting sqref="E1">
    <cfRule type="containsText" dxfId="28" priority="2" operator="containsText" text="@@">
      <formula>NOT(ISERROR(SEARCH("@@",E1)))</formula>
    </cfRule>
  </conditionalFormatting>
  <conditionalFormatting sqref="G1">
    <cfRule type="containsText" dxfId="27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sqref="A1:E1"/>
    </sheetView>
  </sheetViews>
  <sheetFormatPr defaultRowHeight="16.5"/>
  <cols>
    <col min="1" max="2" width="18.875" style="29" customWidth="1"/>
    <col min="3" max="3" width="7.625" style="29" customWidth="1"/>
    <col min="4" max="4" width="18.875" style="29" customWidth="1"/>
    <col min="5" max="5" width="7.625" style="32" customWidth="1"/>
    <col min="6" max="6" width="3.375" style="29" customWidth="1"/>
    <col min="7" max="8" width="18.875" style="29" customWidth="1"/>
    <col min="9" max="9" width="7.625" style="29" customWidth="1"/>
    <col min="10" max="10" width="18.875" style="29" customWidth="1"/>
    <col min="11" max="11" width="7.625" style="32" customWidth="1"/>
    <col min="12" max="16384" width="9" style="29"/>
  </cols>
  <sheetData>
    <row r="1" spans="1:11" ht="33" customHeight="1">
      <c r="A1" s="256" t="s">
        <v>550</v>
      </c>
      <c r="B1" s="256"/>
      <c r="C1" s="256"/>
      <c r="D1" s="256"/>
      <c r="E1" s="256"/>
      <c r="F1" s="52"/>
      <c r="G1" s="257" t="s">
        <v>551</v>
      </c>
      <c r="H1" s="257"/>
      <c r="I1" s="258">
        <v>124682800</v>
      </c>
      <c r="J1" s="258"/>
      <c r="K1" s="258"/>
    </row>
    <row r="2" spans="1:11" s="45" customFormat="1" ht="22.5" customHeight="1">
      <c r="E2" s="46"/>
      <c r="K2" s="46" t="s">
        <v>78</v>
      </c>
    </row>
    <row r="3" spans="1:11" ht="27.95" customHeight="1">
      <c r="A3" s="259" t="s">
        <v>76</v>
      </c>
      <c r="B3" s="261" t="s">
        <v>87</v>
      </c>
      <c r="C3" s="262"/>
      <c r="D3" s="262"/>
      <c r="E3" s="263"/>
      <c r="F3" s="47"/>
      <c r="G3" s="259" t="s">
        <v>76</v>
      </c>
      <c r="H3" s="261" t="s">
        <v>88</v>
      </c>
      <c r="I3" s="262"/>
      <c r="J3" s="262"/>
      <c r="K3" s="263"/>
    </row>
    <row r="4" spans="1:11" ht="27.95" customHeight="1">
      <c r="A4" s="260"/>
      <c r="B4" s="33" t="s">
        <v>74</v>
      </c>
      <c r="C4" s="33" t="s">
        <v>77</v>
      </c>
      <c r="D4" s="33" t="s">
        <v>75</v>
      </c>
      <c r="E4" s="33" t="s">
        <v>77</v>
      </c>
      <c r="G4" s="260"/>
      <c r="H4" s="33" t="s">
        <v>74</v>
      </c>
      <c r="I4" s="33" t="s">
        <v>77</v>
      </c>
      <c r="J4" s="33" t="s">
        <v>75</v>
      </c>
      <c r="K4" s="33" t="s">
        <v>77</v>
      </c>
    </row>
    <row r="5" spans="1:11" s="42" customFormat="1" ht="27.95" customHeight="1">
      <c r="A5" s="34" t="s">
        <v>92</v>
      </c>
      <c r="B5" s="39">
        <f>SUM(B6,B9)</f>
        <v>211919667</v>
      </c>
      <c r="C5" s="34" t="str">
        <f>IF(B5='2015년본예산(세입)'!U3,"OK","@@")</f>
        <v>OK</v>
      </c>
      <c r="D5" s="39">
        <f>SUM(D6,D9)</f>
        <v>221182140</v>
      </c>
      <c r="E5" s="34" t="str">
        <f>IF(D5='2015년본예산(세출)'!U3,"OK","@@")</f>
        <v>OK</v>
      </c>
      <c r="F5" s="29"/>
      <c r="G5" s="34" t="s">
        <v>92</v>
      </c>
      <c r="H5" s="39">
        <f>SUM(H6,H9)</f>
        <v>0</v>
      </c>
      <c r="I5" s="34" t="str">
        <f>IF(H5='2015년본예산(세입)'!Z3,"OK","@@")</f>
        <v>OK</v>
      </c>
      <c r="J5" s="39">
        <f>SUM(J6,J9)</f>
        <v>0</v>
      </c>
      <c r="K5" s="34" t="str">
        <f>IF(J5='2015년본예산(세출)'!Z3,"OK","@@")</f>
        <v>OK</v>
      </c>
    </row>
    <row r="6" spans="1:11" ht="27.95" customHeight="1">
      <c r="A6" s="30" t="s">
        <v>91</v>
      </c>
      <c r="B6" s="38">
        <f>SUM(B7:B8)</f>
        <v>215545084</v>
      </c>
      <c r="C6" s="30" t="str">
        <f>IF(B6='2015년본예산(세입)'!U6,"OK","@@")</f>
        <v>OK</v>
      </c>
      <c r="D6" s="38">
        <f>SUM(D7:D8)</f>
        <v>224807557</v>
      </c>
      <c r="E6" s="30" t="str">
        <f>IF($D$6='2015년본예산(세출)'!$U$6,"OK","@@")</f>
        <v>OK</v>
      </c>
      <c r="G6" s="30" t="s">
        <v>91</v>
      </c>
      <c r="H6" s="38">
        <f>SUM(H7:H8)</f>
        <v>0</v>
      </c>
      <c r="I6" s="30" t="str">
        <f>IF(H6='2015년본예산(세입)'!Z6,"OK","@@")</f>
        <v>OK</v>
      </c>
      <c r="J6" s="38">
        <f>SUM(J7:J8)</f>
        <v>0</v>
      </c>
      <c r="K6" s="30" t="str">
        <f>IF($J6='2015년본예산(세출)'!$Z6,"OK","@@")</f>
        <v>OK</v>
      </c>
    </row>
    <row r="7" spans="1:11" s="42" customFormat="1" ht="27.95" customHeight="1">
      <c r="A7" s="48" t="s">
        <v>548</v>
      </c>
      <c r="B7" s="49">
        <f>SUMIFS('2015년본예산(세입)'!$U$7:$U$640,'2015년본예산(세입)'!$S$7:$S$640,"도비")</f>
        <v>215545084</v>
      </c>
      <c r="C7" s="48"/>
      <c r="D7" s="49">
        <f>SUMIFS('2015년본예산(세출)'!$U$7:$U$607,'2015년본예산(세출)'!$S$7:$S$607,"도비")</f>
        <v>226590891</v>
      </c>
      <c r="E7" s="48"/>
      <c r="G7" s="48" t="s">
        <v>90</v>
      </c>
      <c r="H7" s="49">
        <f>SUMIFS('2015년본예산(세입)'!$Z$7:$Z$640,'2015년본예산(세입)'!$X$7:$X$640,"도비")</f>
        <v>0</v>
      </c>
      <c r="I7" s="48"/>
      <c r="J7" s="49">
        <f>SUMIFS('2015년본예산(세출)'!$Z$7:$Z$607,'2015년본예산(세출)'!$X$7:$X$607,"도비")</f>
        <v>0</v>
      </c>
      <c r="K7" s="48"/>
    </row>
    <row r="8" spans="1:11" s="42" customFormat="1" ht="27.95" customHeight="1">
      <c r="A8" s="48" t="s">
        <v>89</v>
      </c>
      <c r="B8" s="49">
        <f>SUMIFS('2015년본예산(세입)'!$U$7:$U$640,'2015년본예산(세입)'!$S$7:$S$640,"국비")+SUMIFS('2015년본예산(세입)'!$U$7:$U$640,'2015년본예산(세입)'!$S$7:$S$640,"광특")+SUMIFS('2015년본예산(세입)'!$U$7:$U$640,'2015년본예산(세입)'!$S$7:$S$640,"기금")+SUMIFS('2015년본예산(세입)'!$U$7:$U$640,'2015년본예산(세입)'!$S$7:$S$640,"분권")+SUMIFS('2015년본예산(세입)'!$U$7:$U$640,'2015년본예산(세입)'!$S$7:$S$640,"특교")</f>
        <v>0</v>
      </c>
      <c r="C8" s="48"/>
      <c r="D8" s="49">
        <f>SUMIFS('2015년본예산(세출)'!$U$7:$U$607,'2015년본예산(세출)'!$S$7:$S$607,"국비")+SUMIFS('2015년본예산(세출)'!$U$7:$U$607,'2015년본예산(세출)'!$S$7:$S$607,"광특")+SUMIFS('2015년본예산(세출)'!$U$7:$U$607,'2015년본예산(세출)'!$S$7:$S$607,"기금")+SUMIFS('2015년본예산(세출)'!$U$7:$U$607,'2015년본예산(세출)'!$S$7:$S$607,"분권")+SUMIFS('2015년본예산(세출)'!$U$7:$U$607,'2015년본예산(세출)'!$S$7:$S$607,"특교")</f>
        <v>-1783334</v>
      </c>
      <c r="E8" s="48"/>
      <c r="G8" s="48" t="s">
        <v>89</v>
      </c>
      <c r="H8" s="49">
        <f>SUMIFS('2015년본예산(세입)'!$Z$7:$Z$640,'2015년본예산(세입)'!$X$7:$X$640,"국비")+SUMIFS('2015년본예산(세입)'!$Z$7:$Z$640,'2015년본예산(세입)'!$X$7:$X$640,"광특")+SUMIFS('2015년본예산(세입)'!$Z$7:$Z$640,'2015년본예산(세입)'!$X$7:$X$640,"기금")+SUMIFS('2015년본예산(세입)'!$Z$7:$Z$640,'2015년본예산(세입)'!$X$7:$X$640,"분권")+SUMIFS('2015년본예산(세입)'!$Z$7:$Z$640,'2015년본예산(세입)'!$X$7:$X$640,"특교")</f>
        <v>0</v>
      </c>
      <c r="I8" s="48"/>
      <c r="J8" s="49">
        <f>SUMIFS('2015년본예산(세출)'!$Z$7:$Z$607,'2015년본예산(세출)'!$X$7:$X$607,"국비")+SUMIFS('2015년본예산(세출)'!$Z$7:$Z$607,'2015년본예산(세출)'!$X$7:$X$607,"광특")+SUMIFS('2015년본예산(세출)'!$Z$7:$Z$607,'2015년본예산(세출)'!$X$7:$X$607,"기금")+SUMIFS('2015년본예산(세출)'!$Z$7:$Z$607,'2015년본예산(세출)'!$X$7:$X$607,"분권")+SUMIFS('2015년본예산(세출)'!$Z$7:$Z$607,'2015년본예산(세출)'!$X$7:$X$607,"특교")</f>
        <v>0</v>
      </c>
      <c r="K8" s="48"/>
    </row>
    <row r="9" spans="1:11" ht="27.95" customHeight="1">
      <c r="A9" s="30" t="s">
        <v>84</v>
      </c>
      <c r="B9" s="38">
        <f>SUM(B10:B14)</f>
        <v>-3625417</v>
      </c>
      <c r="C9" s="30" t="str">
        <f>IF(B9='2015년본예산(세입)'!T6,"OK","@@")</f>
        <v>OK</v>
      </c>
      <c r="D9" s="38">
        <f>SUM(D10:D14)</f>
        <v>-3625417</v>
      </c>
      <c r="E9" s="30" t="str">
        <f>IF(B9=D9,"OK","@@")</f>
        <v>OK</v>
      </c>
      <c r="G9" s="30" t="s">
        <v>84</v>
      </c>
      <c r="H9" s="38">
        <f>SUM(H10:H14)</f>
        <v>0</v>
      </c>
      <c r="I9" s="30" t="str">
        <f>IF(H9='2015년본예산(세입)'!Y6,"OK","@@")</f>
        <v>OK</v>
      </c>
      <c r="J9" s="38">
        <f>SUM(J10:J14)</f>
        <v>0</v>
      </c>
      <c r="K9" s="30" t="str">
        <f>IF(H9=J9,"OK","@@")</f>
        <v>OK</v>
      </c>
    </row>
    <row r="10" spans="1:11" ht="27.95" customHeight="1">
      <c r="A10" s="40" t="s">
        <v>60</v>
      </c>
      <c r="B10" s="41">
        <f>SUMIFS('2015년본예산(세입)'!$T$7:$T$640,'2015년본예산(세입)'!$S$7:$S$640,'15년검증'!$A10)</f>
        <v>-3695209</v>
      </c>
      <c r="C10" s="31"/>
      <c r="D10" s="41">
        <f>SUMIFS('2015년본예산(세출)'!$T$7:$T$607,'2015년본예산(세출)'!$S$7:$S$607,'15년검증'!$A10)</f>
        <v>-3695209</v>
      </c>
      <c r="E10" s="31" t="str">
        <f t="shared" ref="E10:E14" si="0">IF(B10=D10,"OK","@@")</f>
        <v>OK</v>
      </c>
      <c r="G10" s="40" t="s">
        <v>60</v>
      </c>
      <c r="H10" s="41">
        <f>SUMIFS('2015년본예산(세입)'!$Y$7:$Y$640,'2015년본예산(세입)'!$X$7:$X$640,'15년검증'!$A10)</f>
        <v>0</v>
      </c>
      <c r="I10" s="31"/>
      <c r="J10" s="41">
        <f>SUMIFS('2015년본예산(세출)'!$Y$7:$Y$607,'2015년본예산(세출)'!$X$7:$X$607,'15년검증'!$A10)</f>
        <v>0</v>
      </c>
      <c r="K10" s="31" t="str">
        <f t="shared" ref="K10:K14" si="1">IF(H10=J10,"OK","@@")</f>
        <v>OK</v>
      </c>
    </row>
    <row r="11" spans="1:11" ht="27.95" customHeight="1">
      <c r="A11" s="40" t="s">
        <v>80</v>
      </c>
      <c r="B11" s="41">
        <f>SUMIFS('2015년본예산(세입)'!$T$7:$T$640,'2015년본예산(세입)'!$S$7:$S$640,'15년검증'!$A11)</f>
        <v>0</v>
      </c>
      <c r="C11" s="31"/>
      <c r="D11" s="41">
        <f>SUMIFS('2015년본예산(세출)'!$T$7:$T$607,'2015년본예산(세출)'!$S$7:$S$607,'15년검증'!$A11)</f>
        <v>0</v>
      </c>
      <c r="E11" s="31" t="str">
        <f t="shared" si="0"/>
        <v>OK</v>
      </c>
      <c r="G11" s="40" t="s">
        <v>80</v>
      </c>
      <c r="H11" s="41">
        <f>SUMIFS('2015년본예산(세입)'!$Y$7:$Y$640,'2015년본예산(세입)'!$X$7:$X$640,'15년검증'!$A11)</f>
        <v>0</v>
      </c>
      <c r="I11" s="31"/>
      <c r="J11" s="41">
        <f>SUMIFS('2015년본예산(세출)'!$Y$7:$Y$607,'2015년본예산(세출)'!$X$7:$X$607,'15년검증'!$A11)</f>
        <v>0</v>
      </c>
      <c r="K11" s="31" t="str">
        <f t="shared" si="1"/>
        <v>OK</v>
      </c>
    </row>
    <row r="12" spans="1:11" ht="27.95" customHeight="1">
      <c r="A12" s="40" t="s">
        <v>73</v>
      </c>
      <c r="B12" s="41">
        <f>SUMIFS('2015년본예산(세입)'!$T$7:$T$640,'2015년본예산(세입)'!$S$7:$S$640,'15년검증'!$A12)</f>
        <v>69792</v>
      </c>
      <c r="C12" s="31"/>
      <c r="D12" s="41">
        <f>SUMIFS('2015년본예산(세출)'!$T$7:$T$607,'2015년본예산(세출)'!$S$7:$S$607,'15년검증'!$A12)</f>
        <v>69792</v>
      </c>
      <c r="E12" s="31" t="str">
        <f t="shared" si="0"/>
        <v>OK</v>
      </c>
      <c r="G12" s="40" t="s">
        <v>73</v>
      </c>
      <c r="H12" s="41">
        <f>SUMIFS('2015년본예산(세입)'!$Y$7:$Y$640,'2015년본예산(세입)'!$X$7:$X$640,'15년검증'!$A12)</f>
        <v>0</v>
      </c>
      <c r="I12" s="31"/>
      <c r="J12" s="41">
        <f>SUMIFS('2015년본예산(세출)'!$Y$7:$Y$607,'2015년본예산(세출)'!$X$7:$X$607,'15년검증'!$A12)</f>
        <v>0</v>
      </c>
      <c r="K12" s="31" t="str">
        <f t="shared" si="1"/>
        <v>OK</v>
      </c>
    </row>
    <row r="13" spans="1:11" ht="27.95" customHeight="1">
      <c r="A13" s="40" t="s">
        <v>81</v>
      </c>
      <c r="B13" s="41">
        <f>SUMIFS('2015년본예산(세입)'!$T$7:$T$640,'2015년본예산(세입)'!$S$7:$S$640,'15년검증'!$A13)</f>
        <v>0</v>
      </c>
      <c r="C13" s="31"/>
      <c r="D13" s="41">
        <f>SUMIFS('2015년본예산(세출)'!$T$7:$T$607,'2015년본예산(세출)'!$S$7:$S$607,'15년검증'!$A13)</f>
        <v>0</v>
      </c>
      <c r="E13" s="31" t="str">
        <f t="shared" si="0"/>
        <v>OK</v>
      </c>
      <c r="G13" s="40" t="s">
        <v>81</v>
      </c>
      <c r="H13" s="41">
        <f>SUMIFS('2015년본예산(세입)'!$Y$7:$Y$640,'2015년본예산(세입)'!$X$7:$X$640,'15년검증'!$A13)</f>
        <v>0</v>
      </c>
      <c r="I13" s="31"/>
      <c r="J13" s="41">
        <f>SUMIFS('2015년본예산(세출)'!$Y$7:$Y$607,'2015년본예산(세출)'!$X$7:$X$607,'15년검증'!$A13)</f>
        <v>0</v>
      </c>
      <c r="K13" s="31" t="str">
        <f t="shared" si="1"/>
        <v>OK</v>
      </c>
    </row>
    <row r="14" spans="1:11" ht="27.95" customHeight="1">
      <c r="A14" s="40" t="s">
        <v>523</v>
      </c>
      <c r="B14" s="41">
        <f>SUMIFS('2015년본예산(세입)'!$T$7:$T$640,'2015년본예산(세입)'!$S$7:$S$640,'15년검증'!$A14)</f>
        <v>0</v>
      </c>
      <c r="C14" s="31"/>
      <c r="D14" s="41">
        <f>SUMIFS('2015년본예산(세출)'!$T$7:$T$607,'2015년본예산(세출)'!$S$7:$S$607,'15년검증'!$A14)</f>
        <v>0</v>
      </c>
      <c r="E14" s="31" t="str">
        <f t="shared" si="0"/>
        <v>OK</v>
      </c>
      <c r="G14" s="40" t="s">
        <v>523</v>
      </c>
      <c r="H14" s="41">
        <f>SUMIFS('2015년본예산(세입)'!$Y$7:$Y$640,'2015년본예산(세입)'!$X$7:$X$640,'15년검증'!$A14)</f>
        <v>0</v>
      </c>
      <c r="I14" s="31"/>
      <c r="J14" s="41">
        <f>SUMIFS('2015년본예산(세출)'!$Y$7:$Y$607,'2015년본예산(세출)'!$X$7:$X$607,'15년검증'!$A14)</f>
        <v>0</v>
      </c>
      <c r="K14" s="31" t="str">
        <f t="shared" si="1"/>
        <v>OK</v>
      </c>
    </row>
    <row r="15" spans="1:11" ht="27.95" customHeight="1"/>
    <row r="16" spans="1:11" ht="27.95" customHeight="1">
      <c r="F16" s="43"/>
      <c r="G16" s="81" t="s">
        <v>547</v>
      </c>
      <c r="H16" s="250" t="e">
        <f>INDEX('2015년본예산(세출)'!Z7:Z607,MATCH("*예비비*",'2015년본예산(세출)'!F7:F607,0))</f>
        <v>#N/A</v>
      </c>
      <c r="I16" s="251"/>
      <c r="J16" s="251"/>
      <c r="K16" s="252"/>
    </row>
    <row r="17" spans="1:11" ht="27.95" customHeight="1"/>
    <row r="18" spans="1:11" ht="27.95" customHeight="1">
      <c r="F18" s="43"/>
      <c r="H18" s="250">
        <f>H5-J5</f>
        <v>0</v>
      </c>
      <c r="I18" s="251"/>
      <c r="J18" s="251"/>
      <c r="K18" s="252"/>
    </row>
    <row r="19" spans="1:11" ht="27.95" customHeight="1">
      <c r="A19" s="43"/>
      <c r="B19" s="43"/>
      <c r="C19" s="43"/>
      <c r="D19" s="43"/>
      <c r="E19" s="44"/>
      <c r="F19" s="43"/>
      <c r="G19" s="43"/>
      <c r="H19" s="43"/>
      <c r="I19" s="43"/>
      <c r="J19" s="43"/>
      <c r="K19" s="44"/>
    </row>
    <row r="20" spans="1:11" ht="27.95" customHeight="1">
      <c r="F20" s="43"/>
      <c r="G20" s="172" t="s">
        <v>549</v>
      </c>
      <c r="H20" s="253" t="e">
        <f>I1+H16</f>
        <v>#N/A</v>
      </c>
      <c r="I20" s="254"/>
      <c r="J20" s="254"/>
      <c r="K20" s="255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16:K16"/>
    <mergeCell ref="H18:K18"/>
    <mergeCell ref="H20:K20"/>
    <mergeCell ref="A1:E1"/>
    <mergeCell ref="G1:H1"/>
    <mergeCell ref="I1:K1"/>
    <mergeCell ref="A3:A4"/>
    <mergeCell ref="B3:E3"/>
    <mergeCell ref="G3:G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activeCell="J10" sqref="J10"/>
    </sheetView>
  </sheetViews>
  <sheetFormatPr defaultRowHeight="16.5"/>
  <cols>
    <col min="1" max="2" width="18.875" style="29" customWidth="1"/>
    <col min="3" max="3" width="7.625" style="29" customWidth="1"/>
    <col min="4" max="4" width="18.875" style="29" customWidth="1"/>
    <col min="5" max="5" width="7.625" style="32" customWidth="1"/>
    <col min="6" max="6" width="3.375" style="29" customWidth="1"/>
    <col min="7" max="8" width="18.875" style="29" customWidth="1"/>
    <col min="9" max="9" width="7.625" style="29" customWidth="1"/>
    <col min="10" max="10" width="18.875" style="29" customWidth="1"/>
    <col min="11" max="11" width="7.625" style="32" customWidth="1"/>
    <col min="12" max="16384" width="9" style="29"/>
  </cols>
  <sheetData>
    <row r="1" spans="1:11" ht="33" customHeight="1">
      <c r="A1" s="256" t="s">
        <v>546</v>
      </c>
      <c r="B1" s="256"/>
      <c r="C1" s="256"/>
      <c r="D1" s="256"/>
      <c r="E1" s="256"/>
      <c r="F1" s="52"/>
      <c r="G1" s="257" t="s">
        <v>530</v>
      </c>
      <c r="H1" s="257"/>
      <c r="I1" s="258">
        <v>22466366</v>
      </c>
      <c r="J1" s="258"/>
      <c r="K1" s="258"/>
    </row>
    <row r="2" spans="1:11" s="45" customFormat="1" ht="22.5" customHeight="1">
      <c r="E2" s="46"/>
      <c r="K2" s="46" t="s">
        <v>78</v>
      </c>
    </row>
    <row r="3" spans="1:11" ht="27.95" customHeight="1">
      <c r="A3" s="259" t="s">
        <v>76</v>
      </c>
      <c r="B3" s="261" t="s">
        <v>87</v>
      </c>
      <c r="C3" s="262"/>
      <c r="D3" s="262"/>
      <c r="E3" s="263"/>
      <c r="F3" s="47"/>
      <c r="G3" s="259" t="s">
        <v>76</v>
      </c>
      <c r="H3" s="261" t="s">
        <v>88</v>
      </c>
      <c r="I3" s="262"/>
      <c r="J3" s="262"/>
      <c r="K3" s="263"/>
    </row>
    <row r="4" spans="1:11" ht="27.95" customHeight="1">
      <c r="A4" s="260"/>
      <c r="B4" s="33" t="s">
        <v>74</v>
      </c>
      <c r="C4" s="33" t="s">
        <v>77</v>
      </c>
      <c r="D4" s="33" t="s">
        <v>75</v>
      </c>
      <c r="E4" s="33" t="s">
        <v>77</v>
      </c>
      <c r="G4" s="260"/>
      <c r="H4" s="33" t="s">
        <v>74</v>
      </c>
      <c r="I4" s="33" t="s">
        <v>77</v>
      </c>
      <c r="J4" s="33" t="s">
        <v>75</v>
      </c>
      <c r="K4" s="33" t="s">
        <v>77</v>
      </c>
    </row>
    <row r="5" spans="1:11" s="42" customFormat="1" ht="27.95" customHeight="1">
      <c r="A5" s="34" t="s">
        <v>92</v>
      </c>
      <c r="B5" s="39" t="e">
        <f>SUM(B6,B9)</f>
        <v>#REF!</v>
      </c>
      <c r="C5" s="34" t="e">
        <f>IF(B5=#REF!,"OK","@@")</f>
        <v>#REF!</v>
      </c>
      <c r="D5" s="39" t="e">
        <f>SUM(D6,D9)</f>
        <v>#REF!</v>
      </c>
      <c r="E5" s="34" t="e">
        <f>IF(D5=#REF!,"OK","@@")</f>
        <v>#REF!</v>
      </c>
      <c r="F5" s="29"/>
      <c r="G5" s="34" t="s">
        <v>92</v>
      </c>
      <c r="H5" s="39" t="e">
        <f>SUM(H6,H9)</f>
        <v>#REF!</v>
      </c>
      <c r="I5" s="34" t="e">
        <f>IF(H5=#REF!,"OK","@@")</f>
        <v>#REF!</v>
      </c>
      <c r="J5" s="39" t="e">
        <f>SUM(J6,J9)</f>
        <v>#REF!</v>
      </c>
      <c r="K5" s="34" t="e">
        <f>IF(J5=#REF!,"OK","@@")</f>
        <v>#REF!</v>
      </c>
    </row>
    <row r="6" spans="1:11" ht="27.95" customHeight="1">
      <c r="A6" s="30" t="s">
        <v>91</v>
      </c>
      <c r="B6" s="38" t="e">
        <f>SUM(B7:B8)</f>
        <v>#REF!</v>
      </c>
      <c r="C6" s="30" t="e">
        <f>IF(B6=#REF!,"OK","@@")</f>
        <v>#REF!</v>
      </c>
      <c r="D6" s="38" t="e">
        <f>SUM(D7:D8)</f>
        <v>#REF!</v>
      </c>
      <c r="E6" s="30" t="e">
        <f>IF($D$6=#REF!,"OK","@@")</f>
        <v>#REF!</v>
      </c>
      <c r="G6" s="30" t="s">
        <v>91</v>
      </c>
      <c r="H6" s="38" t="e">
        <f>SUM(H7:H8)</f>
        <v>#REF!</v>
      </c>
      <c r="I6" s="30" t="e">
        <f>IF(H6=#REF!,"OK","@@")</f>
        <v>#REF!</v>
      </c>
      <c r="J6" s="38" t="e">
        <f>SUM(J7:J8)</f>
        <v>#REF!</v>
      </c>
      <c r="K6" s="30" t="e">
        <f>IF($J6=#REF!,"OK","@@")</f>
        <v>#REF!</v>
      </c>
    </row>
    <row r="7" spans="1:11" s="42" customFormat="1" ht="27.95" customHeight="1">
      <c r="A7" s="48" t="s">
        <v>548</v>
      </c>
      <c r="B7" s="49" t="e">
        <f>SUMIFS(#REF!,#REF!,"도비")</f>
        <v>#REF!</v>
      </c>
      <c r="C7" s="48"/>
      <c r="D7" s="49" t="e">
        <f>SUMIFS(#REF!,#REF!,"도비")</f>
        <v>#REF!</v>
      </c>
      <c r="E7" s="48"/>
      <c r="G7" s="48" t="s">
        <v>90</v>
      </c>
      <c r="H7" s="49" t="e">
        <f>SUMIFS(#REF!,#REF!,"도비")</f>
        <v>#REF!</v>
      </c>
      <c r="I7" s="48"/>
      <c r="J7" s="49" t="e">
        <f>SUMIFS(#REF!,#REF!,"도비")</f>
        <v>#REF!</v>
      </c>
      <c r="K7" s="48"/>
    </row>
    <row r="8" spans="1:11" s="42" customFormat="1" ht="27.95" customHeight="1">
      <c r="A8" s="48" t="s">
        <v>89</v>
      </c>
      <c r="B8" s="49" t="e">
        <f>SUMIFS(#REF!,#REF!,"국비")+SUMIFS(#REF!,#REF!,"광특")+SUMIFS(#REF!,#REF!,"기금")+SUMIFS(#REF!,#REF!,"분권")+SUMIFS(#REF!,#REF!,"특교")</f>
        <v>#REF!</v>
      </c>
      <c r="C8" s="48"/>
      <c r="D8" s="49" t="e">
        <f>SUMIFS(#REF!,#REF!,"국비")+SUMIFS(#REF!,#REF!,"광특")+SUMIFS(#REF!,#REF!,"기금")+SUMIFS(#REF!,#REF!,"분권")+SUMIFS(#REF!,#REF!,"특교")</f>
        <v>#REF!</v>
      </c>
      <c r="E8" s="48"/>
      <c r="G8" s="48" t="s">
        <v>89</v>
      </c>
      <c r="H8" s="49" t="e">
        <f>SUMIFS(#REF!,#REF!,"국비")+SUMIFS(#REF!,#REF!,"광특")+SUMIFS(#REF!,#REF!,"기금")+SUMIFS(#REF!,#REF!,"분권")+SUMIFS(#REF!,#REF!,"특교")</f>
        <v>#REF!</v>
      </c>
      <c r="I8" s="48"/>
      <c r="J8" s="49" t="e">
        <f>SUMIFS(#REF!,#REF!,"국비")+SUMIFS(#REF!,#REF!,"광특")+SUMIFS(#REF!,#REF!,"기금")+SUMIFS(#REF!,#REF!,"분권")+SUMIFS(#REF!,#REF!,"특교")</f>
        <v>#REF!</v>
      </c>
      <c r="K8" s="48"/>
    </row>
    <row r="9" spans="1:11" ht="27.95" customHeight="1">
      <c r="A9" s="30" t="s">
        <v>84</v>
      </c>
      <c r="B9" s="38" t="e">
        <f>SUM(B10:B14)</f>
        <v>#REF!</v>
      </c>
      <c r="C9" s="30" t="e">
        <f>IF(B9=#REF!,"OK","@@")</f>
        <v>#REF!</v>
      </c>
      <c r="D9" s="38" t="e">
        <f>SUM(D10:D14)</f>
        <v>#REF!</v>
      </c>
      <c r="E9" s="30" t="e">
        <f>IF(B9=D9,"OK","@@")</f>
        <v>#REF!</v>
      </c>
      <c r="G9" s="30" t="s">
        <v>84</v>
      </c>
      <c r="H9" s="38" t="e">
        <f>SUM(H10:H14)</f>
        <v>#REF!</v>
      </c>
      <c r="I9" s="30" t="e">
        <f>IF(H9=#REF!,"OK","@@")</f>
        <v>#REF!</v>
      </c>
      <c r="J9" s="38" t="e">
        <f>SUM(J10:J14)</f>
        <v>#REF!</v>
      </c>
      <c r="K9" s="30" t="e">
        <f>IF(H9=J9,"OK","@@")</f>
        <v>#REF!</v>
      </c>
    </row>
    <row r="10" spans="1:11" ht="27.95" customHeight="1">
      <c r="A10" s="40" t="s">
        <v>60</v>
      </c>
      <c r="B10" s="41" t="e">
        <f>SUMIFS(#REF!,#REF!,'2추검증'!$A10)</f>
        <v>#REF!</v>
      </c>
      <c r="C10" s="31"/>
      <c r="D10" s="41" t="e">
        <f>SUMIFS(#REF!,#REF!,'2추검증'!$A10)</f>
        <v>#REF!</v>
      </c>
      <c r="E10" s="31" t="e">
        <f t="shared" ref="E10:E14" si="0">IF(B10=D10,"OK","@@")</f>
        <v>#REF!</v>
      </c>
      <c r="G10" s="40" t="s">
        <v>60</v>
      </c>
      <c r="H10" s="41" t="e">
        <f>SUMIFS(#REF!,#REF!,'2추검증'!$A10)</f>
        <v>#REF!</v>
      </c>
      <c r="I10" s="31"/>
      <c r="J10" s="41" t="e">
        <f>SUMIFS(#REF!,#REF!,'2추검증'!$A10)</f>
        <v>#REF!</v>
      </c>
      <c r="K10" s="31" t="e">
        <f t="shared" ref="K10:K14" si="1">IF(H10=J10,"OK","@@")</f>
        <v>#REF!</v>
      </c>
    </row>
    <row r="11" spans="1:11" ht="27.95" customHeight="1">
      <c r="A11" s="40" t="s">
        <v>80</v>
      </c>
      <c r="B11" s="41" t="e">
        <f>SUMIFS(#REF!,#REF!,'2추검증'!$A11)</f>
        <v>#REF!</v>
      </c>
      <c r="C11" s="31"/>
      <c r="D11" s="41" t="e">
        <f>SUMIFS(#REF!,#REF!,'2추검증'!$A11)</f>
        <v>#REF!</v>
      </c>
      <c r="E11" s="31" t="e">
        <f t="shared" si="0"/>
        <v>#REF!</v>
      </c>
      <c r="G11" s="40" t="s">
        <v>80</v>
      </c>
      <c r="H11" s="41" t="e">
        <f>SUMIFS(#REF!,#REF!,'2추검증'!$A11)</f>
        <v>#REF!</v>
      </c>
      <c r="I11" s="31"/>
      <c r="J11" s="41" t="e">
        <f>SUMIFS(#REF!,#REF!,'2추검증'!$A11)</f>
        <v>#REF!</v>
      </c>
      <c r="K11" s="31" t="e">
        <f t="shared" si="1"/>
        <v>#REF!</v>
      </c>
    </row>
    <row r="12" spans="1:11" ht="27.95" customHeight="1">
      <c r="A12" s="40" t="s">
        <v>73</v>
      </c>
      <c r="B12" s="41" t="e">
        <f>SUMIFS(#REF!,#REF!,'2추검증'!$A12)</f>
        <v>#REF!</v>
      </c>
      <c r="C12" s="31"/>
      <c r="D12" s="41" t="e">
        <f>SUMIFS(#REF!,#REF!,'2추검증'!$A12)</f>
        <v>#REF!</v>
      </c>
      <c r="E12" s="31" t="e">
        <f t="shared" si="0"/>
        <v>#REF!</v>
      </c>
      <c r="G12" s="40" t="s">
        <v>73</v>
      </c>
      <c r="H12" s="41" t="e">
        <f>SUMIFS(#REF!,#REF!,'2추검증'!$A12)</f>
        <v>#REF!</v>
      </c>
      <c r="I12" s="31"/>
      <c r="J12" s="41" t="e">
        <f>SUMIFS(#REF!,#REF!,'2추검증'!$A12)</f>
        <v>#REF!</v>
      </c>
      <c r="K12" s="31" t="e">
        <f t="shared" si="1"/>
        <v>#REF!</v>
      </c>
    </row>
    <row r="13" spans="1:11" ht="27.95" customHeight="1">
      <c r="A13" s="40" t="s">
        <v>81</v>
      </c>
      <c r="B13" s="41" t="e">
        <f>SUMIFS(#REF!,#REF!,'2추검증'!$A13)</f>
        <v>#REF!</v>
      </c>
      <c r="C13" s="31"/>
      <c r="D13" s="41" t="e">
        <f>SUMIFS(#REF!,#REF!,'2추검증'!$A13)</f>
        <v>#REF!</v>
      </c>
      <c r="E13" s="31" t="e">
        <f t="shared" si="0"/>
        <v>#REF!</v>
      </c>
      <c r="G13" s="40" t="s">
        <v>81</v>
      </c>
      <c r="H13" s="41" t="e">
        <f>SUMIFS(#REF!,#REF!,'2추검증'!$A13)</f>
        <v>#REF!</v>
      </c>
      <c r="I13" s="31"/>
      <c r="J13" s="41" t="e">
        <f>SUMIFS(#REF!,#REF!,'2추검증'!$A13)</f>
        <v>#REF!</v>
      </c>
      <c r="K13" s="31" t="e">
        <f t="shared" si="1"/>
        <v>#REF!</v>
      </c>
    </row>
    <row r="14" spans="1:11" ht="27.95" customHeight="1">
      <c r="A14" s="40" t="s">
        <v>531</v>
      </c>
      <c r="B14" s="41" t="e">
        <f>SUMIFS(#REF!,#REF!,'2추검증'!$A14)</f>
        <v>#REF!</v>
      </c>
      <c r="C14" s="31"/>
      <c r="D14" s="41" t="e">
        <f>SUMIFS(#REF!,#REF!,'2추검증'!$A14)</f>
        <v>#REF!</v>
      </c>
      <c r="E14" s="31" t="e">
        <f t="shared" si="0"/>
        <v>#REF!</v>
      </c>
      <c r="G14" s="40" t="s">
        <v>523</v>
      </c>
      <c r="H14" s="41" t="e">
        <f>SUMIFS(#REF!,#REF!,'2추검증'!$A14)</f>
        <v>#REF!</v>
      </c>
      <c r="I14" s="31"/>
      <c r="J14" s="41" t="e">
        <f>SUMIFS(#REF!,#REF!,'2추검증'!$A14)</f>
        <v>#REF!</v>
      </c>
      <c r="K14" s="31" t="e">
        <f t="shared" si="1"/>
        <v>#REF!</v>
      </c>
    </row>
    <row r="15" spans="1:11" ht="27.95" customHeight="1"/>
    <row r="16" spans="1:11" ht="27.95" customHeight="1">
      <c r="F16" s="43"/>
      <c r="G16" s="81" t="s">
        <v>547</v>
      </c>
      <c r="H16" s="250" t="e">
        <f>INDEX(#REF!,MATCH("*예비비*",#REF!,0))</f>
        <v>#REF!</v>
      </c>
      <c r="I16" s="251"/>
      <c r="J16" s="251"/>
      <c r="K16" s="252"/>
    </row>
    <row r="17" spans="1:11" ht="27.95" customHeight="1"/>
    <row r="18" spans="1:11" ht="27.95" customHeight="1">
      <c r="F18" s="43"/>
      <c r="H18" s="250" t="e">
        <f>H5-J5</f>
        <v>#REF!</v>
      </c>
      <c r="I18" s="251"/>
      <c r="J18" s="251"/>
      <c r="K18" s="252"/>
    </row>
    <row r="19" spans="1:11" ht="27.95" customHeight="1">
      <c r="A19" s="43"/>
      <c r="B19" s="43"/>
      <c r="C19" s="43"/>
      <c r="D19" s="43"/>
      <c r="E19" s="44"/>
      <c r="F19" s="43"/>
      <c r="G19" s="43"/>
      <c r="H19" s="43"/>
      <c r="I19" s="43"/>
      <c r="J19" s="43"/>
      <c r="K19" s="44"/>
    </row>
    <row r="20" spans="1:11" ht="27.95" customHeight="1">
      <c r="F20" s="43"/>
      <c r="G20" s="172" t="s">
        <v>549</v>
      </c>
      <c r="H20" s="253" t="e">
        <f>I1-H16</f>
        <v>#REF!</v>
      </c>
      <c r="I20" s="254"/>
      <c r="J20" s="254"/>
      <c r="K20" s="255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20:K20"/>
    <mergeCell ref="H16:K16"/>
    <mergeCell ref="G3:G4"/>
    <mergeCell ref="A1:E1"/>
    <mergeCell ref="G1:H1"/>
    <mergeCell ref="I1:K1"/>
    <mergeCell ref="H18:K18"/>
    <mergeCell ref="B3:E3"/>
    <mergeCell ref="A3:A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535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63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264" t="s">
        <v>58</v>
      </c>
      <c r="E16" s="264"/>
      <c r="F16" s="264"/>
      <c r="G16" s="264"/>
      <c r="H16" s="264"/>
      <c r="I16" s="264"/>
      <c r="J16" s="264"/>
      <c r="K16" s="264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535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265" t="s">
        <v>57</v>
      </c>
      <c r="B4" s="265"/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264" t="s">
        <v>58</v>
      </c>
      <c r="E16" s="264"/>
      <c r="F16" s="264"/>
      <c r="G16" s="264"/>
      <c r="H16" s="264"/>
      <c r="I16" s="264"/>
      <c r="J16" s="264"/>
      <c r="K16" s="264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535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57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264" t="s">
        <v>58</v>
      </c>
      <c r="C33" s="264"/>
      <c r="D33" s="264"/>
      <c r="E33" s="264"/>
      <c r="F33" s="264"/>
      <c r="G33" s="264"/>
      <c r="H33" s="264"/>
      <c r="I33" s="264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535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57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264" t="s">
        <v>58</v>
      </c>
      <c r="C24" s="264"/>
      <c r="D24" s="264"/>
      <c r="E24" s="264"/>
      <c r="F24" s="264"/>
      <c r="G24" s="264"/>
      <c r="H24" s="264"/>
      <c r="I24" s="264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83" hidden="1" customWidth="1"/>
    <col min="10" max="10" width="16" style="83" hidden="1" customWidth="1"/>
    <col min="11" max="11" width="14.625" style="83" hidden="1" customWidth="1"/>
    <col min="12" max="12" width="21.75" style="83" hidden="1" customWidth="1"/>
    <col min="13" max="14" width="14.75" style="83" hidden="1" customWidth="1"/>
    <col min="15" max="15" width="12.25" style="83" hidden="1" customWidth="1"/>
    <col min="16" max="16" width="13.375" style="83" hidden="1" customWidth="1"/>
    <col min="17" max="16384" width="9" style="56"/>
  </cols>
  <sheetData>
    <row r="1" spans="2:16" ht="33" customHeight="1">
      <c r="B1" s="286" t="s">
        <v>536</v>
      </c>
      <c r="C1" s="287"/>
      <c r="D1" s="287"/>
      <c r="E1" s="287"/>
      <c r="F1" s="287"/>
      <c r="G1" s="287"/>
      <c r="H1" s="287"/>
    </row>
    <row r="2" spans="2:16" ht="12.75" customHeight="1">
      <c r="B2" s="84"/>
      <c r="C2" s="85"/>
      <c r="D2" s="85"/>
      <c r="E2" s="85"/>
      <c r="F2" s="85"/>
      <c r="G2" s="85"/>
      <c r="H2" s="85"/>
    </row>
    <row r="3" spans="2:16" ht="23.25" customHeight="1">
      <c r="B3" s="86" t="s">
        <v>21</v>
      </c>
      <c r="C3" s="87"/>
      <c r="D3" s="54" t="s">
        <v>130</v>
      </c>
      <c r="E3" s="54">
        <f>SUM(D7:E7)</f>
        <v>0</v>
      </c>
      <c r="F3" s="54" t="s">
        <v>131</v>
      </c>
      <c r="G3" s="54">
        <f>SUM(F7:G7)</f>
        <v>0</v>
      </c>
      <c r="H3" s="55"/>
    </row>
    <row r="4" spans="2:16" s="89" customFormat="1" ht="18" customHeight="1" thickBot="1">
      <c r="B4" s="88"/>
      <c r="H4" s="90" t="s">
        <v>22</v>
      </c>
      <c r="I4" s="91"/>
      <c r="J4" s="91"/>
      <c r="K4" s="91"/>
      <c r="L4" s="91"/>
      <c r="M4" s="92" t="s">
        <v>23</v>
      </c>
      <c r="N4" s="91"/>
      <c r="O4" s="92" t="s">
        <v>24</v>
      </c>
      <c r="P4" s="92"/>
    </row>
    <row r="5" spans="2:16" ht="33" customHeight="1">
      <c r="B5" s="288" t="s">
        <v>25</v>
      </c>
      <c r="C5" s="290" t="s">
        <v>26</v>
      </c>
      <c r="D5" s="292" t="s">
        <v>27</v>
      </c>
      <c r="E5" s="292"/>
      <c r="F5" s="292" t="s">
        <v>28</v>
      </c>
      <c r="G5" s="292"/>
      <c r="H5" s="293" t="s">
        <v>29</v>
      </c>
      <c r="I5" s="270" t="s">
        <v>30</v>
      </c>
      <c r="J5" s="270"/>
      <c r="K5" s="266" t="s">
        <v>31</v>
      </c>
      <c r="L5" s="268" t="s">
        <v>32</v>
      </c>
      <c r="M5" s="270" t="s">
        <v>33</v>
      </c>
      <c r="N5" s="271"/>
      <c r="O5" s="272" t="s">
        <v>34</v>
      </c>
      <c r="P5" s="273"/>
    </row>
    <row r="6" spans="2:16" ht="33" customHeight="1">
      <c r="B6" s="289"/>
      <c r="C6" s="291"/>
      <c r="D6" s="93" t="s">
        <v>35</v>
      </c>
      <c r="E6" s="93" t="s">
        <v>36</v>
      </c>
      <c r="F6" s="93" t="s">
        <v>35</v>
      </c>
      <c r="G6" s="93" t="s">
        <v>36</v>
      </c>
      <c r="H6" s="294"/>
      <c r="I6" s="94" t="s">
        <v>37</v>
      </c>
      <c r="J6" s="95" t="s">
        <v>38</v>
      </c>
      <c r="K6" s="267"/>
      <c r="L6" s="269"/>
      <c r="M6" s="96" t="s">
        <v>37</v>
      </c>
      <c r="N6" s="97" t="s">
        <v>38</v>
      </c>
      <c r="O6" s="274"/>
      <c r="P6" s="275"/>
    </row>
    <row r="7" spans="2:16" ht="45" customHeight="1" thickBot="1">
      <c r="B7" s="98" t="s">
        <v>39</v>
      </c>
      <c r="C7" s="99">
        <f t="shared" ref="C7:H7" si="0">SUM(C8:C18)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00">
        <f t="shared" si="0"/>
        <v>0</v>
      </c>
      <c r="I7" s="101">
        <f>E25+D25</f>
        <v>0</v>
      </c>
      <c r="J7" s="102">
        <f>F25+G25</f>
        <v>0</v>
      </c>
      <c r="K7" s="103">
        <f>I7-J7</f>
        <v>0</v>
      </c>
      <c r="L7" s="104" t="s">
        <v>40</v>
      </c>
      <c r="M7" s="105">
        <f>D24+E24</f>
        <v>0</v>
      </c>
      <c r="N7" s="106">
        <f>F24+G24</f>
        <v>0</v>
      </c>
      <c r="O7" s="107">
        <v>0</v>
      </c>
      <c r="P7" s="107">
        <v>0</v>
      </c>
    </row>
    <row r="8" spans="2:16" ht="45" hidden="1" customHeight="1" thickBot="1">
      <c r="B8" s="108" t="s">
        <v>41</v>
      </c>
      <c r="C8" s="99">
        <v>0</v>
      </c>
      <c r="D8" s="20"/>
      <c r="E8" s="20"/>
      <c r="F8" s="20"/>
      <c r="G8" s="20"/>
      <c r="H8" s="100">
        <f>C8-F8+G8</f>
        <v>0</v>
      </c>
      <c r="I8" s="109">
        <f>D7+E7</f>
        <v>0</v>
      </c>
      <c r="J8" s="110">
        <f>F7+G7</f>
        <v>0</v>
      </c>
      <c r="K8" s="111">
        <f>I8-J8</f>
        <v>0</v>
      </c>
      <c r="L8" s="112"/>
      <c r="M8" s="113"/>
      <c r="N8" s="114"/>
      <c r="O8" s="115"/>
      <c r="P8" s="115"/>
    </row>
    <row r="9" spans="2:16" ht="45" customHeight="1">
      <c r="B9" s="116" t="s">
        <v>96</v>
      </c>
      <c r="C9" s="117"/>
      <c r="D9" s="20">
        <f>SUMIFS('2015년본예산(세입)'!$K$7:$K$640,'2015년본예산(세입)'!$A$7:$A$640,'15년총괄표'!$B9)</f>
        <v>0</v>
      </c>
      <c r="E9" s="20">
        <f>SUMIFS('2015년본예산(세입)'!$L$7:$L$640,'2015년본예산(세입)'!$A$7:$A$640,'15년총괄표'!$B9)</f>
        <v>0</v>
      </c>
      <c r="F9" s="20">
        <f>SUMIFS('2015년본예산(세출)'!$K$7:$K$607,'2015년본예산(세출)'!$A$7:$A$607,'15년총괄표'!$B9)</f>
        <v>0</v>
      </c>
      <c r="G9" s="20">
        <f>SUMIFS('2015년본예산(세출)'!$L$7:$L$607,'2015년본예산(세출)'!$A$7:$A$607,'15년총괄표'!$B9)</f>
        <v>0</v>
      </c>
      <c r="H9" s="100">
        <f>C9+F9+G9</f>
        <v>0</v>
      </c>
      <c r="I9" s="284" t="s">
        <v>42</v>
      </c>
      <c r="J9" s="285"/>
      <c r="K9" s="91"/>
      <c r="N9" s="118" t="s">
        <v>43</v>
      </c>
    </row>
    <row r="10" spans="2:16" ht="45" customHeight="1" thickBot="1">
      <c r="B10" s="116" t="s">
        <v>97</v>
      </c>
      <c r="C10" s="99"/>
      <c r="D10" s="20">
        <f>SUMIFS('2015년본예산(세입)'!$K$7:$K$640,'2015년본예산(세입)'!$A$7:$A$640,'15년총괄표'!$B10)</f>
        <v>0</v>
      </c>
      <c r="E10" s="20">
        <f>SUMIFS('2015년본예산(세입)'!$L$7:$L$640,'2015년본예산(세입)'!$A$7:$A$640,'15년총괄표'!$B10)</f>
        <v>0</v>
      </c>
      <c r="F10" s="20">
        <f>SUMIFS('2015년본예산(세출)'!$K$7:$K$607,'2015년본예산(세출)'!$A$7:$A$607,'15년총괄표'!$B10)</f>
        <v>0</v>
      </c>
      <c r="G10" s="20">
        <f>SUMIFS('2015년본예산(세출)'!$L$7:$L$607,'2015년본예산(세출)'!$A$7:$A$607,'15년총괄표'!$B10)</f>
        <v>0</v>
      </c>
      <c r="H10" s="100">
        <f t="shared" ref="H10:H18" si="1">C10+F10+G10</f>
        <v>0</v>
      </c>
      <c r="I10" s="119" t="e">
        <f>#REF!+#REF!</f>
        <v>#REF!</v>
      </c>
      <c r="J10" s="120" t="e">
        <f>#REF!+#REF!</f>
        <v>#REF!</v>
      </c>
      <c r="K10" s="91"/>
      <c r="N10" s="121">
        <f>M7-N7</f>
        <v>0</v>
      </c>
    </row>
    <row r="11" spans="2:16" ht="45" customHeight="1">
      <c r="B11" s="116" t="s">
        <v>98</v>
      </c>
      <c r="C11" s="99"/>
      <c r="D11" s="20">
        <f>SUMIFS('2015년본예산(세입)'!$K$7:$K$640,'2015년본예산(세입)'!$A$7:$A$640,'15년총괄표'!$B11)</f>
        <v>0</v>
      </c>
      <c r="E11" s="20">
        <f>SUMIFS('2015년본예산(세입)'!$L$7:$L$640,'2015년본예산(세입)'!$A$7:$A$640,'15년총괄표'!$B11)</f>
        <v>0</v>
      </c>
      <c r="F11" s="20">
        <f>SUMIFS('2015년본예산(세출)'!$K$7:$K$607,'2015년본예산(세출)'!$A$7:$A$607,'15년총괄표'!$B11)</f>
        <v>0</v>
      </c>
      <c r="G11" s="20">
        <f>SUMIFS('2015년본예산(세출)'!$L$7:$L$607,'2015년본예산(세출)'!$A$7:$A$607,'15년총괄표'!$B11)</f>
        <v>0</v>
      </c>
      <c r="H11" s="100">
        <f t="shared" si="1"/>
        <v>0</v>
      </c>
      <c r="J11" s="122"/>
      <c r="K11" s="123"/>
    </row>
    <row r="12" spans="2:16" ht="45" customHeight="1">
      <c r="B12" s="116" t="s">
        <v>99</v>
      </c>
      <c r="C12" s="99"/>
      <c r="D12" s="20">
        <f>SUMIFS('2015년본예산(세입)'!$K$7:$K$640,'2015년본예산(세입)'!$A$7:$A$640,'15년총괄표'!$B12)</f>
        <v>0</v>
      </c>
      <c r="E12" s="20">
        <f>SUMIFS('2015년본예산(세입)'!$L$7:$L$640,'2015년본예산(세입)'!$A$7:$A$640,'15년총괄표'!$B12)</f>
        <v>0</v>
      </c>
      <c r="F12" s="20">
        <f>SUMIFS('2015년본예산(세출)'!$K$7:$K$607,'2015년본예산(세출)'!$A$7:$A$607,'15년총괄표'!$B12)</f>
        <v>0</v>
      </c>
      <c r="G12" s="20">
        <f>SUMIFS('2015년본예산(세출)'!$L$7:$L$607,'2015년본예산(세출)'!$A$7:$A$607,'15년총괄표'!$B12)</f>
        <v>0</v>
      </c>
      <c r="H12" s="100">
        <f t="shared" si="1"/>
        <v>0</v>
      </c>
      <c r="J12" s="124"/>
      <c r="L12" s="125"/>
      <c r="M12" s="125"/>
    </row>
    <row r="13" spans="2:16" ht="45" customHeight="1">
      <c r="B13" s="116" t="s">
        <v>100</v>
      </c>
      <c r="C13" s="99"/>
      <c r="D13" s="20">
        <f>SUMIFS('2015년본예산(세입)'!$K$7:$K$640,'2015년본예산(세입)'!$A$7:$A$640,'15년총괄표'!$B13)</f>
        <v>0</v>
      </c>
      <c r="E13" s="20">
        <f>SUMIFS('2015년본예산(세입)'!$L$7:$L$640,'2015년본예산(세입)'!$A$7:$A$640,'15년총괄표'!$B13)</f>
        <v>0</v>
      </c>
      <c r="F13" s="20">
        <f>SUMIFS('2015년본예산(세출)'!$K$7:$K$607,'2015년본예산(세출)'!$A$7:$A$607,'15년총괄표'!$B13)</f>
        <v>0</v>
      </c>
      <c r="G13" s="20">
        <f>SUMIFS('2015년본예산(세출)'!$L$7:$L$607,'2015년본예산(세출)'!$A$7:$A$607,'15년총괄표'!$B13)</f>
        <v>0</v>
      </c>
      <c r="H13" s="100">
        <f t="shared" si="1"/>
        <v>0</v>
      </c>
      <c r="K13" s="15"/>
      <c r="L13" s="16"/>
      <c r="N13" s="83" t="s">
        <v>44</v>
      </c>
    </row>
    <row r="14" spans="2:16" s="128" customFormat="1" ht="45" customHeight="1">
      <c r="B14" s="116" t="s">
        <v>101</v>
      </c>
      <c r="C14" s="126"/>
      <c r="D14" s="20">
        <f>SUMIFS('2015년본예산(세입)'!$K$7:$K$640,'2015년본예산(세입)'!$A$7:$A$640,'15년총괄표'!$B14)</f>
        <v>0</v>
      </c>
      <c r="E14" s="20">
        <f>SUMIFS('2015년본예산(세입)'!$L$7:$L$640,'2015년본예산(세입)'!$A$7:$A$640,'15년총괄표'!$B14)</f>
        <v>0</v>
      </c>
      <c r="F14" s="20">
        <f>SUMIFS('2015년본예산(세출)'!$K$7:$K$607,'2015년본예산(세출)'!$A$7:$A$607,'15년총괄표'!$B14)</f>
        <v>0</v>
      </c>
      <c r="G14" s="20">
        <f>SUMIFS('2015년본예산(세출)'!$L$7:$L$607,'2015년본예산(세출)'!$A$7:$A$607,'15년총괄표'!$B14)</f>
        <v>0</v>
      </c>
      <c r="H14" s="100">
        <f t="shared" si="1"/>
        <v>0</v>
      </c>
      <c r="I14" s="127"/>
      <c r="J14" s="127"/>
      <c r="K14" s="15"/>
      <c r="L14" s="16"/>
      <c r="M14" s="113"/>
      <c r="N14" s="114">
        <f>N10-K7</f>
        <v>0</v>
      </c>
      <c r="O14" s="127"/>
      <c r="P14" s="127"/>
    </row>
    <row r="15" spans="2:16" s="128" customFormat="1" ht="45" customHeight="1">
      <c r="B15" s="116" t="s">
        <v>69</v>
      </c>
      <c r="C15" s="126"/>
      <c r="D15" s="20">
        <f>SUMIFS('2015년본예산(세입)'!$K$7:$K$640,'2015년본예산(세입)'!$A$7:$A$640,'15년총괄표'!$B15)</f>
        <v>0</v>
      </c>
      <c r="E15" s="20">
        <f>SUMIFS('2015년본예산(세입)'!$L$7:$L$640,'2015년본예산(세입)'!$A$7:$A$640,'15년총괄표'!$B15)</f>
        <v>0</v>
      </c>
      <c r="F15" s="20">
        <f>SUMIFS('2015년본예산(세출)'!$K$7:$K$607,'2015년본예산(세출)'!$A$7:$A$607,'15년총괄표'!$B15)</f>
        <v>0</v>
      </c>
      <c r="G15" s="20">
        <f>SUMIFS('2015년본예산(세출)'!$L$7:$L$607,'2015년본예산(세출)'!$A$7:$A$607,'15년총괄표'!$B15)</f>
        <v>0</v>
      </c>
      <c r="H15" s="100">
        <f t="shared" si="1"/>
        <v>0</v>
      </c>
      <c r="I15" s="127"/>
      <c r="J15" s="127"/>
      <c r="K15" s="15"/>
      <c r="L15" s="16"/>
      <c r="M15" s="127"/>
      <c r="N15" s="127"/>
      <c r="O15" s="127"/>
      <c r="P15" s="127"/>
    </row>
    <row r="16" spans="2:16" s="128" customFormat="1" ht="45" customHeight="1">
      <c r="B16" s="116" t="s">
        <v>102</v>
      </c>
      <c r="C16" s="126"/>
      <c r="D16" s="20">
        <f>SUMIFS('2015년본예산(세입)'!$K$7:$K$640,'2015년본예산(세입)'!$A$7:$A$640,'15년총괄표'!$B16)</f>
        <v>0</v>
      </c>
      <c r="E16" s="20">
        <f>SUMIFS('2015년본예산(세입)'!$L$7:$L$640,'2015년본예산(세입)'!$A$7:$A$640,'15년총괄표'!$B16)</f>
        <v>0</v>
      </c>
      <c r="F16" s="20">
        <f>SUMIFS('2015년본예산(세출)'!$K$7:$K$607,'2015년본예산(세출)'!$A$7:$A$607,'15년총괄표'!$B16)</f>
        <v>0</v>
      </c>
      <c r="G16" s="20">
        <f>SUMIFS('2015년본예산(세출)'!$L$7:$L$607,'2015년본예산(세출)'!$A$7:$A$607,'15년총괄표'!$B16)</f>
        <v>0</v>
      </c>
      <c r="H16" s="100">
        <f t="shared" si="1"/>
        <v>0</v>
      </c>
      <c r="I16" s="127"/>
      <c r="J16" s="127"/>
      <c r="K16" s="15"/>
      <c r="L16" s="16"/>
      <c r="M16" s="127"/>
      <c r="N16" s="127"/>
      <c r="O16" s="127"/>
      <c r="P16" s="127"/>
    </row>
    <row r="17" spans="2:16" s="132" customFormat="1" ht="45" customHeight="1">
      <c r="B17" s="129" t="s">
        <v>103</v>
      </c>
      <c r="C17" s="130"/>
      <c r="D17" s="20">
        <f>SUMIFS('2015년본예산(세입)'!$K$7:$K$640,'2015년본예산(세입)'!$A$7:$A$640,'15년총괄표'!$B17)</f>
        <v>0</v>
      </c>
      <c r="E17" s="20">
        <f>SUMIFS('2015년본예산(세입)'!$L$7:$L$640,'2015년본예산(세입)'!$A$7:$A$640,'15년총괄표'!$B17)</f>
        <v>0</v>
      </c>
      <c r="F17" s="20">
        <f>SUMIFS('2015년본예산(세출)'!$K$7:$K$607,'2015년본예산(세출)'!$A$7:$A$607,'15년총괄표'!$B17)</f>
        <v>0</v>
      </c>
      <c r="G17" s="20">
        <f>SUMIFS('2015년본예산(세출)'!$L$7:$L$607,'2015년본예산(세출)'!$A$7:$A$607,'15년총괄표'!$B17)</f>
        <v>0</v>
      </c>
      <c r="H17" s="100">
        <f t="shared" si="1"/>
        <v>0</v>
      </c>
      <c r="I17" s="131"/>
      <c r="J17" s="131"/>
      <c r="K17" s="15"/>
      <c r="L17" s="16"/>
      <c r="M17" s="131"/>
      <c r="N17" s="131"/>
      <c r="O17" s="131"/>
      <c r="P17" s="131"/>
    </row>
    <row r="18" spans="2:16" s="128" customFormat="1" ht="45" customHeight="1" thickBot="1">
      <c r="B18" s="133" t="s">
        <v>529</v>
      </c>
      <c r="C18" s="134"/>
      <c r="D18" s="21">
        <f>SUMIFS('2015년본예산(세입)'!$K$7:$K$640,'2015년본예산(세입)'!$A$7:$A$640,'15년총괄표'!$B18)</f>
        <v>0</v>
      </c>
      <c r="E18" s="21">
        <f>SUMIFS('2015년본예산(세입)'!$L$7:$L$640,'2015년본예산(세입)'!$A$7:$A$640,'15년총괄표'!$B18)</f>
        <v>0</v>
      </c>
      <c r="F18" s="21">
        <f>SUMIFS('2015년본예산(세출)'!$K$7:$K$607,'2015년본예산(세출)'!$A$7:$A$607,'15년총괄표'!$B18)</f>
        <v>0</v>
      </c>
      <c r="G18" s="21">
        <f>SUMIFS('2015년본예산(세출)'!$L$7:$L$607,'2015년본예산(세출)'!$A$7:$A$607,'15년총괄표'!$B18)</f>
        <v>0</v>
      </c>
      <c r="H18" s="135">
        <f t="shared" si="1"/>
        <v>0</v>
      </c>
      <c r="I18" s="127"/>
      <c r="J18" s="127"/>
      <c r="K18" s="15"/>
      <c r="L18" s="16"/>
      <c r="M18" s="127"/>
      <c r="N18" s="127"/>
      <c r="O18" s="127"/>
      <c r="P18" s="127"/>
    </row>
    <row r="19" spans="2:16" ht="18" customHeight="1">
      <c r="B19" s="89"/>
      <c r="C19" s="89"/>
      <c r="D19" s="89"/>
      <c r="E19" s="89"/>
      <c r="F19" s="89"/>
      <c r="G19" s="89"/>
      <c r="H19" s="89"/>
      <c r="K19" s="15"/>
      <c r="L19" s="16"/>
    </row>
    <row r="20" spans="2:16" ht="20.25">
      <c r="B20" s="136" t="s">
        <v>45</v>
      </c>
      <c r="C20" s="86"/>
      <c r="D20" s="86"/>
      <c r="E20" s="86"/>
      <c r="F20" s="86"/>
      <c r="G20" s="86"/>
      <c r="H20" s="137"/>
      <c r="K20" s="15"/>
      <c r="L20" s="16"/>
    </row>
    <row r="21" spans="2:16" ht="19.5" thickBot="1">
      <c r="B21" s="88"/>
      <c r="C21" s="89"/>
      <c r="D21" s="89"/>
      <c r="E21" s="89"/>
      <c r="F21" s="89"/>
      <c r="G21" s="89"/>
      <c r="H21" s="90" t="s">
        <v>15</v>
      </c>
    </row>
    <row r="22" spans="2:16" ht="33" customHeight="1">
      <c r="B22" s="276" t="s">
        <v>46</v>
      </c>
      <c r="C22" s="278" t="s">
        <v>47</v>
      </c>
      <c r="D22" s="280" t="s">
        <v>27</v>
      </c>
      <c r="E22" s="281"/>
      <c r="F22" s="280" t="s">
        <v>28</v>
      </c>
      <c r="G22" s="281"/>
      <c r="H22" s="282" t="s">
        <v>29</v>
      </c>
    </row>
    <row r="23" spans="2:16" ht="33" customHeight="1">
      <c r="B23" s="277"/>
      <c r="C23" s="279"/>
      <c r="D23" s="93" t="s">
        <v>35</v>
      </c>
      <c r="E23" s="93" t="s">
        <v>36</v>
      </c>
      <c r="F23" s="93" t="s">
        <v>35</v>
      </c>
      <c r="G23" s="93" t="s">
        <v>36</v>
      </c>
      <c r="H23" s="283"/>
      <c r="I23" s="83" t="s">
        <v>48</v>
      </c>
    </row>
    <row r="24" spans="2:16" ht="45" customHeight="1">
      <c r="B24" s="98" t="s">
        <v>49</v>
      </c>
      <c r="C24" s="99">
        <f t="shared" ref="C24:G24" si="2">SUM(C25:C26)</f>
        <v>0</v>
      </c>
      <c r="D24" s="20">
        <f t="shared" si="2"/>
        <v>0</v>
      </c>
      <c r="E24" s="99">
        <f t="shared" si="2"/>
        <v>0</v>
      </c>
      <c r="F24" s="20">
        <f t="shared" si="2"/>
        <v>0</v>
      </c>
      <c r="G24" s="99">
        <f t="shared" si="2"/>
        <v>0</v>
      </c>
      <c r="H24" s="100">
        <f>SUM(H25:H26)</f>
        <v>0</v>
      </c>
      <c r="I24" s="91">
        <f>C24+D24+E24</f>
        <v>0</v>
      </c>
      <c r="J24" s="91">
        <f>I24-H24</f>
        <v>0</v>
      </c>
      <c r="K24" s="91" t="s">
        <v>50</v>
      </c>
    </row>
    <row r="25" spans="2:16" ht="45" customHeight="1">
      <c r="B25" s="98" t="s">
        <v>16</v>
      </c>
      <c r="C25" s="99"/>
      <c r="D25" s="20">
        <f>'2015년본예산(세입)'!$K$6</f>
        <v>0</v>
      </c>
      <c r="E25" s="20">
        <f>'2015년본예산(세입)'!$L$6</f>
        <v>0</v>
      </c>
      <c r="F25" s="20">
        <f>'2015년본예산(세출)'!$K$6</f>
        <v>0</v>
      </c>
      <c r="G25" s="20">
        <f>'2015년본예산(세출)'!$L$6</f>
        <v>0</v>
      </c>
      <c r="H25" s="100">
        <f>C25+F25+G25</f>
        <v>0</v>
      </c>
      <c r="I25" s="91">
        <f>C25+D25+E25</f>
        <v>0</v>
      </c>
      <c r="J25" s="91">
        <f>I25-H25</f>
        <v>0</v>
      </c>
      <c r="K25" s="91" t="s">
        <v>50</v>
      </c>
    </row>
    <row r="26" spans="2:16" ht="45" customHeight="1" thickBot="1">
      <c r="B26" s="138" t="s">
        <v>51</v>
      </c>
      <c r="C26" s="139"/>
      <c r="D26" s="21"/>
      <c r="E26" s="21"/>
      <c r="F26" s="21"/>
      <c r="G26" s="21"/>
      <c r="H26" s="135">
        <f>C26+F26+G26</f>
        <v>0</v>
      </c>
      <c r="I26" s="91">
        <f>C26+D26+E26</f>
        <v>0</v>
      </c>
      <c r="J26" s="91">
        <f>I26-H26</f>
        <v>0</v>
      </c>
      <c r="K26" s="91" t="s">
        <v>50</v>
      </c>
    </row>
    <row r="27" spans="2:16" ht="9" customHeight="1">
      <c r="B27" s="89"/>
      <c r="C27" s="89"/>
      <c r="D27" s="89"/>
      <c r="E27" s="89"/>
      <c r="F27" s="89"/>
      <c r="G27" s="89"/>
      <c r="H27" s="89"/>
    </row>
    <row r="28" spans="2:16" ht="20.25" hidden="1" customHeight="1"/>
    <row r="29" spans="2:16" ht="20.25" hidden="1" customHeight="1"/>
    <row r="30" spans="2:16" ht="14.25" hidden="1">
      <c r="B30" s="140" t="s">
        <v>17</v>
      </c>
      <c r="C30" s="141" t="s">
        <v>52</v>
      </c>
      <c r="D30" s="142" t="s">
        <v>53</v>
      </c>
      <c r="E30" s="141" t="s">
        <v>54</v>
      </c>
      <c r="G30" s="83"/>
      <c r="H30" s="83"/>
      <c r="O30" s="56"/>
      <c r="P30" s="56"/>
    </row>
    <row r="31" spans="2:16" ht="15" hidden="1">
      <c r="B31" s="143" t="s">
        <v>18</v>
      </c>
      <c r="C31" s="144">
        <v>39922113</v>
      </c>
      <c r="D31" s="145"/>
      <c r="E31" s="145">
        <f>SUM(C31:D31)</f>
        <v>39922113</v>
      </c>
      <c r="G31" s="83"/>
      <c r="H31" s="83"/>
      <c r="O31" s="56"/>
      <c r="P31" s="56"/>
    </row>
    <row r="32" spans="2:16" ht="15" hidden="1">
      <c r="B32" s="143" t="s">
        <v>19</v>
      </c>
      <c r="C32" s="144">
        <v>3302571667</v>
      </c>
      <c r="D32" s="144">
        <v>1780946434</v>
      </c>
      <c r="E32" s="145">
        <f t="shared" ref="E32:E41" si="3">SUM(C32:D32)</f>
        <v>5083518101</v>
      </c>
      <c r="G32" s="83"/>
      <c r="H32" s="83"/>
      <c r="O32" s="56"/>
      <c r="P32" s="56"/>
    </row>
    <row r="33" spans="2:16" ht="15" hidden="1">
      <c r="B33" s="143" t="s">
        <v>10</v>
      </c>
      <c r="C33" s="144">
        <v>155329320</v>
      </c>
      <c r="D33" s="144">
        <v>384743740</v>
      </c>
      <c r="E33" s="145">
        <f t="shared" si="3"/>
        <v>540073060</v>
      </c>
      <c r="G33" s="83"/>
      <c r="H33" s="83"/>
      <c r="O33" s="56"/>
      <c r="P33" s="56"/>
    </row>
    <row r="34" spans="2:16" ht="15" hidden="1">
      <c r="B34" s="146" t="s">
        <v>61</v>
      </c>
      <c r="C34" s="144">
        <v>1142858974</v>
      </c>
      <c r="D34" s="145"/>
      <c r="E34" s="145">
        <f t="shared" si="3"/>
        <v>1142858974</v>
      </c>
      <c r="G34" s="83"/>
      <c r="H34" s="83"/>
      <c r="O34" s="56"/>
      <c r="P34" s="56"/>
    </row>
    <row r="35" spans="2:16" ht="15" hidden="1">
      <c r="B35" s="143" t="s">
        <v>14</v>
      </c>
      <c r="C35" s="144">
        <v>224243208</v>
      </c>
      <c r="D35" s="144">
        <v>52484400</v>
      </c>
      <c r="E35" s="145">
        <f t="shared" si="3"/>
        <v>276727608</v>
      </c>
      <c r="G35" s="83"/>
      <c r="H35" s="83"/>
      <c r="O35" s="56"/>
      <c r="P35" s="56"/>
    </row>
    <row r="36" spans="2:16" ht="15" hidden="1">
      <c r="B36" s="146" t="s">
        <v>94</v>
      </c>
      <c r="C36" s="144">
        <v>466978999</v>
      </c>
      <c r="D36" s="145"/>
      <c r="E36" s="145">
        <f t="shared" si="3"/>
        <v>466978999</v>
      </c>
      <c r="G36" s="83"/>
      <c r="H36" s="83"/>
      <c r="O36" s="56"/>
      <c r="P36" s="56"/>
    </row>
    <row r="37" spans="2:16" ht="15" hidden="1">
      <c r="B37" s="146" t="s">
        <v>95</v>
      </c>
      <c r="C37" s="144">
        <v>3254006708</v>
      </c>
      <c r="D37" s="145"/>
      <c r="E37" s="145">
        <f t="shared" si="3"/>
        <v>3254006708</v>
      </c>
      <c r="G37" s="83"/>
      <c r="H37" s="83"/>
      <c r="O37" s="56"/>
      <c r="P37" s="56"/>
    </row>
    <row r="38" spans="2:16" ht="15" hidden="1">
      <c r="B38" s="143" t="s">
        <v>11</v>
      </c>
      <c r="C38" s="144">
        <v>1220859831</v>
      </c>
      <c r="D38" s="145"/>
      <c r="E38" s="145">
        <f t="shared" si="3"/>
        <v>1220859831</v>
      </c>
      <c r="G38" s="83"/>
      <c r="H38" s="83"/>
      <c r="O38" s="56"/>
      <c r="P38" s="56"/>
    </row>
    <row r="39" spans="2:16" ht="15" hidden="1">
      <c r="B39" s="143" t="s">
        <v>12</v>
      </c>
      <c r="C39" s="144">
        <v>866963933</v>
      </c>
      <c r="D39" s="144">
        <v>28360000</v>
      </c>
      <c r="E39" s="145">
        <f t="shared" si="3"/>
        <v>895323933</v>
      </c>
      <c r="G39" s="83"/>
      <c r="H39" s="83"/>
      <c r="O39" s="56"/>
      <c r="P39" s="56"/>
    </row>
    <row r="40" spans="2:16" ht="15" hidden="1">
      <c r="B40" s="143" t="s">
        <v>13</v>
      </c>
      <c r="C40" s="144">
        <v>4882582917</v>
      </c>
      <c r="D40" s="145"/>
      <c r="E40" s="145">
        <f t="shared" si="3"/>
        <v>4882582917</v>
      </c>
      <c r="G40" s="83"/>
      <c r="H40" s="83"/>
      <c r="O40" s="56"/>
      <c r="P40" s="56"/>
    </row>
    <row r="41" spans="2:16" ht="15" hidden="1">
      <c r="B41" s="143" t="s">
        <v>20</v>
      </c>
      <c r="C41" s="145">
        <f>SUM(C31:C40)</f>
        <v>15556317670</v>
      </c>
      <c r="D41" s="145">
        <f>SUM(D31:D40)</f>
        <v>2246534574</v>
      </c>
      <c r="E41" s="145">
        <f t="shared" si="3"/>
        <v>17802852244</v>
      </c>
      <c r="G41" s="83"/>
      <c r="H41" s="83"/>
      <c r="O41" s="56"/>
      <c r="P41" s="56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23" t="s">
        <v>56</v>
      </c>
    </row>
    <row r="290" spans="9:11">
      <c r="I290" s="147"/>
      <c r="K290" s="83">
        <v>-50000</v>
      </c>
    </row>
  </sheetData>
  <mergeCells count="17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83" hidden="1" customWidth="1"/>
    <col min="10" max="10" width="16" style="83" hidden="1" customWidth="1"/>
    <col min="11" max="11" width="14.625" style="83" hidden="1" customWidth="1"/>
    <col min="12" max="12" width="21.75" style="83" hidden="1" customWidth="1"/>
    <col min="13" max="14" width="14.75" style="83" hidden="1" customWidth="1"/>
    <col min="15" max="15" width="12.25" style="83" hidden="1" customWidth="1"/>
    <col min="16" max="16" width="13.375" style="83" hidden="1" customWidth="1"/>
    <col min="17" max="16384" width="9" style="56"/>
  </cols>
  <sheetData>
    <row r="1" spans="2:16" ht="33" customHeight="1">
      <c r="B1" s="286" t="s">
        <v>539</v>
      </c>
      <c r="C1" s="287"/>
      <c r="D1" s="287"/>
      <c r="E1" s="287"/>
      <c r="F1" s="287"/>
      <c r="G1" s="287"/>
      <c r="H1" s="287"/>
    </row>
    <row r="2" spans="2:16" ht="12.75" customHeight="1">
      <c r="B2" s="84"/>
      <c r="C2" s="85"/>
      <c r="D2" s="85"/>
      <c r="E2" s="85"/>
      <c r="F2" s="85"/>
      <c r="G2" s="85"/>
      <c r="H2" s="85"/>
    </row>
    <row r="3" spans="2:16" ht="23.25" customHeight="1">
      <c r="B3" s="86" t="s">
        <v>129</v>
      </c>
      <c r="C3" s="87"/>
      <c r="D3" s="148"/>
      <c r="E3" s="53">
        <f>SUM(D7:E7)</f>
        <v>0</v>
      </c>
      <c r="F3" s="53"/>
      <c r="G3" s="53">
        <f>SUM(F7:G7)</f>
        <v>0</v>
      </c>
    </row>
    <row r="4" spans="2:16" s="89" customFormat="1" ht="18" customHeight="1" thickBot="1">
      <c r="B4" s="88"/>
      <c r="H4" s="90" t="s">
        <v>22</v>
      </c>
      <c r="I4" s="91"/>
      <c r="J4" s="91"/>
      <c r="K4" s="91"/>
      <c r="L4" s="91"/>
      <c r="M4" s="92" t="s">
        <v>23</v>
      </c>
      <c r="N4" s="91"/>
      <c r="O4" s="92" t="s">
        <v>24</v>
      </c>
      <c r="P4" s="92"/>
    </row>
    <row r="5" spans="2:16" ht="24" customHeight="1">
      <c r="B5" s="288" t="s">
        <v>25</v>
      </c>
      <c r="C5" s="290" t="s">
        <v>26</v>
      </c>
      <c r="D5" s="292" t="s">
        <v>27</v>
      </c>
      <c r="E5" s="292"/>
      <c r="F5" s="292" t="s">
        <v>28</v>
      </c>
      <c r="G5" s="292"/>
      <c r="H5" s="293" t="s">
        <v>29</v>
      </c>
      <c r="I5" s="270" t="s">
        <v>30</v>
      </c>
      <c r="J5" s="270"/>
      <c r="K5" s="266" t="s">
        <v>31</v>
      </c>
      <c r="L5" s="268" t="s">
        <v>32</v>
      </c>
      <c r="M5" s="270" t="s">
        <v>33</v>
      </c>
      <c r="N5" s="271"/>
      <c r="O5" s="272" t="s">
        <v>34</v>
      </c>
      <c r="P5" s="273"/>
    </row>
    <row r="6" spans="2:16" ht="24" customHeight="1">
      <c r="B6" s="289"/>
      <c r="C6" s="291"/>
      <c r="D6" s="93" t="s">
        <v>35</v>
      </c>
      <c r="E6" s="93" t="s">
        <v>36</v>
      </c>
      <c r="F6" s="93" t="s">
        <v>35</v>
      </c>
      <c r="G6" s="93" t="s">
        <v>36</v>
      </c>
      <c r="H6" s="294"/>
      <c r="I6" s="94" t="s">
        <v>37</v>
      </c>
      <c r="J6" s="95" t="s">
        <v>38</v>
      </c>
      <c r="K6" s="267"/>
      <c r="L6" s="269"/>
      <c r="M6" s="96" t="s">
        <v>37</v>
      </c>
      <c r="N6" s="97" t="s">
        <v>38</v>
      </c>
      <c r="O6" s="274"/>
      <c r="P6" s="275"/>
    </row>
    <row r="7" spans="2:16" ht="38.25" customHeight="1" thickBot="1">
      <c r="B7" s="98" t="s">
        <v>39</v>
      </c>
      <c r="C7" s="99">
        <f t="shared" ref="C7:H7" si="0">SUM(C8:C33)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00">
        <f t="shared" si="0"/>
        <v>0</v>
      </c>
      <c r="I7" s="101" t="e">
        <f>#REF!+#REF!</f>
        <v>#REF!</v>
      </c>
      <c r="J7" s="102" t="e">
        <f>#REF!+#REF!</f>
        <v>#REF!</v>
      </c>
      <c r="K7" s="103" t="e">
        <f>I7-J7</f>
        <v>#REF!</v>
      </c>
      <c r="L7" s="104" t="s">
        <v>40</v>
      </c>
      <c r="M7" s="105" t="e">
        <f>#REF!+#REF!</f>
        <v>#REF!</v>
      </c>
      <c r="N7" s="106" t="e">
        <f>#REF!+#REF!</f>
        <v>#REF!</v>
      </c>
      <c r="O7" s="107">
        <v>0</v>
      </c>
      <c r="P7" s="107">
        <v>0</v>
      </c>
    </row>
    <row r="8" spans="2:16" ht="38.25" customHeight="1">
      <c r="B8" s="116" t="s">
        <v>120</v>
      </c>
      <c r="C8" s="117"/>
      <c r="D8" s="20">
        <f>SUMIFS('2015년본예산(세입)'!$K$7:$K$640,'2015년본예산(세입)'!$B$7:$B$640,'15년총괄표(실국별)'!$B8)</f>
        <v>0</v>
      </c>
      <c r="E8" s="20">
        <f>SUMIFS('2015년본예산(세입)'!$L$7:$L$640,'2015년본예산(세입)'!$B$7:$B$640,'15년총괄표(실국별)'!$B8)</f>
        <v>0</v>
      </c>
      <c r="F8" s="20">
        <f>SUMIFS('2015년본예산(세출)'!$K$7:$K$607,'2015년본예산(세출)'!$B$7:$B$607,'15년총괄표(실국별)'!$B8)</f>
        <v>0</v>
      </c>
      <c r="G8" s="20">
        <f>SUMIFS('2015년본예산(세출)'!$L$7:$L$607,'2015년본예산(세출)'!$B$7:$B$607,'15년총괄표(실국별)'!$B8)</f>
        <v>0</v>
      </c>
      <c r="H8" s="100">
        <f>C8+F8+G8</f>
        <v>0</v>
      </c>
      <c r="I8" s="284" t="s">
        <v>42</v>
      </c>
      <c r="J8" s="285"/>
      <c r="K8" s="91"/>
      <c r="N8" s="118" t="s">
        <v>43</v>
      </c>
    </row>
    <row r="9" spans="2:16" ht="38.25" customHeight="1" thickBot="1">
      <c r="B9" s="116" t="s">
        <v>107</v>
      </c>
      <c r="C9" s="99"/>
      <c r="D9" s="20">
        <f>SUMIFS('2015년본예산(세입)'!$K$7:$K$640,'2015년본예산(세입)'!$B$7:$B$640,'15년총괄표(실국별)'!$B9)</f>
        <v>0</v>
      </c>
      <c r="E9" s="20">
        <f>SUMIFS('2015년본예산(세입)'!$L$7:$L$640,'2015년본예산(세입)'!$B$7:$B$640,'15년총괄표(실국별)'!$B9)</f>
        <v>0</v>
      </c>
      <c r="F9" s="20">
        <f>SUMIFS('2015년본예산(세출)'!$K$7:$K$607,'2015년본예산(세출)'!$B$7:$B$607,'15년총괄표(실국별)'!$B9)</f>
        <v>0</v>
      </c>
      <c r="G9" s="20">
        <f>SUMIFS('2015년본예산(세출)'!$L$7:$L$607,'2015년본예산(세출)'!$B$7:$B$607,'15년총괄표(실국별)'!$B9)</f>
        <v>0</v>
      </c>
      <c r="H9" s="100">
        <f t="shared" ref="H9:H33" si="1">C9+F9+G9</f>
        <v>0</v>
      </c>
      <c r="I9" s="119" t="e">
        <f>#REF!+#REF!</f>
        <v>#REF!</v>
      </c>
      <c r="J9" s="120" t="e">
        <f>#REF!+#REF!</f>
        <v>#REF!</v>
      </c>
      <c r="K9" s="91"/>
      <c r="N9" s="121" t="e">
        <f>#REF!-#REF!</f>
        <v>#REF!</v>
      </c>
    </row>
    <row r="10" spans="2:16" ht="38.25" customHeight="1" thickBot="1">
      <c r="B10" s="116" t="s">
        <v>108</v>
      </c>
      <c r="C10" s="99"/>
      <c r="D10" s="20">
        <f>SUMIFS('2015년본예산(세입)'!$K$7:$K$640,'2015년본예산(세입)'!$B$7:$B$640,'15년총괄표(실국별)'!$B10)</f>
        <v>0</v>
      </c>
      <c r="E10" s="20">
        <f>SUMIFS('2015년본예산(세입)'!$L$7:$L$640,'2015년본예산(세입)'!$B$7:$B$640,'15년총괄표(실국별)'!$B10)</f>
        <v>0</v>
      </c>
      <c r="F10" s="20">
        <f>SUMIFS('2015년본예산(세출)'!$K$7:$K$607,'2015년본예산(세출)'!$B$7:$B$607,'15년총괄표(실국별)'!$B10)</f>
        <v>0</v>
      </c>
      <c r="G10" s="20">
        <f>SUMIFS('2015년본예산(세출)'!$L$7:$L$607,'2015년본예산(세출)'!$B$7:$B$607,'15년총괄표(실국별)'!$B10)</f>
        <v>0</v>
      </c>
      <c r="H10" s="100">
        <f t="shared" si="1"/>
        <v>0</v>
      </c>
      <c r="I10" s="119" t="e">
        <f>#REF!+#REF!</f>
        <v>#REF!</v>
      </c>
      <c r="J10" s="120" t="e">
        <f>#REF!+#REF!</f>
        <v>#REF!</v>
      </c>
      <c r="K10" s="91"/>
      <c r="N10" s="121" t="e">
        <f>#REF!-#REF!</f>
        <v>#REF!</v>
      </c>
    </row>
    <row r="11" spans="2:16" ht="38.25" customHeight="1">
      <c r="B11" s="116" t="s">
        <v>109</v>
      </c>
      <c r="C11" s="99"/>
      <c r="D11" s="20">
        <f>SUMIFS('2015년본예산(세입)'!$K$7:$K$640,'2015년본예산(세입)'!$B$7:$B$640,'15년총괄표(실국별)'!$B11)</f>
        <v>0</v>
      </c>
      <c r="E11" s="20">
        <f>SUMIFS('2015년본예산(세입)'!$L$7:$L$640,'2015년본예산(세입)'!$B$7:$B$640,'15년총괄표(실국별)'!$B11)</f>
        <v>0</v>
      </c>
      <c r="F11" s="20">
        <f>SUMIFS('2015년본예산(세출)'!$K$7:$K$607,'2015년본예산(세출)'!$B$7:$B$607,'15년총괄표(실국별)'!$B11)</f>
        <v>0</v>
      </c>
      <c r="G11" s="20">
        <f>SUMIFS('2015년본예산(세출)'!$L$7:$L$607,'2015년본예산(세출)'!$B$7:$B$607,'15년총괄표(실국별)'!$B11)</f>
        <v>0</v>
      </c>
      <c r="H11" s="100">
        <f t="shared" si="1"/>
        <v>0</v>
      </c>
      <c r="J11" s="122"/>
      <c r="K11" s="123"/>
    </row>
    <row r="12" spans="2:16" ht="38.25" customHeight="1">
      <c r="B12" s="116" t="s">
        <v>181</v>
      </c>
      <c r="C12" s="99"/>
      <c r="D12" s="20">
        <f>SUMIFS('2015년본예산(세입)'!$K$7:$K$640,'2015년본예산(세입)'!$B$7:$B$640,'15년총괄표(실국별)'!$B12)</f>
        <v>0</v>
      </c>
      <c r="E12" s="20">
        <f>SUMIFS('2015년본예산(세입)'!$L$7:$L$640,'2015년본예산(세입)'!$B$7:$B$640,'15년총괄표(실국별)'!$B12)</f>
        <v>0</v>
      </c>
      <c r="F12" s="20">
        <f>SUMIFS('2015년본예산(세출)'!$K$7:$K$607,'2015년본예산(세출)'!$B$7:$B$607,'15년총괄표(실국별)'!$B12)</f>
        <v>0</v>
      </c>
      <c r="G12" s="20">
        <f>SUMIFS('2015년본예산(세출)'!$L$7:$L$607,'2015년본예산(세출)'!$B$7:$B$607,'15년총괄표(실국별)'!$B12)</f>
        <v>0</v>
      </c>
      <c r="H12" s="100">
        <f t="shared" si="1"/>
        <v>0</v>
      </c>
      <c r="J12" s="124"/>
      <c r="L12" s="125"/>
      <c r="M12" s="125"/>
    </row>
    <row r="13" spans="2:16" ht="38.25" customHeight="1">
      <c r="B13" s="116" t="s">
        <v>110</v>
      </c>
      <c r="C13" s="99"/>
      <c r="D13" s="20">
        <f>SUMIFS('2015년본예산(세입)'!$K$7:$K$640,'2015년본예산(세입)'!$B$7:$B$640,'15년총괄표(실국별)'!$B13)</f>
        <v>0</v>
      </c>
      <c r="E13" s="20">
        <f>SUMIFS('2015년본예산(세입)'!$L$7:$L$640,'2015년본예산(세입)'!$B$7:$B$640,'15년총괄표(실국별)'!$B13)</f>
        <v>0</v>
      </c>
      <c r="F13" s="20">
        <f>SUMIFS('2015년본예산(세출)'!$K$7:$K$607,'2015년본예산(세출)'!$B$7:$B$607,'15년총괄표(실국별)'!$B13)</f>
        <v>0</v>
      </c>
      <c r="G13" s="20">
        <f>SUMIFS('2015년본예산(세출)'!$L$7:$L$607,'2015년본예산(세출)'!$B$7:$B$607,'15년총괄표(실국별)'!$B13)</f>
        <v>0</v>
      </c>
      <c r="H13" s="100">
        <f t="shared" si="1"/>
        <v>0</v>
      </c>
      <c r="K13" s="15"/>
      <c r="L13" s="16"/>
      <c r="N13" s="83" t="s">
        <v>44</v>
      </c>
    </row>
    <row r="14" spans="2:16" s="128" customFormat="1" ht="38.25" customHeight="1">
      <c r="B14" s="116" t="s">
        <v>65</v>
      </c>
      <c r="C14" s="126"/>
      <c r="D14" s="20">
        <f>SUMIFS('2015년본예산(세입)'!$K$7:$K$640,'2015년본예산(세입)'!$B$7:$B$640,'15년총괄표(실국별)'!$B14)</f>
        <v>0</v>
      </c>
      <c r="E14" s="20">
        <f>SUMIFS('2015년본예산(세입)'!$L$7:$L$640,'2015년본예산(세입)'!$B$7:$B$640,'15년총괄표(실국별)'!$B14)</f>
        <v>0</v>
      </c>
      <c r="F14" s="20">
        <f>SUMIFS('2015년본예산(세출)'!$K$7:$K$607,'2015년본예산(세출)'!$B$7:$B$607,'15년총괄표(실국별)'!$B14)</f>
        <v>0</v>
      </c>
      <c r="G14" s="20">
        <f>SUMIFS('2015년본예산(세출)'!$L$7:$L$607,'2015년본예산(세출)'!$B$7:$B$607,'15년총괄표(실국별)'!$B14)</f>
        <v>0</v>
      </c>
      <c r="H14" s="100">
        <f t="shared" si="1"/>
        <v>0</v>
      </c>
      <c r="I14" s="127"/>
      <c r="J14" s="127"/>
      <c r="K14" s="15"/>
      <c r="L14" s="16"/>
      <c r="M14" s="113"/>
      <c r="N14" s="114" t="e">
        <f>N10-#REF!</f>
        <v>#REF!</v>
      </c>
      <c r="O14" s="127"/>
      <c r="P14" s="127"/>
    </row>
    <row r="15" spans="2:16" s="128" customFormat="1" ht="38.25" customHeight="1">
      <c r="B15" s="116" t="s">
        <v>210</v>
      </c>
      <c r="C15" s="126"/>
      <c r="D15" s="20">
        <f>SUMIFS('2015년본예산(세입)'!$K$7:$K$640,'2015년본예산(세입)'!$B$7:$B$640,'15년총괄표(실국별)'!$B15)</f>
        <v>0</v>
      </c>
      <c r="E15" s="20">
        <f>SUMIFS('2015년본예산(세입)'!$L$7:$L$640,'2015년본예산(세입)'!$B$7:$B$640,'15년총괄표(실국별)'!$B15)</f>
        <v>0</v>
      </c>
      <c r="F15" s="20">
        <f>SUMIFS('2015년본예산(세출)'!$K$7:$K$607,'2015년본예산(세출)'!$B$7:$B$607,'15년총괄표(실국별)'!$B15)</f>
        <v>0</v>
      </c>
      <c r="G15" s="20">
        <f>SUMIFS('2015년본예산(세출)'!$L$7:$L$607,'2015년본예산(세출)'!$B$7:$B$607,'15년총괄표(실국별)'!$B15)</f>
        <v>0</v>
      </c>
      <c r="H15" s="100">
        <f t="shared" si="1"/>
        <v>0</v>
      </c>
      <c r="I15" s="127"/>
      <c r="J15" s="127"/>
      <c r="K15" s="15"/>
      <c r="L15" s="16"/>
      <c r="M15" s="127"/>
      <c r="N15" s="127"/>
      <c r="O15" s="127"/>
      <c r="P15" s="127"/>
    </row>
    <row r="16" spans="2:16" s="128" customFormat="1" ht="38.25" customHeight="1">
      <c r="B16" s="116" t="s">
        <v>217</v>
      </c>
      <c r="C16" s="126"/>
      <c r="D16" s="20">
        <f>SUMIFS('2015년본예산(세입)'!$K$7:$K$640,'2015년본예산(세입)'!$B$7:$B$640,'15년총괄표(실국별)'!$B16)</f>
        <v>0</v>
      </c>
      <c r="E16" s="20">
        <f>SUMIFS('2015년본예산(세입)'!$L$7:$L$640,'2015년본예산(세입)'!$B$7:$B$640,'15년총괄표(실국별)'!$B16)</f>
        <v>0</v>
      </c>
      <c r="F16" s="20">
        <f>SUMIFS('2015년본예산(세출)'!$K$7:$K$607,'2015년본예산(세출)'!$B$7:$B$607,'15년총괄표(실국별)'!$B16)</f>
        <v>0</v>
      </c>
      <c r="G16" s="20">
        <f>SUMIFS('2015년본예산(세출)'!$L$7:$L$607,'2015년본예산(세출)'!$B$7:$B$607,'15년총괄표(실국별)'!$B16)</f>
        <v>0</v>
      </c>
      <c r="H16" s="100">
        <f t="shared" si="1"/>
        <v>0</v>
      </c>
      <c r="I16" s="127"/>
      <c r="J16" s="127"/>
      <c r="K16" s="15"/>
      <c r="L16" s="16"/>
      <c r="M16" s="127"/>
      <c r="N16" s="127"/>
      <c r="O16" s="127"/>
      <c r="P16" s="127"/>
    </row>
    <row r="17" spans="2:16" s="132" customFormat="1" ht="38.25" customHeight="1">
      <c r="B17" s="129" t="s">
        <v>62</v>
      </c>
      <c r="C17" s="130"/>
      <c r="D17" s="20">
        <f>SUMIFS('2015년본예산(세입)'!$K$7:$K$640,'2015년본예산(세입)'!$B$7:$B$640,'15년총괄표(실국별)'!$B17)</f>
        <v>0</v>
      </c>
      <c r="E17" s="20">
        <f>SUMIFS('2015년본예산(세입)'!$L$7:$L$640,'2015년본예산(세입)'!$B$7:$B$640,'15년총괄표(실국별)'!$B17)</f>
        <v>0</v>
      </c>
      <c r="F17" s="20">
        <f>SUMIFS('2015년본예산(세출)'!$K$7:$K$607,'2015년본예산(세출)'!$B$7:$B$607,'15년총괄표(실국별)'!$B17)</f>
        <v>0</v>
      </c>
      <c r="G17" s="20">
        <f>SUMIFS('2015년본예산(세출)'!$L$7:$L$607,'2015년본예산(세출)'!$B$7:$B$607,'15년총괄표(실국별)'!$B17)</f>
        <v>0</v>
      </c>
      <c r="H17" s="100">
        <f t="shared" si="1"/>
        <v>0</v>
      </c>
      <c r="I17" s="131"/>
      <c r="J17" s="131"/>
      <c r="K17" s="15"/>
      <c r="L17" s="16"/>
      <c r="M17" s="131"/>
      <c r="N17" s="131"/>
      <c r="O17" s="131"/>
      <c r="P17" s="131"/>
    </row>
    <row r="18" spans="2:16" ht="38.25" customHeight="1" thickBot="1">
      <c r="B18" s="116" t="s">
        <v>121</v>
      </c>
      <c r="C18" s="99"/>
      <c r="D18" s="20">
        <f>SUMIFS('2015년본예산(세입)'!$K$7:$K$640,'2015년본예산(세입)'!$B$7:$B$640,'15년총괄표(실국별)'!$B18)</f>
        <v>0</v>
      </c>
      <c r="E18" s="20">
        <f>SUMIFS('2015년본예산(세입)'!$L$7:$L$640,'2015년본예산(세입)'!$B$7:$B$640,'15년총괄표(실국별)'!$B18)</f>
        <v>0</v>
      </c>
      <c r="F18" s="20">
        <f>SUMIFS('2015년본예산(세출)'!$K$7:$K$607,'2015년본예산(세출)'!$B$7:$B$607,'15년총괄표(실국별)'!$B18)</f>
        <v>0</v>
      </c>
      <c r="G18" s="20">
        <f>SUMIFS('2015년본예산(세출)'!$L$7:$L$607,'2015년본예산(세출)'!$B$7:$B$607,'15년총괄표(실국별)'!$B18)</f>
        <v>0</v>
      </c>
      <c r="H18" s="100">
        <f t="shared" si="1"/>
        <v>0</v>
      </c>
      <c r="I18" s="119" t="e">
        <f>#REF!+#REF!</f>
        <v>#REF!</v>
      </c>
      <c r="J18" s="120" t="e">
        <f>#REF!+#REF!</f>
        <v>#REF!</v>
      </c>
      <c r="K18" s="91"/>
      <c r="N18" s="121" t="e">
        <f>#REF!-#REF!</f>
        <v>#REF!</v>
      </c>
    </row>
    <row r="19" spans="2:16" ht="38.25" customHeight="1">
      <c r="B19" s="116" t="s">
        <v>115</v>
      </c>
      <c r="C19" s="99"/>
      <c r="D19" s="20">
        <f>SUMIFS('2015년본예산(세입)'!$K$7:$K$640,'2015년본예산(세입)'!$B$7:$B$640,'15년총괄표(실국별)'!$B19)</f>
        <v>0</v>
      </c>
      <c r="E19" s="20">
        <f>SUMIFS('2015년본예산(세입)'!$L$7:$L$640,'2015년본예산(세입)'!$B$7:$B$640,'15년총괄표(실국별)'!$B19)</f>
        <v>0</v>
      </c>
      <c r="F19" s="20">
        <f>SUMIFS('2015년본예산(세출)'!$K$7:$K$607,'2015년본예산(세출)'!$B$7:$B$607,'15년총괄표(실국별)'!$B19)</f>
        <v>0</v>
      </c>
      <c r="G19" s="20">
        <f>SUMIFS('2015년본예산(세출)'!$L$7:$L$607,'2015년본예산(세출)'!$B$7:$B$607,'15년총괄표(실국별)'!$B19)</f>
        <v>0</v>
      </c>
      <c r="H19" s="100">
        <f t="shared" si="1"/>
        <v>0</v>
      </c>
      <c r="J19" s="122"/>
      <c r="K19" s="123"/>
    </row>
    <row r="20" spans="2:16" ht="38.25" customHeight="1">
      <c r="B20" s="116" t="s">
        <v>111</v>
      </c>
      <c r="C20" s="99"/>
      <c r="D20" s="20">
        <f>SUMIFS('2015년본예산(세입)'!$K$7:$K$640,'2015년본예산(세입)'!$B$7:$B$640,'15년총괄표(실국별)'!$B20)</f>
        <v>0</v>
      </c>
      <c r="E20" s="20">
        <f>SUMIFS('2015년본예산(세입)'!$L$7:$L$640,'2015년본예산(세입)'!$B$7:$B$640,'15년총괄표(실국별)'!$B20)</f>
        <v>0</v>
      </c>
      <c r="F20" s="20">
        <f>SUMIFS('2015년본예산(세출)'!$K$7:$K$607,'2015년본예산(세출)'!$B$7:$B$607,'15년총괄표(실국별)'!$B20)</f>
        <v>0</v>
      </c>
      <c r="G20" s="20">
        <f>SUMIFS('2015년본예산(세출)'!$L$7:$L$607,'2015년본예산(세출)'!$B$7:$B$607,'15년총괄표(실국별)'!$B20)</f>
        <v>0</v>
      </c>
      <c r="H20" s="100">
        <f t="shared" si="1"/>
        <v>0</v>
      </c>
      <c r="J20" s="124"/>
      <c r="L20" s="125"/>
      <c r="M20" s="125"/>
    </row>
    <row r="21" spans="2:16" ht="38.25" customHeight="1">
      <c r="B21" s="116" t="s">
        <v>112</v>
      </c>
      <c r="C21" s="99"/>
      <c r="D21" s="20">
        <f>SUMIFS('2015년본예산(세입)'!$K$7:$K$640,'2015년본예산(세입)'!$B$7:$B$640,'15년총괄표(실국별)'!$B21)</f>
        <v>0</v>
      </c>
      <c r="E21" s="20">
        <f>SUMIFS('2015년본예산(세입)'!$L$7:$L$640,'2015년본예산(세입)'!$B$7:$B$640,'15년총괄표(실국별)'!$B21)</f>
        <v>0</v>
      </c>
      <c r="F21" s="20">
        <f>SUMIFS('2015년본예산(세출)'!$K$7:$K$607,'2015년본예산(세출)'!$B$7:$B$607,'15년총괄표(실국별)'!$B21)</f>
        <v>0</v>
      </c>
      <c r="G21" s="20">
        <f>SUMIFS('2015년본예산(세출)'!$L$7:$L$607,'2015년본예산(세출)'!$B$7:$B$607,'15년총괄표(실국별)'!$B21)</f>
        <v>0</v>
      </c>
      <c r="H21" s="100">
        <f t="shared" si="1"/>
        <v>0</v>
      </c>
      <c r="K21" s="15"/>
      <c r="L21" s="16"/>
      <c r="N21" s="83" t="s">
        <v>44</v>
      </c>
    </row>
    <row r="22" spans="2:16" s="128" customFormat="1" ht="38.25" customHeight="1">
      <c r="B22" s="116" t="s">
        <v>113</v>
      </c>
      <c r="C22" s="126"/>
      <c r="D22" s="20">
        <f>SUMIFS('2015년본예산(세입)'!$K$7:$K$640,'2015년본예산(세입)'!$B$7:$B$640,'15년총괄표(실국별)'!$B22)</f>
        <v>0</v>
      </c>
      <c r="E22" s="20">
        <f>SUMIFS('2015년본예산(세입)'!$L$7:$L$640,'2015년본예산(세입)'!$B$7:$B$640,'15년총괄표(실국별)'!$B22)</f>
        <v>0</v>
      </c>
      <c r="F22" s="20">
        <f>SUMIFS('2015년본예산(세출)'!$K$7:$K$607,'2015년본예산(세출)'!$B$7:$B$607,'15년총괄표(실국별)'!$B22)</f>
        <v>0</v>
      </c>
      <c r="G22" s="20">
        <f>SUMIFS('2015년본예산(세출)'!$L$7:$L$607,'2015년본예산(세출)'!$B$7:$B$607,'15년총괄표(실국별)'!$B22)</f>
        <v>0</v>
      </c>
      <c r="H22" s="100">
        <f t="shared" si="1"/>
        <v>0</v>
      </c>
      <c r="I22" s="127"/>
      <c r="J22" s="127"/>
      <c r="K22" s="15"/>
      <c r="L22" s="16"/>
      <c r="M22" s="113"/>
      <c r="N22" s="114" t="e">
        <f>N18-#REF!</f>
        <v>#REF!</v>
      </c>
      <c r="O22" s="127"/>
      <c r="P22" s="127"/>
    </row>
    <row r="23" spans="2:16" s="128" customFormat="1" ht="38.25" customHeight="1">
      <c r="B23" s="116" t="s">
        <v>380</v>
      </c>
      <c r="C23" s="126"/>
      <c r="D23" s="20">
        <f>SUMIFS('2015년본예산(세입)'!$K$7:$K$640,'2015년본예산(세입)'!$B$7:$B$640,'15년총괄표(실국별)'!$B23)</f>
        <v>0</v>
      </c>
      <c r="E23" s="20">
        <f>SUMIFS('2015년본예산(세입)'!$L$7:$L$640,'2015년본예산(세입)'!$B$7:$B$640,'15년총괄표(실국별)'!$B23)</f>
        <v>0</v>
      </c>
      <c r="F23" s="20">
        <f>SUMIFS('2015년본예산(세출)'!$K$7:$K$607,'2015년본예산(세출)'!$B$7:$B$607,'15년총괄표(실국별)'!$B23)</f>
        <v>0</v>
      </c>
      <c r="G23" s="20">
        <f>SUMIFS('2015년본예산(세출)'!$L$7:$L$607,'2015년본예산(세출)'!$B$7:$B$607,'15년총괄표(실국별)'!$B23)</f>
        <v>0</v>
      </c>
      <c r="H23" s="100">
        <f t="shared" si="1"/>
        <v>0</v>
      </c>
      <c r="I23" s="127"/>
      <c r="J23" s="127"/>
      <c r="K23" s="15"/>
      <c r="L23" s="16"/>
      <c r="M23" s="127"/>
      <c r="N23" s="127"/>
      <c r="O23" s="127"/>
      <c r="P23" s="127"/>
    </row>
    <row r="24" spans="2:16" s="128" customFormat="1" ht="38.25" customHeight="1">
      <c r="B24" s="116" t="s">
        <v>387</v>
      </c>
      <c r="C24" s="126"/>
      <c r="D24" s="20">
        <f>SUMIFS('2015년본예산(세입)'!$K$7:$K$640,'2015년본예산(세입)'!$B$7:$B$640,'15년총괄표(실국별)'!$B24)</f>
        <v>0</v>
      </c>
      <c r="E24" s="20">
        <f>SUMIFS('2015년본예산(세입)'!$L$7:$L$640,'2015년본예산(세입)'!$B$7:$B$640,'15년총괄표(실국별)'!$B24)</f>
        <v>0</v>
      </c>
      <c r="F24" s="20">
        <f>SUMIFS('2015년본예산(세출)'!$K$7:$K$607,'2015년본예산(세출)'!$B$7:$B$607,'15년총괄표(실국별)'!$B24)</f>
        <v>0</v>
      </c>
      <c r="G24" s="20">
        <f>SUMIFS('2015년본예산(세출)'!$L$7:$L$607,'2015년본예산(세출)'!$B$7:$B$607,'15년총괄표(실국별)'!$B24)</f>
        <v>0</v>
      </c>
      <c r="H24" s="100">
        <f t="shared" si="1"/>
        <v>0</v>
      </c>
      <c r="I24" s="127"/>
      <c r="J24" s="127"/>
      <c r="K24" s="15"/>
      <c r="L24" s="16"/>
      <c r="M24" s="127"/>
      <c r="N24" s="127"/>
      <c r="O24" s="127"/>
      <c r="P24" s="127"/>
    </row>
    <row r="25" spans="2:16" s="132" customFormat="1" ht="38.25" customHeight="1">
      <c r="B25" s="129" t="s">
        <v>389</v>
      </c>
      <c r="C25" s="130"/>
      <c r="D25" s="20">
        <f>SUMIFS('2015년본예산(세입)'!$K$7:$K$640,'2015년본예산(세입)'!$B$7:$B$640,'15년총괄표(실국별)'!$B25)</f>
        <v>0</v>
      </c>
      <c r="E25" s="20">
        <f>SUMIFS('2015년본예산(세입)'!$L$7:$L$640,'2015년본예산(세입)'!$B$7:$B$640,'15년총괄표(실국별)'!$B25)</f>
        <v>0</v>
      </c>
      <c r="F25" s="20">
        <f>SUMIFS('2015년본예산(세출)'!$K$7:$K$607,'2015년본예산(세출)'!$B$7:$B$607,'15년총괄표(실국별)'!$B25)</f>
        <v>0</v>
      </c>
      <c r="G25" s="20">
        <f>SUMIFS('2015년본예산(세출)'!$L$7:$L$607,'2015년본예산(세출)'!$B$7:$B$607,'15년총괄표(실국별)'!$B25)</f>
        <v>0</v>
      </c>
      <c r="H25" s="100">
        <f t="shared" si="1"/>
        <v>0</v>
      </c>
      <c r="I25" s="131"/>
      <c r="J25" s="131"/>
      <c r="K25" s="15"/>
      <c r="L25" s="16"/>
      <c r="M25" s="131"/>
      <c r="N25" s="131"/>
      <c r="O25" s="131"/>
      <c r="P25" s="131"/>
    </row>
    <row r="26" spans="2:16" ht="38.25" customHeight="1" thickBot="1">
      <c r="B26" s="116" t="s">
        <v>396</v>
      </c>
      <c r="C26" s="99"/>
      <c r="D26" s="20">
        <f>SUMIFS('2015년본예산(세입)'!$K$7:$K$640,'2015년본예산(세입)'!$B$7:$B$640,'15년총괄표(실국별)'!$B26)</f>
        <v>0</v>
      </c>
      <c r="E26" s="20">
        <f>SUMIFS('2015년본예산(세입)'!$L$7:$L$640,'2015년본예산(세입)'!$B$7:$B$640,'15년총괄표(실국별)'!$B26)</f>
        <v>0</v>
      </c>
      <c r="F26" s="20">
        <f>SUMIFS('2015년본예산(세출)'!$K$7:$K$607,'2015년본예산(세출)'!$B$7:$B$607,'15년총괄표(실국별)'!$B26)</f>
        <v>0</v>
      </c>
      <c r="G26" s="20">
        <f>SUMIFS('2015년본예산(세출)'!$L$7:$L$607,'2015년본예산(세출)'!$B$7:$B$607,'15년총괄표(실국별)'!$B26)</f>
        <v>0</v>
      </c>
      <c r="H26" s="100">
        <f t="shared" si="1"/>
        <v>0</v>
      </c>
      <c r="I26" s="119" t="e">
        <f>#REF!+#REF!</f>
        <v>#REF!</v>
      </c>
      <c r="J26" s="120" t="e">
        <f>#REF!+#REF!</f>
        <v>#REF!</v>
      </c>
      <c r="K26" s="91"/>
      <c r="N26" s="121">
        <f>M2-N2</f>
        <v>0</v>
      </c>
    </row>
    <row r="27" spans="2:16" ht="38.25" customHeight="1">
      <c r="B27" s="116" t="s">
        <v>70</v>
      </c>
      <c r="C27" s="99"/>
      <c r="D27" s="20">
        <f>SUMIFS('2015년본예산(세입)'!$K$7:$K$640,'2015년본예산(세입)'!$B$7:$B$640,'15년총괄표(실국별)'!$B27)</f>
        <v>0</v>
      </c>
      <c r="E27" s="20">
        <f>SUMIFS('2015년본예산(세입)'!$L$7:$L$640,'2015년본예산(세입)'!$B$7:$B$640,'15년총괄표(실국별)'!$B27)</f>
        <v>0</v>
      </c>
      <c r="F27" s="20">
        <f>SUMIFS('2015년본예산(세출)'!$K$7:$K$607,'2015년본예산(세출)'!$B$7:$B$607,'15년총괄표(실국별)'!$B27)</f>
        <v>0</v>
      </c>
      <c r="G27" s="20">
        <f>SUMIFS('2015년본예산(세출)'!$L$7:$L$607,'2015년본예산(세출)'!$B$7:$B$607,'15년총괄표(실국별)'!$B27)</f>
        <v>0</v>
      </c>
      <c r="H27" s="100">
        <f t="shared" si="1"/>
        <v>0</v>
      </c>
      <c r="J27" s="122"/>
      <c r="K27" s="123"/>
    </row>
    <row r="28" spans="2:16" ht="38.25" customHeight="1">
      <c r="B28" s="116" t="s">
        <v>319</v>
      </c>
      <c r="C28" s="99"/>
      <c r="D28" s="20">
        <f>SUMIFS('2015년본예산(세입)'!$K$7:$K$640,'2015년본예산(세입)'!$B$7:$B$640,'15년총괄표(실국별)'!$B28)</f>
        <v>0</v>
      </c>
      <c r="E28" s="20">
        <f>SUMIFS('2015년본예산(세입)'!$L$7:$L$640,'2015년본예산(세입)'!$B$7:$B$640,'15년총괄표(실국별)'!$B28)</f>
        <v>0</v>
      </c>
      <c r="F28" s="20">
        <f>SUMIFS('2015년본예산(세출)'!$K$7:$K$607,'2015년본예산(세출)'!$B$7:$B$607,'15년총괄표(실국별)'!$B28)</f>
        <v>0</v>
      </c>
      <c r="G28" s="20">
        <f>SUMIFS('2015년본예산(세출)'!$L$7:$L$607,'2015년본예산(세출)'!$B$7:$B$607,'15년총괄표(실국별)'!$B28)</f>
        <v>0</v>
      </c>
      <c r="H28" s="100">
        <f t="shared" si="1"/>
        <v>0</v>
      </c>
      <c r="J28" s="124"/>
      <c r="L28" s="125"/>
      <c r="M28" s="125"/>
    </row>
    <row r="29" spans="2:16" ht="38.25" customHeight="1">
      <c r="B29" s="116" t="s">
        <v>334</v>
      </c>
      <c r="C29" s="99"/>
      <c r="D29" s="20">
        <f>SUMIFS('2015년본예산(세입)'!$K$7:$K$640,'2015년본예산(세입)'!$B$7:$B$640,'15년총괄표(실국별)'!$B29)</f>
        <v>0</v>
      </c>
      <c r="E29" s="20">
        <f>SUMIFS('2015년본예산(세입)'!$L$7:$L$640,'2015년본예산(세입)'!$B$7:$B$640,'15년총괄표(실국별)'!$B29)</f>
        <v>0</v>
      </c>
      <c r="F29" s="20">
        <f>SUMIFS('2015년본예산(세출)'!$K$7:$K$607,'2015년본예산(세출)'!$B$7:$B$607,'15년총괄표(실국별)'!$B29)</f>
        <v>0</v>
      </c>
      <c r="G29" s="20">
        <f>SUMIFS('2015년본예산(세출)'!$L$7:$L$607,'2015년본예산(세출)'!$B$7:$B$607,'15년총괄표(실국별)'!$B29)</f>
        <v>0</v>
      </c>
      <c r="H29" s="100">
        <f t="shared" si="1"/>
        <v>0</v>
      </c>
      <c r="K29" s="15"/>
      <c r="L29" s="16"/>
      <c r="N29" s="83" t="s">
        <v>44</v>
      </c>
    </row>
    <row r="30" spans="2:16" s="128" customFormat="1" ht="38.25" customHeight="1">
      <c r="B30" s="116" t="s">
        <v>67</v>
      </c>
      <c r="C30" s="126"/>
      <c r="D30" s="20">
        <f>SUMIFS('2015년본예산(세입)'!$K$7:$K$640,'2015년본예산(세입)'!$B$7:$B$640,'15년총괄표(실국별)'!$B30)</f>
        <v>0</v>
      </c>
      <c r="E30" s="20">
        <f>SUMIFS('2015년본예산(세입)'!$L$7:$L$640,'2015년본예산(세입)'!$B$7:$B$640,'15년총괄표(실국별)'!$B30)</f>
        <v>0</v>
      </c>
      <c r="F30" s="20">
        <f>SUMIFS('2015년본예산(세출)'!$K$7:$K$607,'2015년본예산(세출)'!$B$7:$B$607,'15년총괄표(실국별)'!$B30)</f>
        <v>0</v>
      </c>
      <c r="G30" s="20">
        <f>SUMIFS('2015년본예산(세출)'!$L$7:$L$607,'2015년본예산(세출)'!$B$7:$B$607,'15년총괄표(실국별)'!$B30)</f>
        <v>0</v>
      </c>
      <c r="H30" s="100">
        <f t="shared" si="1"/>
        <v>0</v>
      </c>
      <c r="I30" s="127"/>
      <c r="J30" s="127"/>
      <c r="K30" s="15"/>
      <c r="L30" s="16"/>
      <c r="M30" s="113"/>
      <c r="N30" s="114">
        <f>N26-K2</f>
        <v>0</v>
      </c>
      <c r="O30" s="127"/>
      <c r="P30" s="127"/>
    </row>
    <row r="31" spans="2:16" ht="38.25" customHeight="1" thickBot="1">
      <c r="B31" s="116" t="s">
        <v>362</v>
      </c>
      <c r="C31" s="99"/>
      <c r="D31" s="20">
        <f>SUMIFS('2015년본예산(세입)'!$K$7:$K$640,'2015년본예산(세입)'!$B$7:$B$640,'15년총괄표(실국별)'!$B31)</f>
        <v>0</v>
      </c>
      <c r="E31" s="20">
        <f>SUMIFS('2015년본예산(세입)'!$L$7:$L$640,'2015년본예산(세입)'!$B$7:$B$640,'15년총괄표(실국별)'!$B31)</f>
        <v>0</v>
      </c>
      <c r="F31" s="20">
        <f>SUMIFS('2015년본예산(세출)'!$K$7:$K$607,'2015년본예산(세출)'!$B$7:$B$607,'15년총괄표(실국별)'!$B31)</f>
        <v>0</v>
      </c>
      <c r="G31" s="20">
        <f>SUMIFS('2015년본예산(세출)'!$L$7:$L$607,'2015년본예산(세출)'!$B$7:$B$607,'15년총괄표(실국별)'!$B31)</f>
        <v>0</v>
      </c>
      <c r="H31" s="100">
        <f t="shared" si="1"/>
        <v>0</v>
      </c>
      <c r="I31" s="119" t="e">
        <f>#REF!+#REF!</f>
        <v>#REF!</v>
      </c>
      <c r="J31" s="120" t="e">
        <f>#REF!+#REF!</f>
        <v>#REF!</v>
      </c>
      <c r="K31" s="91"/>
      <c r="N31" s="121" t="e">
        <f>M7-N7</f>
        <v>#REF!</v>
      </c>
    </row>
    <row r="32" spans="2:16" ht="38.25" customHeight="1">
      <c r="B32" s="116" t="s">
        <v>372</v>
      </c>
      <c r="C32" s="99"/>
      <c r="D32" s="20">
        <f>SUMIFS('2015년본예산(세입)'!$K$7:$K$640,'2015년본예산(세입)'!$B$7:$B$640,'15년총괄표(실국별)'!$B32)</f>
        <v>0</v>
      </c>
      <c r="E32" s="20">
        <f>SUMIFS('2015년본예산(세입)'!$L$7:$L$640,'2015년본예산(세입)'!$B$7:$B$640,'15년총괄표(실국별)'!$B32)</f>
        <v>0</v>
      </c>
      <c r="F32" s="20">
        <f>SUMIFS('2015년본예산(세출)'!$K$7:$K$607,'2015년본예산(세출)'!$B$7:$B$607,'15년총괄표(실국별)'!$B32)</f>
        <v>0</v>
      </c>
      <c r="G32" s="20">
        <f>SUMIFS('2015년본예산(세출)'!$L$7:$L$607,'2015년본예산(세출)'!$B$7:$B$607,'15년총괄표(실국별)'!$B32)</f>
        <v>0</v>
      </c>
      <c r="H32" s="100">
        <f t="shared" si="1"/>
        <v>0</v>
      </c>
      <c r="J32" s="122"/>
      <c r="K32" s="123"/>
    </row>
    <row r="33" spans="2:16" ht="38.25" customHeight="1" thickBot="1">
      <c r="B33" s="133" t="s">
        <v>398</v>
      </c>
      <c r="C33" s="139"/>
      <c r="D33" s="21">
        <f>SUMIFS('2015년본예산(세입)'!$K$7:$K$640,'2015년본예산(세입)'!$B$7:$B$640,'15년총괄표(실국별)'!$B33)</f>
        <v>0</v>
      </c>
      <c r="E33" s="21">
        <f>SUMIFS('2015년본예산(세입)'!$L$7:$L$640,'2015년본예산(세입)'!$B$7:$B$640,'15년총괄표(실국별)'!$B33)</f>
        <v>0</v>
      </c>
      <c r="F33" s="21">
        <f>SUMIFS('2015년본예산(세출)'!$K$7:$K$607,'2015년본예산(세출)'!$B$7:$B$607,'15년총괄표(실국별)'!$B33)</f>
        <v>0</v>
      </c>
      <c r="G33" s="21">
        <f>SUMIFS('2015년본예산(세출)'!$L$7:$L$607,'2015년본예산(세출)'!$B$7:$B$607,'15년총괄표(실국별)'!$B33)</f>
        <v>0</v>
      </c>
      <c r="H33" s="135">
        <f t="shared" si="1"/>
        <v>0</v>
      </c>
      <c r="J33" s="124"/>
      <c r="L33" s="125"/>
      <c r="M33" s="125"/>
    </row>
    <row r="34" spans="2:16" ht="18" customHeight="1">
      <c r="B34" s="89"/>
      <c r="C34" s="89"/>
      <c r="D34" s="89"/>
      <c r="E34" s="89"/>
      <c r="F34" s="89"/>
      <c r="G34" s="89"/>
      <c r="H34" s="89"/>
      <c r="K34" s="15"/>
      <c r="L34" s="16"/>
    </row>
    <row r="35" spans="2:16" ht="20.25" customHeight="1"/>
    <row r="36" spans="2:16" ht="20.25" customHeight="1"/>
    <row r="37" spans="2:16" ht="14.25">
      <c r="B37" s="140" t="s">
        <v>17</v>
      </c>
      <c r="C37" s="141" t="s">
        <v>52</v>
      </c>
      <c r="D37" s="142" t="s">
        <v>53</v>
      </c>
      <c r="E37" s="141" t="s">
        <v>54</v>
      </c>
      <c r="G37" s="83"/>
      <c r="H37" s="83"/>
      <c r="O37" s="56"/>
      <c r="P37" s="56"/>
    </row>
    <row r="38" spans="2:16" ht="15">
      <c r="B38" s="143" t="s">
        <v>120</v>
      </c>
      <c r="C38" s="144">
        <v>914581</v>
      </c>
      <c r="D38" s="145"/>
      <c r="E38" s="145">
        <f>SUM(C38:D38)</f>
        <v>914581</v>
      </c>
      <c r="G38" s="83"/>
      <c r="H38" s="83"/>
      <c r="O38" s="56"/>
      <c r="P38" s="56"/>
    </row>
    <row r="39" spans="2:16" ht="15">
      <c r="B39" s="143" t="s">
        <v>107</v>
      </c>
      <c r="C39" s="144">
        <v>3119807801</v>
      </c>
      <c r="D39" s="144">
        <v>1780946434</v>
      </c>
      <c r="E39" s="145">
        <f t="shared" ref="E39:E67" si="2">SUM(C39:D39)</f>
        <v>4900754235</v>
      </c>
      <c r="H39" s="83"/>
      <c r="O39" s="56"/>
      <c r="P39" s="56"/>
    </row>
    <row r="40" spans="2:16" ht="15">
      <c r="B40" s="143" t="s">
        <v>108</v>
      </c>
      <c r="C40" s="144">
        <v>190109521</v>
      </c>
      <c r="D40" s="144">
        <v>28360000</v>
      </c>
      <c r="E40" s="145">
        <f t="shared" si="2"/>
        <v>218469521</v>
      </c>
      <c r="H40" s="83"/>
      <c r="O40" s="56"/>
      <c r="P40" s="56"/>
    </row>
    <row r="41" spans="2:16" ht="15">
      <c r="B41" s="146" t="s">
        <v>109</v>
      </c>
      <c r="C41" s="144">
        <v>544196314</v>
      </c>
      <c r="D41" s="145"/>
      <c r="E41" s="145">
        <f t="shared" si="2"/>
        <v>544196314</v>
      </c>
      <c r="G41" s="83"/>
      <c r="H41" s="83"/>
      <c r="O41" s="56"/>
      <c r="P41" s="56"/>
    </row>
    <row r="42" spans="2:16" ht="15">
      <c r="B42" s="143" t="s">
        <v>110</v>
      </c>
      <c r="C42" s="144">
        <v>224243208</v>
      </c>
      <c r="D42" s="144">
        <v>52484400</v>
      </c>
      <c r="E42" s="145">
        <f t="shared" si="2"/>
        <v>276727608</v>
      </c>
      <c r="H42" s="83"/>
      <c r="O42" s="56"/>
      <c r="P42" s="56"/>
    </row>
    <row r="43" spans="2:16" ht="15">
      <c r="B43" s="146" t="s">
        <v>65</v>
      </c>
      <c r="C43" s="144">
        <v>249710070</v>
      </c>
      <c r="D43" s="145"/>
      <c r="E43" s="145">
        <f t="shared" si="2"/>
        <v>249710070</v>
      </c>
      <c r="G43" s="83"/>
      <c r="H43" s="83"/>
      <c r="O43" s="56"/>
      <c r="P43" s="56"/>
    </row>
    <row r="44" spans="2:16" ht="15">
      <c r="B44" s="146" t="s">
        <v>111</v>
      </c>
      <c r="C44" s="144">
        <v>2571625696</v>
      </c>
      <c r="D44" s="145"/>
      <c r="E44" s="145">
        <f t="shared" si="2"/>
        <v>2571625696</v>
      </c>
      <c r="G44" s="83"/>
      <c r="H44" s="83"/>
      <c r="O44" s="56"/>
      <c r="P44" s="56"/>
    </row>
    <row r="45" spans="2:16" ht="15">
      <c r="B45" s="143" t="s">
        <v>112</v>
      </c>
      <c r="C45" s="144">
        <v>94671441</v>
      </c>
      <c r="D45" s="145"/>
      <c r="E45" s="145">
        <f t="shared" si="2"/>
        <v>94671441</v>
      </c>
      <c r="G45" s="83"/>
      <c r="H45" s="83"/>
      <c r="O45" s="56"/>
      <c r="P45" s="56"/>
    </row>
    <row r="46" spans="2:16" ht="15">
      <c r="B46" s="143" t="s">
        <v>104</v>
      </c>
      <c r="C46" s="144">
        <v>107956457</v>
      </c>
      <c r="E46" s="145">
        <f t="shared" si="2"/>
        <v>107956457</v>
      </c>
      <c r="H46" s="83"/>
      <c r="O46" s="56"/>
      <c r="P46" s="56"/>
    </row>
    <row r="47" spans="2:16" ht="15">
      <c r="B47" s="143" t="s">
        <v>113</v>
      </c>
      <c r="C47" s="144">
        <v>1879955306</v>
      </c>
      <c r="D47" s="145"/>
      <c r="E47" s="145">
        <f t="shared" si="2"/>
        <v>1879955306</v>
      </c>
      <c r="G47" s="83"/>
      <c r="H47" s="83"/>
      <c r="O47" s="56"/>
      <c r="P47" s="56"/>
    </row>
    <row r="48" spans="2:16" ht="15">
      <c r="B48" s="143" t="s">
        <v>118</v>
      </c>
      <c r="C48" s="144">
        <v>475412376</v>
      </c>
      <c r="D48" s="145"/>
      <c r="E48" s="145">
        <f t="shared" si="2"/>
        <v>475412376</v>
      </c>
      <c r="G48" s="83"/>
      <c r="H48" s="83"/>
      <c r="O48" s="56"/>
      <c r="P48" s="56"/>
    </row>
    <row r="49" spans="2:5" ht="15">
      <c r="B49" s="143" t="s">
        <v>114</v>
      </c>
      <c r="C49" s="144">
        <v>148252370</v>
      </c>
      <c r="D49" s="144">
        <v>384743740</v>
      </c>
      <c r="E49" s="145">
        <f t="shared" si="2"/>
        <v>532996110</v>
      </c>
    </row>
    <row r="50" spans="2:5" ht="15">
      <c r="B50" s="143" t="s">
        <v>121</v>
      </c>
      <c r="C50" s="144">
        <v>9607826</v>
      </c>
      <c r="E50" s="145">
        <f t="shared" si="2"/>
        <v>9607826</v>
      </c>
    </row>
    <row r="51" spans="2:5" ht="15">
      <c r="B51" s="143" t="s">
        <v>115</v>
      </c>
      <c r="C51" s="144">
        <v>384069</v>
      </c>
      <c r="E51" s="145">
        <f t="shared" si="2"/>
        <v>384069</v>
      </c>
    </row>
    <row r="52" spans="2:5" ht="15">
      <c r="B52" s="143" t="s">
        <v>70</v>
      </c>
      <c r="C52" s="144">
        <v>1353512493</v>
      </c>
      <c r="E52" s="145">
        <f t="shared" si="2"/>
        <v>1353512493</v>
      </c>
    </row>
    <row r="53" spans="2:5" ht="15">
      <c r="B53" s="143" t="s">
        <v>105</v>
      </c>
      <c r="C53" s="144">
        <v>69450506</v>
      </c>
      <c r="E53" s="145">
        <f t="shared" si="2"/>
        <v>69450506</v>
      </c>
    </row>
    <row r="54" spans="2:5" ht="15">
      <c r="B54" s="143" t="s">
        <v>106</v>
      </c>
      <c r="C54" s="144">
        <v>173302168</v>
      </c>
      <c r="E54" s="145">
        <f t="shared" si="2"/>
        <v>173302168</v>
      </c>
    </row>
    <row r="55" spans="2:5" ht="15">
      <c r="B55" s="143" t="s">
        <v>116</v>
      </c>
      <c r="C55" s="144">
        <v>2325292998</v>
      </c>
      <c r="E55" s="145">
        <f t="shared" si="2"/>
        <v>2325292998</v>
      </c>
    </row>
    <row r="56" spans="2:5" ht="15">
      <c r="B56" s="143" t="s">
        <v>67</v>
      </c>
      <c r="C56" s="144">
        <v>193048941</v>
      </c>
      <c r="E56" s="145">
        <f t="shared" si="2"/>
        <v>193048941</v>
      </c>
    </row>
    <row r="57" spans="2:5" ht="15">
      <c r="B57" s="143" t="s">
        <v>117</v>
      </c>
      <c r="C57" s="144">
        <v>866196185</v>
      </c>
      <c r="E57" s="145">
        <f t="shared" si="2"/>
        <v>866196185</v>
      </c>
    </row>
    <row r="58" spans="2:5" ht="15">
      <c r="B58" s="143" t="s">
        <v>122</v>
      </c>
      <c r="C58" s="144">
        <v>1402108</v>
      </c>
      <c r="E58" s="145">
        <f t="shared" si="2"/>
        <v>1402108</v>
      </c>
    </row>
    <row r="59" spans="2:5" ht="15">
      <c r="B59" s="143" t="s">
        <v>62</v>
      </c>
      <c r="C59" s="144">
        <v>29930218</v>
      </c>
      <c r="E59" s="145">
        <f t="shared" si="2"/>
        <v>29930218</v>
      </c>
    </row>
    <row r="60" spans="2:5" ht="15">
      <c r="B60" s="143" t="s">
        <v>123</v>
      </c>
      <c r="C60" s="144">
        <v>39275302</v>
      </c>
      <c r="E60" s="145">
        <f t="shared" si="2"/>
        <v>39275302</v>
      </c>
    </row>
    <row r="61" spans="2:5" ht="15">
      <c r="B61" s="143" t="s">
        <v>124</v>
      </c>
      <c r="C61" s="144">
        <v>8910247</v>
      </c>
      <c r="E61" s="145">
        <f t="shared" si="2"/>
        <v>8910247</v>
      </c>
    </row>
    <row r="62" spans="2:5" ht="15">
      <c r="B62" s="143" t="s">
        <v>125</v>
      </c>
      <c r="C62" s="144">
        <v>9409184</v>
      </c>
      <c r="E62" s="145">
        <f t="shared" si="2"/>
        <v>9409184</v>
      </c>
    </row>
    <row r="63" spans="2:5" ht="15">
      <c r="B63" s="143" t="s">
        <v>119</v>
      </c>
      <c r="C63" s="144">
        <v>563921605</v>
      </c>
      <c r="E63" s="145">
        <f t="shared" si="2"/>
        <v>563921605</v>
      </c>
    </row>
    <row r="64" spans="2:5" ht="15">
      <c r="B64" s="143" t="s">
        <v>126</v>
      </c>
      <c r="C64" s="144">
        <v>246707189</v>
      </c>
      <c r="E64" s="145">
        <f t="shared" si="2"/>
        <v>246707189</v>
      </c>
    </row>
    <row r="65" spans="2:5" ht="15">
      <c r="B65" s="143" t="s">
        <v>127</v>
      </c>
      <c r="C65" s="144">
        <v>5137721</v>
      </c>
      <c r="E65" s="145">
        <f t="shared" si="2"/>
        <v>5137721</v>
      </c>
    </row>
    <row r="66" spans="2:5" ht="15">
      <c r="B66" s="143" t="s">
        <v>128</v>
      </c>
      <c r="C66" s="144">
        <v>53973769</v>
      </c>
      <c r="E66" s="145">
        <f t="shared" si="2"/>
        <v>53973769</v>
      </c>
    </row>
    <row r="67" spans="2:5" ht="15">
      <c r="B67" s="143" t="s">
        <v>20</v>
      </c>
      <c r="C67" s="145">
        <f>SUM(C38:C66)</f>
        <v>15556317670</v>
      </c>
      <c r="D67" s="145">
        <f>SUM(D38:D66)</f>
        <v>2246534574</v>
      </c>
      <c r="E67" s="145">
        <f t="shared" si="2"/>
        <v>17802852244</v>
      </c>
    </row>
    <row r="167" spans="1:20" s="83" customFormat="1" ht="24">
      <c r="A167" s="56"/>
      <c r="B167" s="56"/>
      <c r="C167" s="56"/>
      <c r="D167" s="56"/>
      <c r="E167" s="56"/>
      <c r="F167" s="56"/>
      <c r="G167" s="56"/>
      <c r="H167" s="56"/>
      <c r="I167" s="123" t="s">
        <v>56</v>
      </c>
      <c r="Q167" s="56"/>
      <c r="R167" s="56"/>
      <c r="S167" s="56"/>
      <c r="T167" s="56"/>
    </row>
    <row r="297" spans="1:20" s="83" customFormat="1">
      <c r="A297" s="56"/>
      <c r="B297" s="56"/>
      <c r="C297" s="56"/>
      <c r="D297" s="56"/>
      <c r="E297" s="56"/>
      <c r="F297" s="56"/>
      <c r="G297" s="56"/>
      <c r="H297" s="56"/>
      <c r="I297" s="147"/>
      <c r="K297" s="83">
        <v>-50000</v>
      </c>
      <c r="Q297" s="56"/>
      <c r="R297" s="56"/>
      <c r="S297" s="56"/>
      <c r="T297" s="56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20"/>
  <sheetViews>
    <sheetView showGridLines="0" tabSelected="1" zoomScale="90" zoomScaleNormal="9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sqref="A1:O1"/>
    </sheetView>
  </sheetViews>
  <sheetFormatPr defaultColWidth="8.75" defaultRowHeight="13.5"/>
  <cols>
    <col min="1" max="1" width="12.75" style="36" customWidth="1"/>
    <col min="2" max="2" width="12" style="36" customWidth="1"/>
    <col min="3" max="3" width="12.25" style="36" customWidth="1"/>
    <col min="4" max="4" width="7.625" style="11" bestFit="1" customWidth="1"/>
    <col min="5" max="5" width="7.125" style="11" bestFit="1" customWidth="1"/>
    <col min="6" max="6" width="32.625" style="36" customWidth="1"/>
    <col min="7" max="10" width="11.625" style="36" customWidth="1"/>
    <col min="11" max="13" width="11.625" style="36" hidden="1" customWidth="1"/>
    <col min="14" max="14" width="8.375" style="11" hidden="1" customWidth="1"/>
    <col min="15" max="15" width="23.625" style="36" customWidth="1"/>
    <col min="16" max="16" width="3" style="36" customWidth="1"/>
    <col min="17" max="17" width="6.125" style="11" customWidth="1"/>
    <col min="18" max="18" width="3" style="36" customWidth="1"/>
    <col min="19" max="19" width="6.125" style="23" customWidth="1"/>
    <col min="20" max="20" width="11.625" style="36" customWidth="1"/>
    <col min="21" max="21" width="11.125" style="36" customWidth="1"/>
    <col min="22" max="22" width="6" style="11" customWidth="1"/>
    <col min="23" max="23" width="3" style="36" customWidth="1"/>
    <col min="24" max="24" width="6.125" style="50" customWidth="1"/>
    <col min="25" max="25" width="11.625" style="36" customWidth="1"/>
    <col min="26" max="26" width="11.125" style="36" customWidth="1"/>
    <col min="27" max="27" width="6" style="11" customWidth="1"/>
    <col min="28" max="28" width="3" style="36" customWidth="1"/>
    <col min="29" max="29" width="11.625" style="36" customWidth="1"/>
    <col min="30" max="30" width="17.375" style="36" customWidth="1"/>
    <col min="31" max="16384" width="8.75" style="36"/>
  </cols>
  <sheetData>
    <row r="1" spans="1:29" ht="32.25" customHeight="1">
      <c r="A1" s="312" t="s">
        <v>540</v>
      </c>
      <c r="B1" s="312"/>
      <c r="C1" s="312"/>
      <c r="D1" s="312"/>
      <c r="E1" s="312"/>
      <c r="F1" s="312"/>
      <c r="G1" s="313"/>
      <c r="H1" s="312"/>
      <c r="I1" s="312"/>
      <c r="J1" s="312"/>
      <c r="K1" s="312"/>
      <c r="L1" s="312"/>
      <c r="M1" s="312"/>
      <c r="N1" s="312"/>
      <c r="O1" s="312"/>
    </row>
    <row r="2" spans="1:29" ht="20.25">
      <c r="A2" s="12" t="s">
        <v>7</v>
      </c>
      <c r="B2" s="12"/>
      <c r="C2" s="12"/>
      <c r="D2" s="57"/>
      <c r="E2" s="57"/>
      <c r="F2" s="12"/>
      <c r="K2" s="24"/>
      <c r="L2" s="24"/>
      <c r="T2" s="24" t="s">
        <v>72</v>
      </c>
      <c r="U2" s="25"/>
      <c r="Y2" s="24" t="s">
        <v>72</v>
      </c>
      <c r="Z2" s="25"/>
    </row>
    <row r="3" spans="1:29" ht="20.25">
      <c r="H3" s="61" t="s">
        <v>633</v>
      </c>
      <c r="I3" s="61" t="s">
        <v>633</v>
      </c>
      <c r="J3" s="62"/>
      <c r="K3" s="61">
        <f>COUNTA(K7:K18)</f>
        <v>0</v>
      </c>
      <c r="L3" s="61">
        <f>COUNTA(L7:L18)</f>
        <v>0</v>
      </c>
      <c r="M3" s="23"/>
      <c r="N3" s="28"/>
      <c r="O3" s="58" t="s">
        <v>9</v>
      </c>
      <c r="T3" s="25" t="str">
        <f>IF(T6='2015년본예산(세출)'!$T$6,"OK","@@")</f>
        <v>OK</v>
      </c>
      <c r="U3" s="36">
        <f>SUM(T6:U6)</f>
        <v>211919667</v>
      </c>
      <c r="V3" s="25" t="str">
        <f>IF(COUNTIF(V6:V911,"@@")&gt;0,"@@","OK")</f>
        <v>OK</v>
      </c>
      <c r="Y3" s="25" t="e">
        <f>IF(Y6=#REF!,"OK","@@")</f>
        <v>#REF!</v>
      </c>
      <c r="Z3" s="36">
        <f>SUM(Y6:Z6)</f>
        <v>0</v>
      </c>
      <c r="AA3" s="25" t="str">
        <f>IF(COUNTIF(AA6:AA911,"@@")&gt;0,"@@","OK")</f>
        <v>OK</v>
      </c>
      <c r="AC3" s="59"/>
    </row>
    <row r="4" spans="1:29" ht="30" customHeight="1">
      <c r="A4" s="314" t="s">
        <v>533</v>
      </c>
      <c r="B4" s="314" t="s">
        <v>133</v>
      </c>
      <c r="C4" s="314" t="s">
        <v>4</v>
      </c>
      <c r="D4" s="316" t="s">
        <v>134</v>
      </c>
      <c r="E4" s="317" t="s">
        <v>5</v>
      </c>
      <c r="F4" s="314" t="s">
        <v>534</v>
      </c>
      <c r="G4" s="317" t="s">
        <v>554</v>
      </c>
      <c r="H4" s="297" t="s">
        <v>555</v>
      </c>
      <c r="I4" s="298"/>
      <c r="J4" s="299" t="s">
        <v>556</v>
      </c>
      <c r="K4" s="301" t="s">
        <v>557</v>
      </c>
      <c r="L4" s="302"/>
      <c r="M4" s="303" t="s">
        <v>558</v>
      </c>
      <c r="N4" s="305" t="s">
        <v>136</v>
      </c>
      <c r="O4" s="306" t="s">
        <v>132</v>
      </c>
      <c r="Q4" s="295" t="s">
        <v>532</v>
      </c>
      <c r="S4" s="307" t="s">
        <v>6</v>
      </c>
      <c r="T4" s="309" t="s">
        <v>8</v>
      </c>
      <c r="U4" s="298"/>
      <c r="V4" s="298"/>
      <c r="X4" s="310" t="s">
        <v>6</v>
      </c>
      <c r="Y4" s="302" t="s">
        <v>79</v>
      </c>
      <c r="Z4" s="302"/>
      <c r="AA4" s="302"/>
      <c r="AC4" s="295" t="s">
        <v>137</v>
      </c>
    </row>
    <row r="5" spans="1:29" ht="18" customHeight="1">
      <c r="A5" s="315"/>
      <c r="B5" s="315"/>
      <c r="C5" s="315"/>
      <c r="D5" s="315"/>
      <c r="E5" s="317"/>
      <c r="F5" s="315"/>
      <c r="G5" s="306"/>
      <c r="H5" s="82" t="s">
        <v>0</v>
      </c>
      <c r="I5" s="82" t="s">
        <v>1</v>
      </c>
      <c r="J5" s="300"/>
      <c r="K5" s="60" t="s">
        <v>0</v>
      </c>
      <c r="L5" s="60" t="s">
        <v>1</v>
      </c>
      <c r="M5" s="304"/>
      <c r="N5" s="305"/>
      <c r="O5" s="306"/>
      <c r="Q5" s="296"/>
      <c r="S5" s="308"/>
      <c r="T5" s="82" t="s">
        <v>3</v>
      </c>
      <c r="U5" s="82" t="s">
        <v>2</v>
      </c>
      <c r="V5" s="82" t="s">
        <v>77</v>
      </c>
      <c r="X5" s="311"/>
      <c r="Y5" s="60" t="s">
        <v>3</v>
      </c>
      <c r="Z5" s="60" t="s">
        <v>2</v>
      </c>
      <c r="AA5" s="60" t="s">
        <v>77</v>
      </c>
      <c r="AC5" s="296"/>
    </row>
    <row r="6" spans="1:29" ht="47.25" customHeight="1">
      <c r="A6" s="161" t="s">
        <v>559</v>
      </c>
      <c r="B6" s="161" t="s">
        <v>559</v>
      </c>
      <c r="C6" s="13"/>
      <c r="D6" s="161" t="s">
        <v>553</v>
      </c>
      <c r="E6" s="14"/>
      <c r="F6" s="14" t="s">
        <v>560</v>
      </c>
      <c r="G6" s="19">
        <f t="shared" ref="G6:M6" si="0">SUBTOTAL(9,G7:G823)</f>
        <v>14725282</v>
      </c>
      <c r="H6" s="19">
        <f t="shared" si="0"/>
        <v>-3757329</v>
      </c>
      <c r="I6" s="19">
        <f t="shared" si="0"/>
        <v>215676996</v>
      </c>
      <c r="J6" s="19">
        <f t="shared" si="0"/>
        <v>226644949</v>
      </c>
      <c r="K6" s="19">
        <f t="shared" si="0"/>
        <v>0</v>
      </c>
      <c r="L6" s="19">
        <f t="shared" si="0"/>
        <v>0</v>
      </c>
      <c r="M6" s="19">
        <f t="shared" si="0"/>
        <v>9364201</v>
      </c>
      <c r="N6" s="35"/>
      <c r="O6" s="26"/>
      <c r="Q6" s="37"/>
      <c r="S6" s="22"/>
      <c r="T6" s="19">
        <f>SUBTOTAL(9,T7:T823)</f>
        <v>-3625417</v>
      </c>
      <c r="U6" s="19">
        <f>SUBTOTAL(9,U7:U823)</f>
        <v>215545084</v>
      </c>
      <c r="V6" s="27" t="str">
        <f>IF((H6+I6)=(T6+U6),"OK","검토")</f>
        <v>OK</v>
      </c>
      <c r="X6" s="51"/>
      <c r="Y6" s="19">
        <f>SUBTOTAL(9,Y7:Y823)</f>
        <v>0</v>
      </c>
      <c r="Z6" s="19">
        <f>SUBTOTAL(9,Z7:Z823)</f>
        <v>0</v>
      </c>
      <c r="AA6" s="27" t="str">
        <f>IF((K6+L6)=(Y6+Z6),"OK","검토")</f>
        <v>OK</v>
      </c>
      <c r="AC6" s="35"/>
    </row>
    <row r="7" spans="1:29" ht="40.5">
      <c r="A7" s="181" t="s">
        <v>566</v>
      </c>
      <c r="B7" s="181" t="s">
        <v>567</v>
      </c>
      <c r="C7" s="162" t="s">
        <v>606</v>
      </c>
      <c r="D7" s="163" t="s">
        <v>562</v>
      </c>
      <c r="E7" s="182">
        <v>1161</v>
      </c>
      <c r="F7" s="162" t="s">
        <v>607</v>
      </c>
      <c r="G7" s="164">
        <v>364792</v>
      </c>
      <c r="H7" s="164"/>
      <c r="I7" s="164">
        <v>13000</v>
      </c>
      <c r="J7" s="64">
        <f>SUM(G7+H7+I7)</f>
        <v>377792</v>
      </c>
      <c r="K7" s="164"/>
      <c r="L7" s="164"/>
      <c r="M7" s="64">
        <f>SUM(G7+K7+L7)</f>
        <v>364792</v>
      </c>
      <c r="N7" s="65" t="str">
        <f>IF(H7-K7&lt;0,"동의필요","-")</f>
        <v>-</v>
      </c>
      <c r="O7" s="185" t="s">
        <v>608</v>
      </c>
      <c r="P7" s="66"/>
      <c r="Q7" s="170"/>
      <c r="R7" s="66"/>
      <c r="S7" s="69" t="s">
        <v>565</v>
      </c>
      <c r="T7" s="164">
        <f t="shared" ref="T7:T18" si="1">IF($S7&lt;&gt;"도비",IF($Q7="국도비","직접입력",SUM($H7:$I7)),)</f>
        <v>13000</v>
      </c>
      <c r="U7" s="164">
        <f>IF($S7="도비",SUM($H7:$I7),IF($Q7="국도비","직접입력",SUM($H7:$I7)-$T7))</f>
        <v>0</v>
      </c>
      <c r="V7" s="68" t="str">
        <f t="shared" ref="V7:V18" si="2">IF($Q7="국도비","ok",IF(($H7+$I7)=($T7+$U7),"ok","검토"))</f>
        <v>ok</v>
      </c>
      <c r="W7" s="66"/>
      <c r="X7" s="67" t="str">
        <f>$S7</f>
        <v>기금</v>
      </c>
      <c r="Y7" s="167">
        <f t="shared" ref="Y7:Y18" si="3">IF($X7&lt;&gt;"도비",IF($Q7="국도비","직접입력",SUM($K7:$L7)),)</f>
        <v>0</v>
      </c>
      <c r="Z7" s="167">
        <f t="shared" ref="Z7:Z18" si="4">IF($X7="도비",SUM($K7:$L7),IF($Q7="국도비","직접입력",SUM($K7:$L7)-$Y7))</f>
        <v>0</v>
      </c>
      <c r="AA7" s="68" t="str">
        <f>IF($Q7="국도비","ok",IF(($K7+$L7)=($Y7+$Z7),"ok","검토"))</f>
        <v>ok</v>
      </c>
      <c r="AB7" s="66"/>
      <c r="AC7" s="70" t="str">
        <f t="array" ref="AC7">IFERROR(IF($C7="","",INDEX(구분표!$I$2:$I$1001,MATCH(1,(구분표!$B$2:$B$1001='2015년본예산(세입)'!$A7)*(구분표!$C$2:$C$1001='2015년본예산(세입)'!$B7)*(구분표!$A$2:$A$1001='2015년본예산(세입)'!$C7),0))),"@@")</f>
        <v>@@</v>
      </c>
    </row>
    <row r="8" spans="1:29" ht="40.5">
      <c r="A8" s="71" t="s">
        <v>566</v>
      </c>
      <c r="B8" s="71" t="s">
        <v>567</v>
      </c>
      <c r="C8" s="165" t="s">
        <v>609</v>
      </c>
      <c r="D8" s="166" t="s">
        <v>562</v>
      </c>
      <c r="E8" s="183">
        <v>1161</v>
      </c>
      <c r="F8" s="165" t="s">
        <v>610</v>
      </c>
      <c r="G8" s="167">
        <v>1180925</v>
      </c>
      <c r="H8" s="167"/>
      <c r="I8" s="204">
        <v>28001</v>
      </c>
      <c r="J8" s="72">
        <f t="shared" ref="J8:J18" si="5">SUM(G8+H8+I8)</f>
        <v>1208926</v>
      </c>
      <c r="K8" s="167"/>
      <c r="L8" s="167"/>
      <c r="M8" s="72">
        <f t="shared" ref="M8:M18" si="6">SUM(G8+K8+L8)</f>
        <v>1180925</v>
      </c>
      <c r="N8" s="73" t="str">
        <f t="shared" ref="N8:N18" si="7">IF(H8-K8&lt;0,"동의필요","-")</f>
        <v>-</v>
      </c>
      <c r="O8" s="185" t="s">
        <v>608</v>
      </c>
      <c r="P8" s="74"/>
      <c r="Q8" s="171"/>
      <c r="R8" s="74"/>
      <c r="S8" s="77" t="s">
        <v>565</v>
      </c>
      <c r="T8" s="167">
        <f t="shared" si="1"/>
        <v>28001</v>
      </c>
      <c r="U8" s="167">
        <f t="shared" ref="U8:U18" si="8">IF($S8="도비",SUM($H8:$I8),IF($Q8="국도비","직접입력",SUM($H8:$I8)-$T8))</f>
        <v>0</v>
      </c>
      <c r="V8" s="76" t="str">
        <f t="shared" si="2"/>
        <v>ok</v>
      </c>
      <c r="W8" s="74"/>
      <c r="X8" s="75" t="str">
        <f t="shared" ref="X8:X18" si="9">$S8</f>
        <v>기금</v>
      </c>
      <c r="Y8" s="167">
        <f t="shared" si="3"/>
        <v>0</v>
      </c>
      <c r="Z8" s="167">
        <f t="shared" si="4"/>
        <v>0</v>
      </c>
      <c r="AA8" s="76" t="str">
        <f t="shared" ref="AA8:AA18" si="10">IF($Q8="국도비","ok",IF(($K8+$L8)=($Y8+$Z8),"ok","검토"))</f>
        <v>ok</v>
      </c>
      <c r="AB8" s="74"/>
      <c r="AC8" s="78" t="str">
        <f t="array" ref="AC8">IFERROR(IF($C8="","",INDEX(구분표!$I$2:$I$1001,MATCH(1,(구분표!$B$2:$B$1001='2015년본예산(세입)'!$A8)*(구분표!$C$2:$C$1001='2015년본예산(세입)'!$B8)*(구분표!$A$2:$A$1001='2015년본예산(세입)'!$C8),0))),"@@")</f>
        <v>@@</v>
      </c>
    </row>
    <row r="9" spans="1:29" ht="40.5">
      <c r="A9" s="71" t="s">
        <v>566</v>
      </c>
      <c r="B9" s="71" t="s">
        <v>567</v>
      </c>
      <c r="C9" s="165" t="s">
        <v>614</v>
      </c>
      <c r="D9" s="166" t="s">
        <v>562</v>
      </c>
      <c r="E9" s="183">
        <v>1162</v>
      </c>
      <c r="F9" s="165" t="s">
        <v>616</v>
      </c>
      <c r="G9" s="167">
        <v>4497000</v>
      </c>
      <c r="H9" s="167">
        <v>-3496247</v>
      </c>
      <c r="I9" s="167"/>
      <c r="J9" s="72">
        <f t="shared" si="5"/>
        <v>1000753</v>
      </c>
      <c r="K9" s="167"/>
      <c r="L9" s="167"/>
      <c r="M9" s="72"/>
      <c r="N9" s="73"/>
      <c r="O9" s="185" t="s">
        <v>617</v>
      </c>
      <c r="P9" s="74"/>
      <c r="Q9" s="171"/>
      <c r="R9" s="74"/>
      <c r="S9" s="77" t="s">
        <v>563</v>
      </c>
      <c r="T9" s="167">
        <f t="shared" si="1"/>
        <v>-3496247</v>
      </c>
      <c r="U9" s="167">
        <f t="shared" si="8"/>
        <v>0</v>
      </c>
      <c r="V9" s="76" t="str">
        <f t="shared" si="2"/>
        <v>ok</v>
      </c>
      <c r="W9" s="74"/>
      <c r="X9" s="75" t="str">
        <f t="shared" si="9"/>
        <v>국비</v>
      </c>
      <c r="Y9" s="167">
        <f t="shared" si="3"/>
        <v>0</v>
      </c>
      <c r="Z9" s="167">
        <f t="shared" si="4"/>
        <v>0</v>
      </c>
      <c r="AA9" s="76" t="str">
        <f t="shared" si="10"/>
        <v>ok</v>
      </c>
      <c r="AB9" s="74"/>
      <c r="AC9" s="78" t="str">
        <f t="array" ref="AC9">IFERROR(IF($C9="","",INDEX(구분표!$I$2:$I$1001,MATCH(1,(구분표!$B$2:$B$1001='2015년본예산(세입)'!$A9)*(구분표!$C$2:$C$1001='2015년본예산(세입)'!$B9)*(구분표!$A$2:$A$1001='2015년본예산(세입)'!$C9),0))),"@@")</f>
        <v>@@</v>
      </c>
    </row>
    <row r="10" spans="1:29" ht="40.5">
      <c r="A10" s="71" t="s">
        <v>566</v>
      </c>
      <c r="B10" s="71" t="s">
        <v>567</v>
      </c>
      <c r="C10" s="165" t="s">
        <v>614</v>
      </c>
      <c r="D10" s="166" t="s">
        <v>562</v>
      </c>
      <c r="E10" s="183">
        <v>1162</v>
      </c>
      <c r="F10" s="165" t="s">
        <v>618</v>
      </c>
      <c r="G10" s="167">
        <v>864081</v>
      </c>
      <c r="H10" s="167">
        <v>-153035</v>
      </c>
      <c r="I10" s="167"/>
      <c r="J10" s="72">
        <f t="shared" si="5"/>
        <v>711046</v>
      </c>
      <c r="K10" s="167"/>
      <c r="L10" s="167"/>
      <c r="M10" s="72"/>
      <c r="N10" s="73"/>
      <c r="O10" s="185" t="s">
        <v>619</v>
      </c>
      <c r="P10" s="74"/>
      <c r="Q10" s="171"/>
      <c r="R10" s="74"/>
      <c r="S10" s="77" t="s">
        <v>563</v>
      </c>
      <c r="T10" s="167">
        <f t="shared" si="1"/>
        <v>-153035</v>
      </c>
      <c r="U10" s="167">
        <f t="shared" si="8"/>
        <v>0</v>
      </c>
      <c r="V10" s="76" t="str">
        <f t="shared" si="2"/>
        <v>ok</v>
      </c>
      <c r="W10" s="74"/>
      <c r="X10" s="75" t="str">
        <f t="shared" si="9"/>
        <v>국비</v>
      </c>
      <c r="Y10" s="167">
        <f t="shared" si="3"/>
        <v>0</v>
      </c>
      <c r="Z10" s="167">
        <f t="shared" si="4"/>
        <v>0</v>
      </c>
      <c r="AA10" s="76" t="str">
        <f t="shared" si="10"/>
        <v>ok</v>
      </c>
      <c r="AB10" s="74"/>
      <c r="AC10" s="78" t="str">
        <f t="array" ref="AC10">IFERROR(IF($C10="","",INDEX(구분표!$I$2:$I$1001,MATCH(1,(구분표!$B$2:$B$1001='2015년본예산(세입)'!$A10)*(구분표!$C$2:$C$1001='2015년본예산(세입)'!$B10)*(구분표!$A$2:$A$1001='2015년본예산(세입)'!$C10),0))),"@@")</f>
        <v>@@</v>
      </c>
    </row>
    <row r="11" spans="1:29" ht="40.5">
      <c r="A11" s="71" t="s">
        <v>566</v>
      </c>
      <c r="B11" s="71" t="s">
        <v>567</v>
      </c>
      <c r="C11" s="165" t="s">
        <v>614</v>
      </c>
      <c r="D11" s="166" t="s">
        <v>562</v>
      </c>
      <c r="E11" s="183">
        <v>1162</v>
      </c>
      <c r="F11" s="165" t="s">
        <v>622</v>
      </c>
      <c r="G11" s="167">
        <v>0</v>
      </c>
      <c r="H11" s="167"/>
      <c r="I11" s="167">
        <v>214045084</v>
      </c>
      <c r="J11" s="72">
        <f t="shared" si="5"/>
        <v>214045084</v>
      </c>
      <c r="K11" s="167"/>
      <c r="L11" s="167"/>
      <c r="M11" s="72">
        <f t="shared" si="6"/>
        <v>0</v>
      </c>
      <c r="N11" s="73" t="str">
        <f t="shared" si="7"/>
        <v>-</v>
      </c>
      <c r="O11" s="169" t="s">
        <v>623</v>
      </c>
      <c r="P11" s="74"/>
      <c r="Q11" s="171"/>
      <c r="R11" s="74"/>
      <c r="S11" s="77" t="s">
        <v>601</v>
      </c>
      <c r="T11" s="167">
        <f t="shared" si="1"/>
        <v>0</v>
      </c>
      <c r="U11" s="167">
        <f t="shared" si="8"/>
        <v>214045084</v>
      </c>
      <c r="V11" s="76" t="str">
        <f t="shared" si="2"/>
        <v>ok</v>
      </c>
      <c r="W11" s="74"/>
      <c r="X11" s="75" t="str">
        <f t="shared" si="9"/>
        <v>도비</v>
      </c>
      <c r="Y11" s="167">
        <f t="shared" si="3"/>
        <v>0</v>
      </c>
      <c r="Z11" s="167">
        <f t="shared" si="4"/>
        <v>0</v>
      </c>
      <c r="AA11" s="76" t="str">
        <f t="shared" si="10"/>
        <v>ok</v>
      </c>
      <c r="AB11" s="74"/>
      <c r="AC11" s="78" t="str">
        <f t="array" ref="AC11">IFERROR(IF($C11="","",INDEX(구분표!$I$2:$I$1001,MATCH(1,(구분표!$B$2:$B$1001='2015년본예산(세입)'!$A11)*(구분표!$C$2:$C$1001='2015년본예산(세입)'!$B11)*(구분표!$A$2:$A$1001='2015년본예산(세입)'!$C11),0))),"@@")</f>
        <v>@@</v>
      </c>
    </row>
    <row r="12" spans="1:29" ht="27">
      <c r="A12" s="71" t="s">
        <v>566</v>
      </c>
      <c r="B12" s="71" t="s">
        <v>567</v>
      </c>
      <c r="C12" s="165" t="s">
        <v>614</v>
      </c>
      <c r="D12" s="166" t="s">
        <v>615</v>
      </c>
      <c r="E12" s="183"/>
      <c r="F12" s="165" t="s">
        <v>620</v>
      </c>
      <c r="G12" s="206">
        <v>0</v>
      </c>
      <c r="H12" s="167"/>
      <c r="I12" s="167">
        <v>1500000</v>
      </c>
      <c r="J12" s="72">
        <f t="shared" ref="J12" si="11">SUM(G12+H12+I12)</f>
        <v>1500000</v>
      </c>
      <c r="K12" s="167"/>
      <c r="L12" s="167"/>
      <c r="M12" s="72">
        <f t="shared" ref="M12" si="12">SUM(G12+K12+L12)</f>
        <v>0</v>
      </c>
      <c r="N12" s="73" t="str">
        <f t="shared" ref="N12" si="13">IF(H12-K12&lt;0,"동의필요","-")</f>
        <v>-</v>
      </c>
      <c r="O12" s="169" t="s">
        <v>621</v>
      </c>
      <c r="P12" s="74"/>
      <c r="Q12" s="171"/>
      <c r="R12" s="74"/>
      <c r="S12" s="77" t="s">
        <v>601</v>
      </c>
      <c r="T12" s="167">
        <f t="shared" si="1"/>
        <v>0</v>
      </c>
      <c r="U12" s="167">
        <f t="shared" si="8"/>
        <v>1500000</v>
      </c>
      <c r="V12" s="76" t="str">
        <f t="shared" si="2"/>
        <v>ok</v>
      </c>
      <c r="W12" s="74"/>
      <c r="X12" s="75" t="str">
        <f t="shared" si="9"/>
        <v>도비</v>
      </c>
      <c r="Y12" s="167">
        <f t="shared" si="3"/>
        <v>0</v>
      </c>
      <c r="Z12" s="167">
        <f t="shared" si="4"/>
        <v>0</v>
      </c>
      <c r="AA12" s="76" t="str">
        <f t="shared" si="10"/>
        <v>ok</v>
      </c>
      <c r="AB12" s="74"/>
      <c r="AC12" s="78" t="str">
        <f t="array" ref="AC12">IFERROR(IF($C12="","",INDEX(구분표!$I$2:$I$1001,MATCH(1,(구분표!$B$2:$B$1001='2015년본예산(세입)'!$A12)*(구분표!$C$2:$C$1001='2015년본예산(세입)'!$B12)*(구분표!$A$2:$A$1001='2015년본예산(세입)'!$C12),0))),"@@")</f>
        <v>@@</v>
      </c>
    </row>
    <row r="13" spans="1:29" ht="40.5">
      <c r="A13" s="71" t="s">
        <v>566</v>
      </c>
      <c r="B13" s="71" t="s">
        <v>567</v>
      </c>
      <c r="C13" s="165" t="s">
        <v>568</v>
      </c>
      <c r="D13" s="166" t="s">
        <v>569</v>
      </c>
      <c r="E13" s="183">
        <v>1163</v>
      </c>
      <c r="F13" s="165" t="s">
        <v>570</v>
      </c>
      <c r="G13" s="167">
        <v>1892312</v>
      </c>
      <c r="H13" s="167">
        <v>-7</v>
      </c>
      <c r="I13" s="167"/>
      <c r="J13" s="72">
        <f t="shared" si="5"/>
        <v>1892305</v>
      </c>
      <c r="K13" s="167"/>
      <c r="L13" s="167"/>
      <c r="M13" s="72">
        <f t="shared" si="6"/>
        <v>1892312</v>
      </c>
      <c r="N13" s="73" t="str">
        <f t="shared" si="7"/>
        <v>동의필요</v>
      </c>
      <c r="O13" s="185" t="s">
        <v>571</v>
      </c>
      <c r="P13" s="74"/>
      <c r="Q13" s="171"/>
      <c r="R13" s="74"/>
      <c r="S13" s="77" t="s">
        <v>572</v>
      </c>
      <c r="T13" s="167">
        <f t="shared" si="1"/>
        <v>-7</v>
      </c>
      <c r="U13" s="167">
        <f t="shared" si="8"/>
        <v>0</v>
      </c>
      <c r="V13" s="76" t="str">
        <f t="shared" si="2"/>
        <v>ok</v>
      </c>
      <c r="W13" s="74"/>
      <c r="X13" s="75" t="str">
        <f t="shared" si="9"/>
        <v>국비</v>
      </c>
      <c r="Y13" s="167">
        <f t="shared" si="3"/>
        <v>0</v>
      </c>
      <c r="Z13" s="167">
        <f t="shared" si="4"/>
        <v>0</v>
      </c>
      <c r="AA13" s="76" t="str">
        <f t="shared" si="10"/>
        <v>ok</v>
      </c>
      <c r="AB13" s="74"/>
      <c r="AC13" s="78" t="str">
        <f t="array" ref="AC13">IFERROR(IF($C13="","",INDEX(구분표!$I$2:$I$1001,MATCH(1,(구분표!$B$2:$B$1001='2015년본예산(세입)'!$A13)*(구분표!$C$2:$C$1001='2015년본예산(세입)'!$B13)*(구분표!$A$2:$A$1001='2015년본예산(세입)'!$C13),0))),"@@")</f>
        <v>@@</v>
      </c>
    </row>
    <row r="14" spans="1:29" ht="40.5">
      <c r="A14" s="79" t="s">
        <v>566</v>
      </c>
      <c r="B14" s="79" t="s">
        <v>567</v>
      </c>
      <c r="C14" s="165" t="s">
        <v>568</v>
      </c>
      <c r="D14" s="166" t="s">
        <v>569</v>
      </c>
      <c r="E14" s="183">
        <v>1163</v>
      </c>
      <c r="F14" s="165" t="s">
        <v>573</v>
      </c>
      <c r="G14" s="167">
        <v>184500</v>
      </c>
      <c r="H14" s="167">
        <v>-4500</v>
      </c>
      <c r="I14" s="167"/>
      <c r="J14" s="72">
        <f t="shared" si="5"/>
        <v>180000</v>
      </c>
      <c r="K14" s="167"/>
      <c r="L14" s="167"/>
      <c r="M14" s="72">
        <f t="shared" si="6"/>
        <v>184500</v>
      </c>
      <c r="N14" s="73" t="str">
        <f t="shared" si="7"/>
        <v>동의필요</v>
      </c>
      <c r="O14" s="187" t="s">
        <v>574</v>
      </c>
      <c r="P14" s="74"/>
      <c r="Q14" s="171"/>
      <c r="R14" s="74"/>
      <c r="S14" s="77" t="s">
        <v>600</v>
      </c>
      <c r="T14" s="167">
        <f t="shared" si="1"/>
        <v>-4500</v>
      </c>
      <c r="U14" s="167">
        <f t="shared" si="8"/>
        <v>0</v>
      </c>
      <c r="V14" s="76" t="str">
        <f t="shared" si="2"/>
        <v>ok</v>
      </c>
      <c r="W14" s="74"/>
      <c r="X14" s="75" t="str">
        <f t="shared" si="9"/>
        <v>기금</v>
      </c>
      <c r="Y14" s="167">
        <f t="shared" si="3"/>
        <v>0</v>
      </c>
      <c r="Z14" s="167">
        <f t="shared" si="4"/>
        <v>0</v>
      </c>
      <c r="AA14" s="76" t="str">
        <f t="shared" si="10"/>
        <v>ok</v>
      </c>
      <c r="AB14" s="74"/>
      <c r="AC14" s="78" t="str">
        <f t="array" ref="AC14">IFERROR(IF($C14="","",INDEX(구분표!$I$2:$I$1001,MATCH(1,(구분표!$B$2:$B$1001='2015년본예산(세입)'!$A14)*(구분표!$C$2:$C$1001='2015년본예산(세입)'!$B14)*(구분표!$A$2:$A$1001='2015년본예산(세입)'!$C14),0))),"@@")</f>
        <v>@@</v>
      </c>
    </row>
    <row r="15" spans="1:29" ht="40.5">
      <c r="A15" s="71" t="s">
        <v>566</v>
      </c>
      <c r="B15" s="71" t="s">
        <v>567</v>
      </c>
      <c r="C15" s="165" t="s">
        <v>568</v>
      </c>
      <c r="D15" s="166" t="s">
        <v>569</v>
      </c>
      <c r="E15" s="183">
        <v>1163</v>
      </c>
      <c r="F15" s="165" t="s">
        <v>575</v>
      </c>
      <c r="G15" s="167">
        <v>126400</v>
      </c>
      <c r="H15" s="167">
        <v>-5000</v>
      </c>
      <c r="I15" s="167"/>
      <c r="J15" s="72">
        <f t="shared" si="5"/>
        <v>121400</v>
      </c>
      <c r="K15" s="167"/>
      <c r="L15" s="167"/>
      <c r="M15" s="72">
        <f t="shared" si="6"/>
        <v>126400</v>
      </c>
      <c r="N15" s="73" t="str">
        <f t="shared" si="7"/>
        <v>동의필요</v>
      </c>
      <c r="O15" s="185" t="s">
        <v>576</v>
      </c>
      <c r="P15" s="74"/>
      <c r="Q15" s="171"/>
      <c r="R15" s="74"/>
      <c r="S15" s="77" t="s">
        <v>600</v>
      </c>
      <c r="T15" s="167">
        <f t="shared" si="1"/>
        <v>-5000</v>
      </c>
      <c r="U15" s="167">
        <f t="shared" si="8"/>
        <v>0</v>
      </c>
      <c r="V15" s="76" t="str">
        <f t="shared" si="2"/>
        <v>ok</v>
      </c>
      <c r="W15" s="74"/>
      <c r="X15" s="75" t="str">
        <f t="shared" si="9"/>
        <v>기금</v>
      </c>
      <c r="Y15" s="167">
        <f t="shared" si="3"/>
        <v>0</v>
      </c>
      <c r="Z15" s="167">
        <f t="shared" si="4"/>
        <v>0</v>
      </c>
      <c r="AA15" s="76" t="str">
        <f t="shared" si="10"/>
        <v>ok</v>
      </c>
      <c r="AB15" s="74"/>
      <c r="AC15" s="78" t="str">
        <f t="array" ref="AC15">IFERROR(IF($C15="","",INDEX(구분표!$I$2:$I$1001,MATCH(1,(구분표!$B$2:$B$1001='2015년본예산(세입)'!$A15)*(구분표!$C$2:$C$1001='2015년본예산(세입)'!$B15)*(구분표!$A$2:$A$1001='2015년본예산(세입)'!$C15),0))),"@@")</f>
        <v>@@</v>
      </c>
    </row>
    <row r="16" spans="1:29" ht="40.5">
      <c r="A16" s="79" t="s">
        <v>566</v>
      </c>
      <c r="B16" s="79" t="s">
        <v>567</v>
      </c>
      <c r="C16" s="165" t="s">
        <v>568</v>
      </c>
      <c r="D16" s="166" t="s">
        <v>569</v>
      </c>
      <c r="E16" s="183">
        <v>1163</v>
      </c>
      <c r="F16" s="168" t="s">
        <v>577</v>
      </c>
      <c r="G16" s="167">
        <v>4982572</v>
      </c>
      <c r="H16" s="167"/>
      <c r="I16" s="167">
        <v>90911</v>
      </c>
      <c r="J16" s="72">
        <f t="shared" si="5"/>
        <v>5073483</v>
      </c>
      <c r="K16" s="167"/>
      <c r="L16" s="167"/>
      <c r="M16" s="72">
        <f t="shared" si="6"/>
        <v>4982572</v>
      </c>
      <c r="N16" s="73" t="str">
        <f t="shared" si="7"/>
        <v>-</v>
      </c>
      <c r="O16" s="185" t="s">
        <v>578</v>
      </c>
      <c r="P16" s="74"/>
      <c r="Q16" s="171"/>
      <c r="R16" s="74"/>
      <c r="S16" s="77" t="s">
        <v>565</v>
      </c>
      <c r="T16" s="167">
        <f t="shared" si="1"/>
        <v>90911</v>
      </c>
      <c r="U16" s="167">
        <f t="shared" si="8"/>
        <v>0</v>
      </c>
      <c r="V16" s="76" t="str">
        <f t="shared" si="2"/>
        <v>ok</v>
      </c>
      <c r="W16" s="74"/>
      <c r="X16" s="75" t="str">
        <f t="shared" si="9"/>
        <v>기금</v>
      </c>
      <c r="Y16" s="167">
        <f t="shared" si="3"/>
        <v>0</v>
      </c>
      <c r="Z16" s="167">
        <f t="shared" si="4"/>
        <v>0</v>
      </c>
      <c r="AA16" s="76" t="str">
        <f t="shared" si="10"/>
        <v>ok</v>
      </c>
      <c r="AB16" s="74"/>
      <c r="AC16" s="78" t="str">
        <f t="array" ref="AC16">IFERROR(IF($C16="","",INDEX(구분표!$I$2:$I$1001,MATCH(1,(구분표!$B$2:$B$1001='2015년본예산(세입)'!$A16)*(구분표!$C$2:$C$1001='2015년본예산(세입)'!$B16)*(구분표!$A$2:$A$1001='2015년본예산(세입)'!$C16),0))),"@@")</f>
        <v>@@</v>
      </c>
    </row>
    <row r="17" spans="1:29" ht="40.5">
      <c r="A17" s="71" t="s">
        <v>566</v>
      </c>
      <c r="B17" s="71" t="s">
        <v>567</v>
      </c>
      <c r="C17" s="165" t="s">
        <v>568</v>
      </c>
      <c r="D17" s="166" t="s">
        <v>569</v>
      </c>
      <c r="E17" s="183">
        <v>1163</v>
      </c>
      <c r="F17" s="165" t="s">
        <v>579</v>
      </c>
      <c r="G17" s="167">
        <v>360400</v>
      </c>
      <c r="H17" s="167">
        <v>-52620</v>
      </c>
      <c r="I17" s="167"/>
      <c r="J17" s="72">
        <f t="shared" si="5"/>
        <v>307780</v>
      </c>
      <c r="K17" s="167"/>
      <c r="L17" s="167"/>
      <c r="M17" s="72">
        <f t="shared" si="6"/>
        <v>360400</v>
      </c>
      <c r="N17" s="73" t="str">
        <f t="shared" si="7"/>
        <v>동의필요</v>
      </c>
      <c r="O17" s="185" t="s">
        <v>580</v>
      </c>
      <c r="P17" s="74"/>
      <c r="Q17" s="171"/>
      <c r="R17" s="74"/>
      <c r="S17" s="77" t="s">
        <v>565</v>
      </c>
      <c r="T17" s="167">
        <f t="shared" si="1"/>
        <v>-52620</v>
      </c>
      <c r="U17" s="167">
        <f t="shared" si="8"/>
        <v>0</v>
      </c>
      <c r="V17" s="76" t="str">
        <f t="shared" si="2"/>
        <v>ok</v>
      </c>
      <c r="W17" s="74"/>
      <c r="X17" s="75" t="str">
        <f t="shared" si="9"/>
        <v>기금</v>
      </c>
      <c r="Y17" s="167">
        <f t="shared" si="3"/>
        <v>0</v>
      </c>
      <c r="Z17" s="167">
        <f t="shared" si="4"/>
        <v>0</v>
      </c>
      <c r="AA17" s="76" t="str">
        <f t="shared" si="10"/>
        <v>ok</v>
      </c>
      <c r="AB17" s="74"/>
      <c r="AC17" s="78" t="str">
        <f t="array" ref="AC17">IFERROR(IF($C17="","",INDEX(구분표!$I$2:$I$1001,MATCH(1,(구분표!$B$2:$B$1001='2015년본예산(세입)'!$A17)*(구분표!$C$2:$C$1001='2015년본예산(세입)'!$B17)*(구분표!$A$2:$A$1001='2015년본예산(세입)'!$C17),0))),"@@")</f>
        <v>@@</v>
      </c>
    </row>
    <row r="18" spans="1:29" ht="40.5">
      <c r="A18" s="71" t="s">
        <v>566</v>
      </c>
      <c r="B18" s="71" t="s">
        <v>567</v>
      </c>
      <c r="C18" s="165" t="s">
        <v>581</v>
      </c>
      <c r="D18" s="166" t="s">
        <v>569</v>
      </c>
      <c r="E18" s="183">
        <v>1165</v>
      </c>
      <c r="F18" s="165" t="s">
        <v>582</v>
      </c>
      <c r="G18" s="167">
        <v>272300</v>
      </c>
      <c r="H18" s="167">
        <v>-45920</v>
      </c>
      <c r="I18" s="167"/>
      <c r="J18" s="72">
        <f t="shared" si="5"/>
        <v>226380</v>
      </c>
      <c r="K18" s="167"/>
      <c r="L18" s="167"/>
      <c r="M18" s="72">
        <f t="shared" si="6"/>
        <v>272300</v>
      </c>
      <c r="N18" s="73" t="str">
        <f t="shared" si="7"/>
        <v>동의필요</v>
      </c>
      <c r="O18" s="188" t="s">
        <v>583</v>
      </c>
      <c r="P18" s="74"/>
      <c r="Q18" s="171"/>
      <c r="R18" s="74"/>
      <c r="S18" s="77" t="s">
        <v>572</v>
      </c>
      <c r="T18" s="167">
        <f t="shared" si="1"/>
        <v>-45920</v>
      </c>
      <c r="U18" s="167">
        <f t="shared" si="8"/>
        <v>0</v>
      </c>
      <c r="V18" s="76" t="str">
        <f t="shared" si="2"/>
        <v>ok</v>
      </c>
      <c r="W18" s="74"/>
      <c r="X18" s="75" t="str">
        <f t="shared" si="9"/>
        <v>국비</v>
      </c>
      <c r="Y18" s="167">
        <f t="shared" si="3"/>
        <v>0</v>
      </c>
      <c r="Z18" s="167">
        <f t="shared" si="4"/>
        <v>0</v>
      </c>
      <c r="AA18" s="76" t="str">
        <f t="shared" si="10"/>
        <v>ok</v>
      </c>
      <c r="AB18" s="74"/>
      <c r="AC18" s="78" t="str">
        <f t="array" ref="AC18">IFERROR(IF($C18="","",INDEX(구분표!$I$2:$I$1001,MATCH(1,(구분표!$B$2:$B$1001='2015년본예산(세입)'!$A18)*(구분표!$C$2:$C$1001='2015년본예산(세입)'!$B18)*(구분표!$A$2:$A$1001='2015년본예산(세입)'!$C18),0))),"@@")</f>
        <v>@@</v>
      </c>
    </row>
    <row r="19" spans="1:29" ht="24" customHeight="1"/>
    <row r="20" spans="1:29" ht="24" customHeight="1"/>
  </sheetData>
  <sheetProtection formatCells="0" formatColumns="0" formatRows="0" autoFilter="0"/>
  <autoFilter ref="A6:AD18"/>
  <mergeCells count="20">
    <mergeCell ref="A1:O1"/>
    <mergeCell ref="A4:A5"/>
    <mergeCell ref="B4:B5"/>
    <mergeCell ref="C4:C5"/>
    <mergeCell ref="D4:D5"/>
    <mergeCell ref="E4:E5"/>
    <mergeCell ref="F4:F5"/>
    <mergeCell ref="G4:G5"/>
    <mergeCell ref="AC4:AC5"/>
    <mergeCell ref="H4:I4"/>
    <mergeCell ref="J4:J5"/>
    <mergeCell ref="K4:L4"/>
    <mergeCell ref="M4:M5"/>
    <mergeCell ref="N4:N5"/>
    <mergeCell ref="O4:O5"/>
    <mergeCell ref="Q4:Q5"/>
    <mergeCell ref="S4:S5"/>
    <mergeCell ref="T4:V4"/>
    <mergeCell ref="X4:X5"/>
    <mergeCell ref="Y4:AA4"/>
  </mergeCells>
  <phoneticPr fontId="2" type="noConversion"/>
  <conditionalFormatting sqref="Q7:Q640">
    <cfRule type="containsText" dxfId="26" priority="4" operator="containsText" text="국도비">
      <formula>NOT(ISERROR(SEARCH("국도비",Q7)))</formula>
    </cfRule>
  </conditionalFormatting>
  <conditionalFormatting sqref="G7:G11 G13:G640">
    <cfRule type="expression" dxfId="25" priority="3">
      <formula>($D7="본예산")</formula>
    </cfRule>
  </conditionalFormatting>
  <conditionalFormatting sqref="R7:U640 Y7:AA640">
    <cfRule type="containsText" dxfId="24" priority="2" operator="containsText" text="직접입력">
      <formula>NOT(ISERROR(SEARCH("직접입력",R7)))</formula>
    </cfRule>
  </conditionalFormatting>
  <conditionalFormatting sqref="G12">
    <cfRule type="expression" dxfId="23" priority="1">
      <formula>($D12="본예산")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80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구분표!$K$2:$K$7</xm:f>
          </x14:formula1>
          <xm:sqref>S7:S18</xm:sqref>
        </x14:dataValidation>
        <x14:dataValidation type="list" allowBlank="1" showInputMessage="1" showErrorMessage="1">
          <x14:formula1>
            <xm:f>구분표!$N$2:$N$3</xm:f>
          </x14:formula1>
          <xm:sqref>D7:D18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105"/>
  <sheetViews>
    <sheetView showGridLines="0" zoomScale="90" zoomScaleNormal="90" zoomScaleSheetLayoutView="80" workbookViewId="0">
      <pane xSplit="3" ySplit="6" topLeftCell="D28" activePane="bottomRight" state="frozen"/>
      <selection activeCell="B1" sqref="B1:H1"/>
      <selection pane="topRight" activeCell="B1" sqref="B1:H1"/>
      <selection pane="bottomLeft" activeCell="B1" sqref="B1:H1"/>
      <selection pane="bottomRight" activeCell="F8" sqref="F8"/>
    </sheetView>
  </sheetViews>
  <sheetFormatPr defaultColWidth="8.75" defaultRowHeight="13.5"/>
  <cols>
    <col min="1" max="1" width="12.75" style="36" customWidth="1"/>
    <col min="2" max="2" width="12" style="36" customWidth="1"/>
    <col min="3" max="3" width="12.25" style="36" customWidth="1"/>
    <col min="4" max="4" width="7.625" style="11" bestFit="1" customWidth="1"/>
    <col min="5" max="5" width="7.125" style="11" bestFit="1" customWidth="1"/>
    <col min="6" max="6" width="32.625" style="36" customWidth="1"/>
    <col min="7" max="10" width="11.625" style="36" customWidth="1"/>
    <col min="11" max="13" width="11.625" style="36" hidden="1" customWidth="1"/>
    <col min="14" max="14" width="8.375" style="11" hidden="1" customWidth="1"/>
    <col min="15" max="15" width="23.625" style="36" customWidth="1"/>
    <col min="16" max="16" width="3" style="36" customWidth="1"/>
    <col min="17" max="17" width="6.125" style="11" customWidth="1"/>
    <col min="18" max="18" width="3" style="36" customWidth="1"/>
    <col min="19" max="19" width="6.125" style="23" customWidth="1"/>
    <col min="20" max="20" width="11.625" style="36" customWidth="1"/>
    <col min="21" max="21" width="11.125" style="36" customWidth="1"/>
    <col min="22" max="22" width="6" style="11" customWidth="1"/>
    <col min="23" max="23" width="3" style="36" customWidth="1"/>
    <col min="24" max="24" width="6.125" style="50" customWidth="1"/>
    <col min="25" max="25" width="11.625" style="36" customWidth="1"/>
    <col min="26" max="26" width="11.125" style="36" customWidth="1"/>
    <col min="27" max="27" width="6" style="11" customWidth="1"/>
    <col min="28" max="28" width="3" style="36" customWidth="1"/>
    <col min="29" max="29" width="11.625" style="36" customWidth="1"/>
    <col min="30" max="30" width="17.375" style="36" customWidth="1"/>
    <col min="31" max="16384" width="8.75" style="36"/>
  </cols>
  <sheetData>
    <row r="1" spans="1:29" ht="32.25" customHeight="1">
      <c r="A1" s="312" t="s">
        <v>541</v>
      </c>
      <c r="B1" s="312"/>
      <c r="C1" s="312"/>
      <c r="D1" s="312"/>
      <c r="E1" s="312"/>
      <c r="F1" s="312"/>
      <c r="G1" s="313"/>
      <c r="H1" s="312"/>
      <c r="I1" s="312"/>
      <c r="J1" s="312"/>
      <c r="K1" s="312"/>
      <c r="L1" s="312"/>
      <c r="M1" s="312"/>
      <c r="N1" s="312"/>
      <c r="O1" s="312"/>
    </row>
    <row r="2" spans="1:29" ht="20.25">
      <c r="A2" s="12" t="s">
        <v>59</v>
      </c>
      <c r="B2" s="12"/>
      <c r="C2" s="12"/>
      <c r="D2" s="57"/>
      <c r="E2" s="57"/>
      <c r="F2" s="12"/>
      <c r="K2" s="24"/>
      <c r="L2" s="24"/>
      <c r="T2" s="24" t="s">
        <v>72</v>
      </c>
      <c r="U2" s="25"/>
      <c r="Y2" s="24" t="s">
        <v>72</v>
      </c>
      <c r="Z2" s="25"/>
    </row>
    <row r="3" spans="1:29" ht="20.25">
      <c r="H3" s="61" t="s">
        <v>632</v>
      </c>
      <c r="I3" s="61" t="s">
        <v>634</v>
      </c>
      <c r="J3" s="62"/>
      <c r="K3" s="61">
        <f>COUNTA(K7:K92)</f>
        <v>0</v>
      </c>
      <c r="L3" s="61">
        <f>COUNTA(L7:L92)</f>
        <v>0</v>
      </c>
      <c r="M3" s="23"/>
      <c r="N3" s="28"/>
      <c r="O3" s="58" t="s">
        <v>9</v>
      </c>
      <c r="T3" s="25" t="str">
        <f>IF(T6='2015년본예산(세입)'!$T$6,"OK","@@")</f>
        <v>OK</v>
      </c>
      <c r="U3" s="36">
        <f>SUM(T6:U6)</f>
        <v>221182140</v>
      </c>
      <c r="V3" s="25" t="str">
        <f>IF(COUNTIF(V6:V878,"@@")&gt;0,"@@","OK")</f>
        <v>OK</v>
      </c>
      <c r="Y3" s="25" t="e">
        <f>IF(Y6=#REF!,"OK","@@")</f>
        <v>#REF!</v>
      </c>
      <c r="Z3" s="36">
        <f>SUM(Y6:Z6)</f>
        <v>0</v>
      </c>
      <c r="AA3" s="25" t="str">
        <f>IF(COUNTIF(AA6:AA878,"@@")&gt;0,"@@","OK")</f>
        <v>OK</v>
      </c>
      <c r="AC3" s="59"/>
    </row>
    <row r="4" spans="1:29" ht="30" customHeight="1">
      <c r="A4" s="314" t="s">
        <v>533</v>
      </c>
      <c r="B4" s="314" t="s">
        <v>133</v>
      </c>
      <c r="C4" s="314" t="s">
        <v>4</v>
      </c>
      <c r="D4" s="316" t="s">
        <v>134</v>
      </c>
      <c r="E4" s="317" t="s">
        <v>5</v>
      </c>
      <c r="F4" s="314" t="s">
        <v>135</v>
      </c>
      <c r="G4" s="317" t="s">
        <v>554</v>
      </c>
      <c r="H4" s="297" t="s">
        <v>555</v>
      </c>
      <c r="I4" s="298"/>
      <c r="J4" s="299" t="s">
        <v>556</v>
      </c>
      <c r="K4" s="301" t="s">
        <v>557</v>
      </c>
      <c r="L4" s="302"/>
      <c r="M4" s="303" t="s">
        <v>558</v>
      </c>
      <c r="N4" s="305" t="s">
        <v>136</v>
      </c>
      <c r="O4" s="306" t="s">
        <v>132</v>
      </c>
      <c r="Q4" s="295" t="s">
        <v>532</v>
      </c>
      <c r="S4" s="307" t="s">
        <v>6</v>
      </c>
      <c r="T4" s="309" t="s">
        <v>8</v>
      </c>
      <c r="U4" s="298"/>
      <c r="V4" s="298"/>
      <c r="X4" s="310" t="s">
        <v>6</v>
      </c>
      <c r="Y4" s="302" t="s">
        <v>79</v>
      </c>
      <c r="Z4" s="302"/>
      <c r="AA4" s="302"/>
      <c r="AC4" s="295" t="s">
        <v>137</v>
      </c>
    </row>
    <row r="5" spans="1:29" ht="18" customHeight="1">
      <c r="A5" s="315"/>
      <c r="B5" s="315"/>
      <c r="C5" s="315"/>
      <c r="D5" s="315"/>
      <c r="E5" s="317"/>
      <c r="F5" s="315"/>
      <c r="G5" s="306"/>
      <c r="H5" s="82" t="s">
        <v>0</v>
      </c>
      <c r="I5" s="82" t="s">
        <v>1</v>
      </c>
      <c r="J5" s="300"/>
      <c r="K5" s="60" t="s">
        <v>0</v>
      </c>
      <c r="L5" s="60" t="s">
        <v>1</v>
      </c>
      <c r="M5" s="304"/>
      <c r="N5" s="305"/>
      <c r="O5" s="306"/>
      <c r="Q5" s="296"/>
      <c r="S5" s="308"/>
      <c r="T5" s="82" t="s">
        <v>3</v>
      </c>
      <c r="U5" s="82" t="s">
        <v>2</v>
      </c>
      <c r="V5" s="82" t="s">
        <v>77</v>
      </c>
      <c r="X5" s="311"/>
      <c r="Y5" s="60" t="s">
        <v>3</v>
      </c>
      <c r="Z5" s="60" t="s">
        <v>2</v>
      </c>
      <c r="AA5" s="60" t="s">
        <v>77</v>
      </c>
      <c r="AC5" s="296"/>
    </row>
    <row r="6" spans="1:29" ht="47.25" customHeight="1">
      <c r="A6" s="161" t="s">
        <v>559</v>
      </c>
      <c r="B6" s="161" t="s">
        <v>559</v>
      </c>
      <c r="C6" s="13"/>
      <c r="D6" s="161" t="s">
        <v>553</v>
      </c>
      <c r="E6" s="14"/>
      <c r="F6" s="161" t="s">
        <v>561</v>
      </c>
      <c r="G6" s="19">
        <f>SUM(G7:G105)</f>
        <v>21432312</v>
      </c>
      <c r="H6" s="19">
        <f>SUM(H7:H105)</f>
        <v>-6795929</v>
      </c>
      <c r="I6" s="19">
        <f>SUM(I7:I105)</f>
        <v>228251069</v>
      </c>
      <c r="J6" s="19">
        <f>SUM(J7:J105)</f>
        <v>242887452</v>
      </c>
      <c r="K6" s="19">
        <f>SUBTOTAL(9,K7:K790)</f>
        <v>0</v>
      </c>
      <c r="L6" s="19">
        <f>SUBTOTAL(9,L7:L790)</f>
        <v>0</v>
      </c>
      <c r="M6" s="19">
        <f>SUBTOTAL(9,M7:M790)</f>
        <v>7312143</v>
      </c>
      <c r="N6" s="35"/>
      <c r="O6" s="26"/>
      <c r="Q6" s="37"/>
      <c r="S6" s="180" t="s">
        <v>564</v>
      </c>
      <c r="T6" s="19">
        <f>SUM(T7:T105)</f>
        <v>-3625417</v>
      </c>
      <c r="U6" s="19">
        <f>SUBTOTAL(9,U7:U790)</f>
        <v>224807557</v>
      </c>
      <c r="V6" s="27" t="str">
        <f>IF((H6+I6)=(T6+U6),"OK","검토")</f>
        <v>검토</v>
      </c>
      <c r="X6" s="51"/>
      <c r="Y6" s="19">
        <f>SUBTOTAL(9,Y7:Y790)</f>
        <v>0</v>
      </c>
      <c r="Z6" s="19">
        <f>SUBTOTAL(9,Z7:Z790)</f>
        <v>0</v>
      </c>
      <c r="AA6" s="27" t="str">
        <f>IF((K6+L6)=(Y6+Z6),"OK","검토")</f>
        <v>OK</v>
      </c>
      <c r="AC6" s="27" t="str">
        <f>IF(COUNTIF(AC7:AC607,"@@")&gt;0,"@@","OK")</f>
        <v>@@</v>
      </c>
    </row>
    <row r="7" spans="1:29" ht="40.5">
      <c r="A7" s="63" t="s">
        <v>584</v>
      </c>
      <c r="B7" s="63" t="s">
        <v>602</v>
      </c>
      <c r="C7" s="162" t="s">
        <v>603</v>
      </c>
      <c r="D7" s="163" t="s">
        <v>604</v>
      </c>
      <c r="E7" s="182">
        <v>1171</v>
      </c>
      <c r="F7" s="162" t="s">
        <v>611</v>
      </c>
      <c r="G7" s="164">
        <v>8000</v>
      </c>
      <c r="H7" s="217"/>
      <c r="I7" s="164">
        <v>13000</v>
      </c>
      <c r="J7" s="64">
        <f>G7+H7+I7</f>
        <v>21000</v>
      </c>
      <c r="K7" s="164"/>
      <c r="L7" s="164"/>
      <c r="M7" s="64">
        <f>SUM(G7+K7+L7)</f>
        <v>8000</v>
      </c>
      <c r="N7" s="65" t="str">
        <f>IF(H7-K7&lt;0,"동의필요","-")</f>
        <v>-</v>
      </c>
      <c r="O7" s="185" t="s">
        <v>608</v>
      </c>
      <c r="P7" s="245"/>
      <c r="Q7" s="170"/>
      <c r="R7" s="245"/>
      <c r="S7" s="69" t="str">
        <f>IF($Q7="도비","도비",IF(COUNT(FIND("국비/",$F7)),"국비",IF(COUNT(FIND("지특/",$F7)),"지특",IF(COUNT(FIND("기금/",$F7)),"기금",IF(COUNT(FIND("교부세/",$F7)),"특교",IF(COUNT(FIND("자체/",$F7)),"도비",""))))))</f>
        <v>기금</v>
      </c>
      <c r="T7" s="164">
        <v>6500</v>
      </c>
      <c r="U7" s="164">
        <f>IF($S7="도비",SUM($H7:$I7),IF($Q7="국도비","직접입력",SUM($H7:$I7)-$T7))</f>
        <v>6500</v>
      </c>
      <c r="V7" s="68" t="str">
        <f t="shared" ref="V7:V62" si="0">IF($Q7="국도비","ok",IF(($H7+$I7)=($T7+$U7),"ok","검토"))</f>
        <v>ok</v>
      </c>
      <c r="W7" s="245"/>
      <c r="X7" s="67" t="str">
        <f>$S7</f>
        <v>기금</v>
      </c>
      <c r="Y7" s="199">
        <f t="shared" ref="Y7:Y55" si="1">IF($X7&lt;&gt;"도비",IF($Q7="국도비","직접입력",SUM($K7:$L7)),)</f>
        <v>0</v>
      </c>
      <c r="Z7" s="199">
        <f t="shared" ref="Z7:Z55" si="2">IF($X7="도비",SUM($K7:$L7),IF($Q7="국도비","직접입력",SUM($K7:$L7)-$Y7))</f>
        <v>0</v>
      </c>
      <c r="AA7" s="68" t="str">
        <f>IF($Q7="국도비","ok",IF(($K7+$L7)=($Y7+$Z7),"ok","검토"))</f>
        <v>ok</v>
      </c>
      <c r="AB7" s="245"/>
      <c r="AC7" s="70" t="str">
        <f t="array" ref="AC7">IFERROR(IF($C7="","",INDEX(구분표!$I$2:$I$1001,MATCH(1,(구분표!$B$2:$B$1001='2015년본예산(세출)'!$A7)*(구분표!$C$2:$C$1001='2015년본예산(세출)'!$B7)*(구분표!$A$2:$A$1001='2015년본예산(세출)'!$C7),0))),"@@")</f>
        <v>3201</v>
      </c>
    </row>
    <row r="8" spans="1:29" ht="40.5">
      <c r="A8" s="190" t="s">
        <v>584</v>
      </c>
      <c r="B8" s="190" t="s">
        <v>602</v>
      </c>
      <c r="C8" s="197" t="s">
        <v>603</v>
      </c>
      <c r="D8" s="198" t="s">
        <v>562</v>
      </c>
      <c r="E8" s="183">
        <v>1172</v>
      </c>
      <c r="F8" s="197" t="s">
        <v>630</v>
      </c>
      <c r="G8" s="199">
        <v>167443</v>
      </c>
      <c r="H8" s="217"/>
      <c r="I8" s="199">
        <v>1</v>
      </c>
      <c r="J8" s="191">
        <f t="shared" ref="J8:J72" si="3">G8+H8+I8</f>
        <v>167444</v>
      </c>
      <c r="K8" s="199"/>
      <c r="L8" s="199"/>
      <c r="M8" s="191">
        <f t="shared" ref="M8:M54" si="4">SUM(G8+K8+L8)</f>
        <v>167443</v>
      </c>
      <c r="N8" s="192" t="str">
        <f t="shared" ref="N8:N54" si="5">IF(H8-K8&lt;0,"동의필요","-")</f>
        <v>-</v>
      </c>
      <c r="O8" s="185" t="s">
        <v>628</v>
      </c>
      <c r="P8" s="213"/>
      <c r="Q8" s="203"/>
      <c r="R8" s="213"/>
      <c r="S8" s="195" t="s">
        <v>627</v>
      </c>
      <c r="T8" s="199">
        <f t="shared" ref="T8:T55" si="6">IF($S8&lt;&gt;"도비",IF($Q8="국도비","직접입력",SUM($H8:$I8)),)</f>
        <v>1</v>
      </c>
      <c r="U8" s="199">
        <f t="shared" ref="U8:U55" si="7">IF($S8="도비",SUM($H8:$I8),IF($Q8="국도비","직접입력",SUM($H8:$I8)-$T8))</f>
        <v>0</v>
      </c>
      <c r="V8" s="194" t="str">
        <f t="shared" si="0"/>
        <v>ok</v>
      </c>
      <c r="W8" s="213"/>
      <c r="X8" s="193" t="str">
        <f t="shared" ref="X8:X60" si="8">$S8</f>
        <v>기금</v>
      </c>
      <c r="Y8" s="199">
        <f t="shared" si="1"/>
        <v>0</v>
      </c>
      <c r="Z8" s="199">
        <f t="shared" si="2"/>
        <v>0</v>
      </c>
      <c r="AA8" s="194" t="str">
        <f t="shared" ref="AA8:AA55" si="9">IF($Q8="국도비","ok",IF(($K8+$L8)=($Y8+$Z8),"ok","검토"))</f>
        <v>ok</v>
      </c>
      <c r="AB8" s="213"/>
      <c r="AC8" s="196" t="str">
        <f t="array" ref="AC8">IFERROR(IF($C8="","",INDEX(구분표!$I$2:$I$1001,MATCH(1,(구분표!$B$2:$B$1001='2015년본예산(세출)'!$A8)*(구분표!$C$2:$C$1001='2015년본예산(세출)'!$B8)*(구분표!$A$2:$A$1001='2015년본예산(세출)'!$C8),0))),"@@")</f>
        <v>3201</v>
      </c>
    </row>
    <row r="9" spans="1:29" ht="40.5">
      <c r="A9" s="190" t="s">
        <v>584</v>
      </c>
      <c r="B9" s="190" t="s">
        <v>602</v>
      </c>
      <c r="C9" s="197" t="s">
        <v>603</v>
      </c>
      <c r="D9" s="198" t="s">
        <v>562</v>
      </c>
      <c r="E9" s="183">
        <v>1173</v>
      </c>
      <c r="F9" s="197" t="s">
        <v>631</v>
      </c>
      <c r="G9" s="199">
        <v>37500</v>
      </c>
      <c r="H9" s="217"/>
      <c r="I9" s="199">
        <v>42000</v>
      </c>
      <c r="J9" s="191">
        <f t="shared" si="3"/>
        <v>79500</v>
      </c>
      <c r="K9" s="199"/>
      <c r="L9" s="199"/>
      <c r="M9" s="191"/>
      <c r="N9" s="192"/>
      <c r="O9" s="185" t="s">
        <v>628</v>
      </c>
      <c r="P9" s="213"/>
      <c r="Q9" s="203"/>
      <c r="R9" s="213"/>
      <c r="S9" s="195" t="s">
        <v>627</v>
      </c>
      <c r="T9" s="199">
        <v>28000</v>
      </c>
      <c r="U9" s="199">
        <f t="shared" si="7"/>
        <v>14000</v>
      </c>
      <c r="V9" s="194" t="str">
        <f t="shared" si="0"/>
        <v>ok</v>
      </c>
      <c r="W9" s="213"/>
      <c r="X9" s="193" t="str">
        <f t="shared" si="8"/>
        <v>기금</v>
      </c>
      <c r="Y9" s="199">
        <f t="shared" si="1"/>
        <v>0</v>
      </c>
      <c r="Z9" s="199">
        <f t="shared" si="2"/>
        <v>0</v>
      </c>
      <c r="AA9" s="194" t="str">
        <f t="shared" si="9"/>
        <v>ok</v>
      </c>
      <c r="AB9" s="213"/>
      <c r="AC9" s="196"/>
    </row>
    <row r="10" spans="1:29" s="189" customFormat="1" ht="33.75" customHeight="1">
      <c r="A10" s="190" t="s">
        <v>584</v>
      </c>
      <c r="B10" s="190" t="s">
        <v>585</v>
      </c>
      <c r="C10" s="197" t="s">
        <v>603</v>
      </c>
      <c r="D10" s="198" t="s">
        <v>569</v>
      </c>
      <c r="E10" s="183">
        <v>1179</v>
      </c>
      <c r="F10" s="197" t="s">
        <v>629</v>
      </c>
      <c r="G10" s="199">
        <v>27000</v>
      </c>
      <c r="H10" s="217">
        <v>-27000</v>
      </c>
      <c r="I10" s="199"/>
      <c r="J10" s="191">
        <f t="shared" ref="J10" si="10">G10+H10+I10</f>
        <v>0</v>
      </c>
      <c r="K10" s="199"/>
      <c r="L10" s="199"/>
      <c r="M10" s="191">
        <f>SUM(G10+K10+L10)</f>
        <v>27000</v>
      </c>
      <c r="N10" s="192" t="str">
        <f>IF(H10-K10&lt;0,"동의필요","-")</f>
        <v>동의필요</v>
      </c>
      <c r="O10" s="202" t="s">
        <v>776</v>
      </c>
      <c r="P10" s="213"/>
      <c r="Q10" s="203"/>
      <c r="R10" s="213"/>
      <c r="S10" s="195"/>
      <c r="T10" s="199"/>
      <c r="U10" s="199"/>
      <c r="V10" s="194"/>
      <c r="W10" s="213"/>
      <c r="X10" s="193"/>
      <c r="Y10" s="199"/>
      <c r="Z10" s="199"/>
      <c r="AA10" s="194"/>
      <c r="AB10" s="213"/>
      <c r="AC10" s="196"/>
    </row>
    <row r="11" spans="1:29" ht="41.25" customHeight="1">
      <c r="A11" s="190" t="s">
        <v>584</v>
      </c>
      <c r="B11" s="190" t="s">
        <v>602</v>
      </c>
      <c r="C11" s="197" t="s">
        <v>603</v>
      </c>
      <c r="D11" s="198" t="s">
        <v>604</v>
      </c>
      <c r="E11" s="183">
        <v>1179</v>
      </c>
      <c r="F11" s="197" t="s">
        <v>629</v>
      </c>
      <c r="G11" s="199">
        <v>0</v>
      </c>
      <c r="H11" s="217"/>
      <c r="I11" s="199">
        <v>27000</v>
      </c>
      <c r="J11" s="191">
        <f t="shared" si="3"/>
        <v>27000</v>
      </c>
      <c r="K11" s="199"/>
      <c r="L11" s="199"/>
      <c r="M11" s="191">
        <f>SUM(G11+K11+L11)</f>
        <v>0</v>
      </c>
      <c r="N11" s="192" t="str">
        <f>IF(H11-K11&lt;0,"동의필요","-")</f>
        <v>-</v>
      </c>
      <c r="O11" s="202" t="s">
        <v>605</v>
      </c>
      <c r="P11" s="213"/>
      <c r="Q11" s="203"/>
      <c r="R11" s="213"/>
      <c r="S11" s="195" t="str">
        <f t="shared" ref="S11:S82" si="11">IF($Q11="도비","도비",IF(COUNT(FIND("국비/",$F11)),"국비",IF(COUNT(FIND("지특/",$F11)),"지특",IF(COUNT(FIND("기금/",$F11)),"기금",IF(COUNT(FIND("교부세/",$F11)),"특교",IF(COUNT(FIND("자체/",$F11)),"도비",""))))))</f>
        <v>도비</v>
      </c>
      <c r="T11" s="199">
        <f t="shared" si="6"/>
        <v>0</v>
      </c>
      <c r="U11" s="199">
        <f t="shared" si="7"/>
        <v>27000</v>
      </c>
      <c r="V11" s="194" t="str">
        <f t="shared" si="0"/>
        <v>ok</v>
      </c>
      <c r="W11" s="213"/>
      <c r="X11" s="193" t="str">
        <f t="shared" si="8"/>
        <v>도비</v>
      </c>
      <c r="Y11" s="199">
        <f t="shared" si="1"/>
        <v>0</v>
      </c>
      <c r="Z11" s="199">
        <f t="shared" si="2"/>
        <v>0</v>
      </c>
      <c r="AA11" s="194" t="str">
        <f t="shared" si="9"/>
        <v>ok</v>
      </c>
      <c r="AB11" s="213"/>
      <c r="AC11" s="196" t="str">
        <f t="array" ref="AC11">IFERROR(IF($C11="","",INDEX(구분표!$I$2:$I$1001,MATCH(1,(구분표!$B$2:$B$1001='2015년본예산(세출)'!$A11)*(구분표!$C$2:$C$1001='2015년본예산(세출)'!$B11)*(구분표!$A$2:$A$1001='2015년본예산(세출)'!$C11),0))),"@@")</f>
        <v>3201</v>
      </c>
    </row>
    <row r="12" spans="1:29" s="189" customFormat="1" ht="41.25" customHeight="1">
      <c r="A12" s="190" t="s">
        <v>584</v>
      </c>
      <c r="B12" s="190" t="s">
        <v>602</v>
      </c>
      <c r="C12" s="197" t="s">
        <v>603</v>
      </c>
      <c r="D12" s="198" t="s">
        <v>562</v>
      </c>
      <c r="E12" s="183">
        <v>1178</v>
      </c>
      <c r="F12" s="197" t="s">
        <v>658</v>
      </c>
      <c r="G12" s="199">
        <v>32000</v>
      </c>
      <c r="H12" s="217"/>
      <c r="I12" s="199">
        <v>23000</v>
      </c>
      <c r="J12" s="191">
        <f t="shared" si="3"/>
        <v>55000</v>
      </c>
      <c r="K12" s="199"/>
      <c r="L12" s="199"/>
      <c r="M12" s="191"/>
      <c r="N12" s="192"/>
      <c r="O12" s="202"/>
      <c r="P12" s="213"/>
      <c r="Q12" s="203"/>
      <c r="R12" s="213"/>
      <c r="S12" s="195" t="str">
        <f t="shared" si="11"/>
        <v>도비</v>
      </c>
      <c r="T12" s="199"/>
      <c r="U12" s="199">
        <v>23000</v>
      </c>
      <c r="V12" s="194" t="str">
        <f t="shared" si="0"/>
        <v>ok</v>
      </c>
      <c r="W12" s="213"/>
      <c r="X12" s="193" t="str">
        <f t="shared" si="8"/>
        <v>도비</v>
      </c>
      <c r="Y12" s="199"/>
      <c r="Z12" s="199"/>
      <c r="AA12" s="194"/>
      <c r="AB12" s="213"/>
      <c r="AC12" s="196"/>
    </row>
    <row r="13" spans="1:29" s="189" customFormat="1" ht="41.25" customHeight="1">
      <c r="A13" s="190" t="s">
        <v>584</v>
      </c>
      <c r="B13" s="190" t="s">
        <v>602</v>
      </c>
      <c r="C13" s="197" t="s">
        <v>603</v>
      </c>
      <c r="D13" s="198" t="s">
        <v>636</v>
      </c>
      <c r="E13" s="183">
        <v>1180</v>
      </c>
      <c r="F13" s="197" t="s">
        <v>659</v>
      </c>
      <c r="G13" s="199">
        <v>30000</v>
      </c>
      <c r="H13" s="199">
        <v>-30000</v>
      </c>
      <c r="I13" s="199"/>
      <c r="J13" s="191">
        <f t="shared" si="3"/>
        <v>0</v>
      </c>
      <c r="K13" s="199"/>
      <c r="L13" s="199"/>
      <c r="M13" s="191"/>
      <c r="N13" s="192"/>
      <c r="O13" s="202"/>
      <c r="P13" s="213"/>
      <c r="Q13" s="203"/>
      <c r="R13" s="213"/>
      <c r="S13" s="195" t="str">
        <f t="shared" si="11"/>
        <v>도비</v>
      </c>
      <c r="T13" s="199"/>
      <c r="U13" s="199">
        <v>-30000</v>
      </c>
      <c r="V13" s="194" t="str">
        <f t="shared" si="0"/>
        <v>ok</v>
      </c>
      <c r="W13" s="213"/>
      <c r="X13" s="193" t="str">
        <f t="shared" si="8"/>
        <v>도비</v>
      </c>
      <c r="Y13" s="199"/>
      <c r="Z13" s="199"/>
      <c r="AA13" s="194"/>
      <c r="AB13" s="213"/>
      <c r="AC13" s="196"/>
    </row>
    <row r="14" spans="1:29" s="189" customFormat="1" ht="41.25" customHeight="1">
      <c r="A14" s="190" t="s">
        <v>584</v>
      </c>
      <c r="B14" s="190" t="s">
        <v>602</v>
      </c>
      <c r="C14" s="197" t="s">
        <v>603</v>
      </c>
      <c r="D14" s="198" t="s">
        <v>636</v>
      </c>
      <c r="E14" s="183">
        <v>1180</v>
      </c>
      <c r="F14" s="197" t="s">
        <v>660</v>
      </c>
      <c r="G14" s="199">
        <v>20000</v>
      </c>
      <c r="H14" s="199">
        <v>-20000</v>
      </c>
      <c r="I14" s="199"/>
      <c r="J14" s="191">
        <f t="shared" si="3"/>
        <v>0</v>
      </c>
      <c r="K14" s="199"/>
      <c r="L14" s="199"/>
      <c r="M14" s="191"/>
      <c r="N14" s="192"/>
      <c r="O14" s="202"/>
      <c r="P14" s="213"/>
      <c r="Q14" s="203"/>
      <c r="R14" s="213"/>
      <c r="S14" s="195" t="str">
        <f t="shared" si="11"/>
        <v>도비</v>
      </c>
      <c r="T14" s="199"/>
      <c r="U14" s="199">
        <v>-20000</v>
      </c>
      <c r="V14" s="194" t="str">
        <f t="shared" si="0"/>
        <v>ok</v>
      </c>
      <c r="W14" s="213"/>
      <c r="X14" s="193" t="str">
        <f t="shared" si="8"/>
        <v>도비</v>
      </c>
      <c r="Y14" s="199"/>
      <c r="Z14" s="199"/>
      <c r="AA14" s="194"/>
      <c r="AB14" s="213"/>
      <c r="AC14" s="196"/>
    </row>
    <row r="15" spans="1:29" s="189" customFormat="1" ht="41.25" customHeight="1">
      <c r="A15" s="190" t="s">
        <v>584</v>
      </c>
      <c r="B15" s="190" t="s">
        <v>602</v>
      </c>
      <c r="C15" s="197" t="s">
        <v>603</v>
      </c>
      <c r="D15" s="198" t="s">
        <v>661</v>
      </c>
      <c r="E15" s="183">
        <v>1180</v>
      </c>
      <c r="F15" s="197" t="s">
        <v>662</v>
      </c>
      <c r="G15" s="206">
        <v>0</v>
      </c>
      <c r="H15" s="199"/>
      <c r="I15" s="199">
        <v>30000</v>
      </c>
      <c r="J15" s="191">
        <f t="shared" si="3"/>
        <v>30000</v>
      </c>
      <c r="K15" s="199"/>
      <c r="L15" s="199"/>
      <c r="M15" s="191"/>
      <c r="N15" s="192"/>
      <c r="O15" s="202"/>
      <c r="P15" s="213"/>
      <c r="Q15" s="203"/>
      <c r="R15" s="213"/>
      <c r="S15" s="195" t="str">
        <f t="shared" si="11"/>
        <v>도비</v>
      </c>
      <c r="T15" s="199"/>
      <c r="U15" s="199">
        <v>30000</v>
      </c>
      <c r="V15" s="194" t="str">
        <f t="shared" si="0"/>
        <v>ok</v>
      </c>
      <c r="W15" s="213"/>
      <c r="X15" s="193" t="str">
        <f t="shared" si="8"/>
        <v>도비</v>
      </c>
      <c r="Y15" s="199"/>
      <c r="Z15" s="199"/>
      <c r="AA15" s="194"/>
      <c r="AB15" s="213"/>
      <c r="AC15" s="196"/>
    </row>
    <row r="16" spans="1:29" s="189" customFormat="1" ht="41.25" customHeight="1">
      <c r="A16" s="190" t="s">
        <v>584</v>
      </c>
      <c r="B16" s="190" t="s">
        <v>602</v>
      </c>
      <c r="C16" s="197" t="s">
        <v>603</v>
      </c>
      <c r="D16" s="198" t="s">
        <v>636</v>
      </c>
      <c r="E16" s="183">
        <v>1180</v>
      </c>
      <c r="F16" s="197" t="s">
        <v>663</v>
      </c>
      <c r="G16" s="206">
        <v>1700000</v>
      </c>
      <c r="H16" s="199">
        <v>-700000</v>
      </c>
      <c r="I16" s="199"/>
      <c r="J16" s="191">
        <f t="shared" si="3"/>
        <v>1000000</v>
      </c>
      <c r="K16" s="199"/>
      <c r="L16" s="199"/>
      <c r="M16" s="191"/>
      <c r="N16" s="192"/>
      <c r="O16" s="202"/>
      <c r="P16" s="213"/>
      <c r="Q16" s="203"/>
      <c r="R16" s="213"/>
      <c r="S16" s="195" t="str">
        <f t="shared" si="11"/>
        <v>도비</v>
      </c>
      <c r="T16" s="199"/>
      <c r="U16" s="199">
        <v>-700000</v>
      </c>
      <c r="V16" s="194" t="str">
        <f t="shared" si="0"/>
        <v>ok</v>
      </c>
      <c r="W16" s="213"/>
      <c r="X16" s="193" t="str">
        <f t="shared" si="8"/>
        <v>도비</v>
      </c>
      <c r="Y16" s="199"/>
      <c r="Z16" s="199"/>
      <c r="AA16" s="194"/>
      <c r="AB16" s="213"/>
      <c r="AC16" s="196"/>
    </row>
    <row r="17" spans="1:29" s="189" customFormat="1" ht="41.25" customHeight="1">
      <c r="A17" s="190" t="s">
        <v>584</v>
      </c>
      <c r="B17" s="190" t="s">
        <v>602</v>
      </c>
      <c r="C17" s="197" t="s">
        <v>603</v>
      </c>
      <c r="D17" s="198" t="s">
        <v>636</v>
      </c>
      <c r="E17" s="183">
        <v>1181</v>
      </c>
      <c r="F17" s="197" t="s">
        <v>664</v>
      </c>
      <c r="G17" s="206">
        <v>36000</v>
      </c>
      <c r="H17" s="199"/>
      <c r="I17" s="199">
        <v>42000</v>
      </c>
      <c r="J17" s="191">
        <f t="shared" si="3"/>
        <v>78000</v>
      </c>
      <c r="K17" s="199"/>
      <c r="L17" s="199"/>
      <c r="M17" s="191"/>
      <c r="N17" s="192"/>
      <c r="O17" s="202" t="s">
        <v>777</v>
      </c>
      <c r="P17" s="213"/>
      <c r="Q17" s="203"/>
      <c r="R17" s="213"/>
      <c r="S17" s="195" t="str">
        <f t="shared" si="11"/>
        <v>도비</v>
      </c>
      <c r="T17" s="199"/>
      <c r="U17" s="199">
        <v>42000</v>
      </c>
      <c r="V17" s="194" t="str">
        <f t="shared" si="0"/>
        <v>ok</v>
      </c>
      <c r="W17" s="213"/>
      <c r="X17" s="193" t="str">
        <f t="shared" si="8"/>
        <v>도비</v>
      </c>
      <c r="Y17" s="199"/>
      <c r="Z17" s="199"/>
      <c r="AA17" s="194"/>
      <c r="AB17" s="213"/>
      <c r="AC17" s="196"/>
    </row>
    <row r="18" spans="1:29" s="189" customFormat="1" ht="41.25" customHeight="1">
      <c r="A18" s="190" t="s">
        <v>584</v>
      </c>
      <c r="B18" s="190" t="s">
        <v>585</v>
      </c>
      <c r="C18" s="197" t="s">
        <v>603</v>
      </c>
      <c r="D18" s="198" t="s">
        <v>569</v>
      </c>
      <c r="E18" s="183">
        <v>1181</v>
      </c>
      <c r="F18" s="246" t="s">
        <v>775</v>
      </c>
      <c r="G18" s="223">
        <v>2618000</v>
      </c>
      <c r="H18" s="199"/>
      <c r="I18" s="199">
        <v>300000</v>
      </c>
      <c r="J18" s="191">
        <f t="shared" si="3"/>
        <v>2918000</v>
      </c>
      <c r="K18" s="199"/>
      <c r="L18" s="199"/>
      <c r="M18" s="191"/>
      <c r="N18" s="192"/>
      <c r="O18" s="202"/>
      <c r="P18" s="213"/>
      <c r="Q18" s="203"/>
      <c r="R18" s="213"/>
      <c r="S18" s="195"/>
      <c r="T18" s="199"/>
      <c r="U18" s="199"/>
      <c r="V18" s="194"/>
      <c r="W18" s="213"/>
      <c r="X18" s="193"/>
      <c r="Y18" s="199"/>
      <c r="Z18" s="199"/>
      <c r="AA18" s="194"/>
      <c r="AB18" s="213"/>
      <c r="AC18" s="196"/>
    </row>
    <row r="19" spans="1:29" s="189" customFormat="1" ht="41.25" customHeight="1">
      <c r="A19" s="190" t="s">
        <v>584</v>
      </c>
      <c r="B19" s="190" t="s">
        <v>602</v>
      </c>
      <c r="C19" s="197" t="s">
        <v>603</v>
      </c>
      <c r="D19" s="198" t="s">
        <v>661</v>
      </c>
      <c r="E19" s="183"/>
      <c r="F19" s="197" t="s">
        <v>665</v>
      </c>
      <c r="G19" s="206">
        <v>0</v>
      </c>
      <c r="H19" s="199"/>
      <c r="I19" s="199">
        <v>1000000</v>
      </c>
      <c r="J19" s="191">
        <f t="shared" si="3"/>
        <v>1000000</v>
      </c>
      <c r="K19" s="199"/>
      <c r="L19" s="199"/>
      <c r="M19" s="191"/>
      <c r="N19" s="192"/>
      <c r="O19" s="202"/>
      <c r="P19" s="213"/>
      <c r="Q19" s="203"/>
      <c r="R19" s="213"/>
      <c r="S19" s="195" t="str">
        <f t="shared" si="11"/>
        <v>도비</v>
      </c>
      <c r="T19" s="199"/>
      <c r="U19" s="199">
        <v>1000000</v>
      </c>
      <c r="V19" s="194" t="str">
        <f t="shared" si="0"/>
        <v>ok</v>
      </c>
      <c r="W19" s="213"/>
      <c r="X19" s="193" t="str">
        <f t="shared" si="8"/>
        <v>도비</v>
      </c>
      <c r="Y19" s="199"/>
      <c r="Z19" s="199"/>
      <c r="AA19" s="194"/>
      <c r="AB19" s="213"/>
      <c r="AC19" s="196"/>
    </row>
    <row r="20" spans="1:29" ht="40.5">
      <c r="A20" s="190" t="s">
        <v>584</v>
      </c>
      <c r="B20" s="190" t="s">
        <v>602</v>
      </c>
      <c r="C20" s="197" t="s">
        <v>612</v>
      </c>
      <c r="D20" s="198" t="s">
        <v>562</v>
      </c>
      <c r="E20" s="183">
        <v>1188</v>
      </c>
      <c r="F20" s="197" t="s">
        <v>613</v>
      </c>
      <c r="G20" s="206">
        <v>6407500</v>
      </c>
      <c r="H20" s="199">
        <v>-4966371</v>
      </c>
      <c r="I20" s="199"/>
      <c r="J20" s="191">
        <f t="shared" si="3"/>
        <v>1441129</v>
      </c>
      <c r="K20" s="199"/>
      <c r="L20" s="199"/>
      <c r="M20" s="191"/>
      <c r="N20" s="192"/>
      <c r="O20" s="185" t="s">
        <v>617</v>
      </c>
      <c r="P20" s="213"/>
      <c r="Q20" s="203"/>
      <c r="R20" s="213"/>
      <c r="S20" s="195" t="s">
        <v>626</v>
      </c>
      <c r="T20" s="199">
        <v>-3311247</v>
      </c>
      <c r="U20" s="199">
        <v>-1655124</v>
      </c>
      <c r="V20" s="194" t="str">
        <f t="shared" si="0"/>
        <v>ok</v>
      </c>
      <c r="W20" s="213"/>
      <c r="X20" s="193" t="str">
        <f t="shared" si="8"/>
        <v>국비</v>
      </c>
      <c r="Y20" s="199"/>
      <c r="Z20" s="199"/>
      <c r="AA20" s="194"/>
      <c r="AB20" s="213"/>
      <c r="AC20" s="196"/>
    </row>
    <row r="21" spans="1:29" ht="40.5">
      <c r="A21" s="190" t="s">
        <v>584</v>
      </c>
      <c r="B21" s="190" t="s">
        <v>602</v>
      </c>
      <c r="C21" s="197" t="s">
        <v>612</v>
      </c>
      <c r="D21" s="198" t="s">
        <v>615</v>
      </c>
      <c r="E21" s="183"/>
      <c r="F21" s="197" t="s">
        <v>624</v>
      </c>
      <c r="G21" s="206">
        <v>0</v>
      </c>
      <c r="H21" s="199"/>
      <c r="I21" s="199">
        <v>157052640</v>
      </c>
      <c r="J21" s="191">
        <f t="shared" si="3"/>
        <v>157052640</v>
      </c>
      <c r="K21" s="199"/>
      <c r="L21" s="199"/>
      <c r="M21" s="191"/>
      <c r="N21" s="192"/>
      <c r="O21" s="202" t="s">
        <v>623</v>
      </c>
      <c r="P21" s="213"/>
      <c r="Q21" s="203"/>
      <c r="R21" s="213"/>
      <c r="S21" s="195" t="s">
        <v>625</v>
      </c>
      <c r="T21" s="199">
        <f t="shared" si="6"/>
        <v>0</v>
      </c>
      <c r="U21" s="199">
        <f t="shared" si="7"/>
        <v>157052640</v>
      </c>
      <c r="V21" s="194" t="str">
        <f t="shared" si="0"/>
        <v>ok</v>
      </c>
      <c r="W21" s="213"/>
      <c r="X21" s="193" t="str">
        <f t="shared" si="8"/>
        <v>도비</v>
      </c>
      <c r="Y21" s="199"/>
      <c r="Z21" s="199"/>
      <c r="AA21" s="194"/>
      <c r="AB21" s="213"/>
      <c r="AC21" s="196"/>
    </row>
    <row r="22" spans="1:29" s="189" customFormat="1" ht="41.25" customHeight="1">
      <c r="A22" s="190" t="s">
        <v>584</v>
      </c>
      <c r="B22" s="190" t="s">
        <v>602</v>
      </c>
      <c r="C22" s="197" t="s">
        <v>651</v>
      </c>
      <c r="D22" s="198" t="s">
        <v>562</v>
      </c>
      <c r="E22" s="183">
        <v>1187</v>
      </c>
      <c r="F22" s="197" t="s">
        <v>652</v>
      </c>
      <c r="G22" s="206">
        <v>405659</v>
      </c>
      <c r="H22" s="199">
        <v>-121698</v>
      </c>
      <c r="I22" s="199"/>
      <c r="J22" s="191">
        <f t="shared" si="3"/>
        <v>283961</v>
      </c>
      <c r="K22" s="199"/>
      <c r="L22" s="199"/>
      <c r="M22" s="191"/>
      <c r="N22" s="192"/>
      <c r="O22" s="202"/>
      <c r="P22" s="213"/>
      <c r="Q22" s="203"/>
      <c r="R22" s="213"/>
      <c r="S22" s="195" t="s">
        <v>625</v>
      </c>
      <c r="T22" s="199"/>
      <c r="U22" s="199">
        <v>-121698</v>
      </c>
      <c r="V22" s="194" t="str">
        <f t="shared" si="0"/>
        <v>ok</v>
      </c>
      <c r="W22" s="213"/>
      <c r="X22" s="193" t="str">
        <f t="shared" si="8"/>
        <v>도비</v>
      </c>
      <c r="Y22" s="199"/>
      <c r="Z22" s="199"/>
      <c r="AA22" s="194"/>
      <c r="AB22" s="213"/>
      <c r="AC22" s="196"/>
    </row>
    <row r="23" spans="1:29" s="189" customFormat="1" ht="41.25" customHeight="1">
      <c r="A23" s="190" t="s">
        <v>584</v>
      </c>
      <c r="B23" s="190" t="s">
        <v>602</v>
      </c>
      <c r="C23" s="197" t="s">
        <v>651</v>
      </c>
      <c r="D23" s="198" t="s">
        <v>562</v>
      </c>
      <c r="E23" s="183">
        <v>1187</v>
      </c>
      <c r="F23" s="197" t="s">
        <v>653</v>
      </c>
      <c r="G23" s="206">
        <v>464100</v>
      </c>
      <c r="H23" s="199"/>
      <c r="I23" s="199">
        <v>190609</v>
      </c>
      <c r="J23" s="191">
        <f t="shared" si="3"/>
        <v>654709</v>
      </c>
      <c r="K23" s="199"/>
      <c r="L23" s="199"/>
      <c r="M23" s="191"/>
      <c r="N23" s="192"/>
      <c r="O23" s="202"/>
      <c r="P23" s="213"/>
      <c r="Q23" s="203"/>
      <c r="R23" s="213"/>
      <c r="S23" s="195" t="s">
        <v>625</v>
      </c>
      <c r="T23" s="199"/>
      <c r="U23" s="199">
        <v>190609</v>
      </c>
      <c r="V23" s="194" t="str">
        <f t="shared" si="0"/>
        <v>ok</v>
      </c>
      <c r="W23" s="213"/>
      <c r="X23" s="193" t="str">
        <f t="shared" si="8"/>
        <v>도비</v>
      </c>
      <c r="Y23" s="199"/>
      <c r="Z23" s="199"/>
      <c r="AA23" s="194"/>
      <c r="AB23" s="213"/>
      <c r="AC23" s="196"/>
    </row>
    <row r="24" spans="1:29" s="189" customFormat="1" ht="41.25" customHeight="1">
      <c r="A24" s="190" t="s">
        <v>584</v>
      </c>
      <c r="B24" s="190" t="s">
        <v>602</v>
      </c>
      <c r="C24" s="197" t="s">
        <v>651</v>
      </c>
      <c r="D24" s="198" t="s">
        <v>639</v>
      </c>
      <c r="E24" s="183">
        <v>1187</v>
      </c>
      <c r="F24" s="197" t="s">
        <v>654</v>
      </c>
      <c r="G24" s="206">
        <v>0</v>
      </c>
      <c r="H24" s="199"/>
      <c r="I24" s="199">
        <v>5786316</v>
      </c>
      <c r="J24" s="191">
        <f t="shared" si="3"/>
        <v>5786316</v>
      </c>
      <c r="K24" s="199"/>
      <c r="L24" s="199"/>
      <c r="M24" s="191"/>
      <c r="N24" s="192"/>
      <c r="O24" s="202" t="s">
        <v>655</v>
      </c>
      <c r="P24" s="213"/>
      <c r="Q24" s="203"/>
      <c r="R24" s="213"/>
      <c r="S24" s="195" t="s">
        <v>625</v>
      </c>
      <c r="T24" s="199"/>
      <c r="U24" s="199">
        <v>5786316</v>
      </c>
      <c r="V24" s="194" t="str">
        <f t="shared" si="0"/>
        <v>ok</v>
      </c>
      <c r="W24" s="213"/>
      <c r="X24" s="193" t="str">
        <f t="shared" si="8"/>
        <v>도비</v>
      </c>
      <c r="Y24" s="199"/>
      <c r="Z24" s="199"/>
      <c r="AA24" s="194"/>
      <c r="AB24" s="213"/>
      <c r="AC24" s="196"/>
    </row>
    <row r="25" spans="1:29" s="189" customFormat="1" ht="41.25" customHeight="1">
      <c r="A25" s="190" t="s">
        <v>584</v>
      </c>
      <c r="B25" s="190" t="s">
        <v>602</v>
      </c>
      <c r="C25" s="197" t="s">
        <v>651</v>
      </c>
      <c r="D25" s="198" t="s">
        <v>639</v>
      </c>
      <c r="E25" s="183">
        <v>1187</v>
      </c>
      <c r="F25" s="197" t="s">
        <v>656</v>
      </c>
      <c r="G25" s="206">
        <v>0</v>
      </c>
      <c r="H25" s="199"/>
      <c r="I25" s="199">
        <v>1245840</v>
      </c>
      <c r="J25" s="191">
        <f t="shared" si="3"/>
        <v>1245840</v>
      </c>
      <c r="K25" s="199"/>
      <c r="L25" s="199"/>
      <c r="M25" s="191"/>
      <c r="N25" s="192"/>
      <c r="O25" s="202" t="s">
        <v>655</v>
      </c>
      <c r="P25" s="213"/>
      <c r="Q25" s="203"/>
      <c r="R25" s="213"/>
      <c r="S25" s="195" t="s">
        <v>625</v>
      </c>
      <c r="T25" s="199"/>
      <c r="U25" s="199">
        <v>1245840</v>
      </c>
      <c r="V25" s="194" t="str">
        <f t="shared" si="0"/>
        <v>ok</v>
      </c>
      <c r="W25" s="213"/>
      <c r="X25" s="193" t="str">
        <f t="shared" si="8"/>
        <v>도비</v>
      </c>
      <c r="Y25" s="199"/>
      <c r="Z25" s="199"/>
      <c r="AA25" s="194"/>
      <c r="AB25" s="213"/>
      <c r="AC25" s="196"/>
    </row>
    <row r="26" spans="1:29" s="189" customFormat="1" ht="41.25" customHeight="1">
      <c r="A26" s="190" t="s">
        <v>584</v>
      </c>
      <c r="B26" s="190" t="s">
        <v>602</v>
      </c>
      <c r="C26" s="197" t="s">
        <v>651</v>
      </c>
      <c r="D26" s="198" t="s">
        <v>636</v>
      </c>
      <c r="E26" s="183">
        <v>1190</v>
      </c>
      <c r="F26" s="197" t="s">
        <v>657</v>
      </c>
      <c r="G26" s="206">
        <v>105000</v>
      </c>
      <c r="H26" s="199"/>
      <c r="I26" s="199">
        <v>50000</v>
      </c>
      <c r="J26" s="191">
        <f t="shared" si="3"/>
        <v>155000</v>
      </c>
      <c r="K26" s="199"/>
      <c r="L26" s="199"/>
      <c r="M26" s="191"/>
      <c r="N26" s="192"/>
      <c r="O26" s="202"/>
      <c r="P26" s="213"/>
      <c r="Q26" s="203"/>
      <c r="R26" s="213"/>
      <c r="S26" s="195" t="s">
        <v>625</v>
      </c>
      <c r="T26" s="199"/>
      <c r="U26" s="199">
        <v>50000</v>
      </c>
      <c r="V26" s="194" t="str">
        <f t="shared" si="0"/>
        <v>ok</v>
      </c>
      <c r="W26" s="213"/>
      <c r="X26" s="193" t="str">
        <f t="shared" si="8"/>
        <v>도비</v>
      </c>
      <c r="Y26" s="199"/>
      <c r="Z26" s="199"/>
      <c r="AA26" s="194"/>
      <c r="AB26" s="213"/>
      <c r="AC26" s="196"/>
    </row>
    <row r="27" spans="1:29" ht="40.5">
      <c r="A27" s="190" t="s">
        <v>584</v>
      </c>
      <c r="B27" s="190" t="s">
        <v>585</v>
      </c>
      <c r="C27" s="197" t="s">
        <v>586</v>
      </c>
      <c r="D27" s="200" t="s">
        <v>587</v>
      </c>
      <c r="E27" s="184">
        <v>1191</v>
      </c>
      <c r="F27" s="197" t="s">
        <v>588</v>
      </c>
      <c r="G27" s="206">
        <v>738000</v>
      </c>
      <c r="H27" s="199">
        <v>-4500</v>
      </c>
      <c r="I27" s="199"/>
      <c r="J27" s="191">
        <f t="shared" si="3"/>
        <v>733500</v>
      </c>
      <c r="K27" s="199"/>
      <c r="L27" s="199"/>
      <c r="M27" s="191">
        <f t="shared" si="4"/>
        <v>738000</v>
      </c>
      <c r="N27" s="192" t="str">
        <f t="shared" si="5"/>
        <v>동의필요</v>
      </c>
      <c r="O27" s="186" t="s">
        <v>589</v>
      </c>
      <c r="P27" s="213"/>
      <c r="Q27" s="203"/>
      <c r="R27" s="213"/>
      <c r="S27" s="195" t="str">
        <f t="shared" si="11"/>
        <v>기금</v>
      </c>
      <c r="T27" s="199">
        <f t="shared" si="6"/>
        <v>-4500</v>
      </c>
      <c r="U27" s="199">
        <f t="shared" si="7"/>
        <v>0</v>
      </c>
      <c r="V27" s="194" t="str">
        <f t="shared" si="0"/>
        <v>ok</v>
      </c>
      <c r="W27" s="213"/>
      <c r="X27" s="193" t="str">
        <f t="shared" si="8"/>
        <v>기금</v>
      </c>
      <c r="Y27" s="199">
        <f t="shared" si="1"/>
        <v>0</v>
      </c>
      <c r="Z27" s="199">
        <f t="shared" si="2"/>
        <v>0</v>
      </c>
      <c r="AA27" s="194" t="str">
        <f t="shared" si="9"/>
        <v>ok</v>
      </c>
      <c r="AB27" s="213"/>
      <c r="AC27" s="196" t="str">
        <f t="array" ref="AC27">IFERROR(IF($C27="","",INDEX(구분표!$I$2:$I$1001,MATCH(1,(구분표!$B$2:$B$1001='2015년본예산(세출)'!$A27)*(구분표!$C$2:$C$1001='2015년본예산(세출)'!$B27)*(구분표!$A$2:$A$1001='2015년본예산(세출)'!$C27),0))),"@@")</f>
        <v>3203</v>
      </c>
    </row>
    <row r="28" spans="1:29" ht="40.5">
      <c r="A28" s="190" t="str">
        <f>IFERROR(VLOOKUP('2015년본예산(세출)'!$C28,구분표!$A$2:$C$1001,2,FALSE),"")</f>
        <v>여성가족교육협력위원회</v>
      </c>
      <c r="B28" s="190" t="str">
        <f>IFERROR(VLOOKUP('2015년본예산(세출)'!$C28,구분표!$A$2:$C$1001,3,FALSE),"")</f>
        <v>여성가족국</v>
      </c>
      <c r="C28" s="197" t="s">
        <v>586</v>
      </c>
      <c r="D28" s="198" t="s">
        <v>587</v>
      </c>
      <c r="E28" s="183">
        <v>1191</v>
      </c>
      <c r="F28" s="197" t="s">
        <v>590</v>
      </c>
      <c r="G28" s="206">
        <v>10000</v>
      </c>
      <c r="H28" s="199">
        <v>-10000</v>
      </c>
      <c r="I28" s="199"/>
      <c r="J28" s="191">
        <f t="shared" si="3"/>
        <v>0</v>
      </c>
      <c r="K28" s="199"/>
      <c r="L28" s="199"/>
      <c r="M28" s="191">
        <f t="shared" si="4"/>
        <v>10000</v>
      </c>
      <c r="N28" s="192" t="str">
        <f t="shared" si="5"/>
        <v>동의필요</v>
      </c>
      <c r="O28" s="186" t="s">
        <v>591</v>
      </c>
      <c r="P28" s="213"/>
      <c r="Q28" s="203"/>
      <c r="R28" s="213"/>
      <c r="S28" s="195" t="str">
        <f t="shared" si="11"/>
        <v>기금</v>
      </c>
      <c r="T28" s="199">
        <v>-5000</v>
      </c>
      <c r="U28" s="199">
        <v>-5000</v>
      </c>
      <c r="V28" s="194" t="str">
        <f t="shared" si="0"/>
        <v>ok</v>
      </c>
      <c r="W28" s="213"/>
      <c r="X28" s="193" t="str">
        <f t="shared" si="8"/>
        <v>기금</v>
      </c>
      <c r="Y28" s="199">
        <f t="shared" si="1"/>
        <v>0</v>
      </c>
      <c r="Z28" s="199">
        <f t="shared" si="2"/>
        <v>0</v>
      </c>
      <c r="AA28" s="194" t="str">
        <f t="shared" si="9"/>
        <v>ok</v>
      </c>
      <c r="AB28" s="213"/>
      <c r="AC28" s="196" t="str">
        <f t="array" ref="AC28">IFERROR(IF($C28="","",INDEX(구분표!$I$2:$I$1001,MATCH(1,(구분표!$B$2:$B$1001='2015년본예산(세출)'!$A28)*(구분표!$C$2:$C$1001='2015년본예산(세출)'!$B28)*(구분표!$A$2:$A$1001='2015년본예산(세출)'!$C28),0))),"@@")</f>
        <v>3203</v>
      </c>
    </row>
    <row r="29" spans="1:29" s="189" customFormat="1" ht="41.25" customHeight="1">
      <c r="A29" s="190" t="str">
        <f>IFERROR(VLOOKUP('2015년본예산(세출)'!$C29,구분표!$A$2:$C$1001,2,FALSE),"")</f>
        <v>여성가족교육협력위원회</v>
      </c>
      <c r="B29" s="190" t="str">
        <f>IFERROR(VLOOKUP('2015년본예산(세출)'!$C29,구분표!$A$2:$C$1001,3,FALSE),"")</f>
        <v>여성가족국</v>
      </c>
      <c r="C29" s="197" t="s">
        <v>641</v>
      </c>
      <c r="D29" s="198" t="s">
        <v>636</v>
      </c>
      <c r="E29" s="183">
        <v>1193</v>
      </c>
      <c r="F29" s="197" t="s">
        <v>642</v>
      </c>
      <c r="G29" s="206">
        <v>24000</v>
      </c>
      <c r="H29" s="199"/>
      <c r="I29" s="199">
        <v>28500</v>
      </c>
      <c r="J29" s="191">
        <f t="shared" si="3"/>
        <v>52500</v>
      </c>
      <c r="K29" s="199"/>
      <c r="L29" s="199"/>
      <c r="M29" s="191"/>
      <c r="N29" s="192"/>
      <c r="O29" s="186"/>
      <c r="P29" s="213"/>
      <c r="Q29" s="203"/>
      <c r="R29" s="213"/>
      <c r="S29" s="195" t="str">
        <f t="shared" si="11"/>
        <v>도비</v>
      </c>
      <c r="T29" s="199"/>
      <c r="U29" s="199">
        <v>28500</v>
      </c>
      <c r="V29" s="194" t="str">
        <f t="shared" si="0"/>
        <v>ok</v>
      </c>
      <c r="W29" s="213"/>
      <c r="X29" s="193" t="str">
        <f t="shared" si="8"/>
        <v>도비</v>
      </c>
      <c r="Y29" s="199"/>
      <c r="Z29" s="199"/>
      <c r="AA29" s="194"/>
      <c r="AB29" s="213"/>
      <c r="AC29" s="196"/>
    </row>
    <row r="30" spans="1:29" s="189" customFormat="1" ht="41.25" customHeight="1">
      <c r="A30" s="190" t="str">
        <f>IFERROR(VLOOKUP('2015년본예산(세출)'!$C30,구분표!$A$2:$C$1001,2,FALSE),"")</f>
        <v>여성가족교육협력위원회</v>
      </c>
      <c r="B30" s="190" t="str">
        <f>IFERROR(VLOOKUP('2015년본예산(세출)'!$C30,구분표!$A$2:$C$1001,3,FALSE),"")</f>
        <v>여성가족국</v>
      </c>
      <c r="C30" s="197" t="s">
        <v>641</v>
      </c>
      <c r="D30" s="198" t="s">
        <v>636</v>
      </c>
      <c r="E30" s="183">
        <v>1193</v>
      </c>
      <c r="F30" s="197" t="s">
        <v>643</v>
      </c>
      <c r="G30" s="206">
        <v>30000</v>
      </c>
      <c r="H30" s="199"/>
      <c r="I30" s="199">
        <v>20000</v>
      </c>
      <c r="J30" s="191">
        <f t="shared" si="3"/>
        <v>50000</v>
      </c>
      <c r="K30" s="199"/>
      <c r="L30" s="199"/>
      <c r="M30" s="191"/>
      <c r="N30" s="192"/>
      <c r="O30" s="186"/>
      <c r="P30" s="213"/>
      <c r="Q30" s="203"/>
      <c r="R30" s="213"/>
      <c r="S30" s="195" t="str">
        <f t="shared" si="11"/>
        <v>도비</v>
      </c>
      <c r="T30" s="199"/>
      <c r="U30" s="199">
        <v>20000</v>
      </c>
      <c r="V30" s="194" t="str">
        <f t="shared" si="0"/>
        <v>ok</v>
      </c>
      <c r="W30" s="213"/>
      <c r="X30" s="193" t="str">
        <f t="shared" si="8"/>
        <v>도비</v>
      </c>
      <c r="Y30" s="199"/>
      <c r="Z30" s="199"/>
      <c r="AA30" s="194"/>
      <c r="AB30" s="213"/>
      <c r="AC30" s="196"/>
    </row>
    <row r="31" spans="1:29" s="189" customFormat="1" ht="41.25" customHeight="1">
      <c r="A31" s="190" t="str">
        <f>IFERROR(VLOOKUP('2015년본예산(세출)'!$C31,구분표!$A$2:$C$1001,2,FALSE),"")</f>
        <v>여성가족교육협력위원회</v>
      </c>
      <c r="B31" s="190" t="str">
        <f>IFERROR(VLOOKUP('2015년본예산(세출)'!$C31,구분표!$A$2:$C$1001,3,FALSE),"")</f>
        <v>여성가족국</v>
      </c>
      <c r="C31" s="197" t="s">
        <v>641</v>
      </c>
      <c r="D31" s="198" t="s">
        <v>636</v>
      </c>
      <c r="E31" s="183">
        <v>1201</v>
      </c>
      <c r="F31" s="197" t="s">
        <v>644</v>
      </c>
      <c r="G31" s="206">
        <v>3310</v>
      </c>
      <c r="H31" s="199"/>
      <c r="I31" s="199">
        <v>26930</v>
      </c>
      <c r="J31" s="191">
        <f t="shared" si="3"/>
        <v>30240</v>
      </c>
      <c r="K31" s="199"/>
      <c r="L31" s="199"/>
      <c r="M31" s="191"/>
      <c r="N31" s="192"/>
      <c r="O31" s="186"/>
      <c r="P31" s="213"/>
      <c r="Q31" s="203"/>
      <c r="R31" s="213"/>
      <c r="S31" s="195" t="str">
        <f t="shared" si="11"/>
        <v>도비</v>
      </c>
      <c r="T31" s="199"/>
      <c r="U31" s="199">
        <v>26930</v>
      </c>
      <c r="V31" s="194" t="str">
        <f t="shared" si="0"/>
        <v>ok</v>
      </c>
      <c r="W31" s="213"/>
      <c r="X31" s="193" t="str">
        <f t="shared" si="8"/>
        <v>도비</v>
      </c>
      <c r="Y31" s="199"/>
      <c r="Z31" s="199"/>
      <c r="AA31" s="194"/>
      <c r="AB31" s="213"/>
      <c r="AC31" s="196"/>
    </row>
    <row r="32" spans="1:29" s="189" customFormat="1" ht="41.25" customHeight="1">
      <c r="A32" s="190" t="str">
        <f>IFERROR(VLOOKUP('2015년본예산(세출)'!$C32,구분표!$A$2:$C$1001,2,FALSE),"")</f>
        <v>여성가족교육협력위원회</v>
      </c>
      <c r="B32" s="190" t="str">
        <f>IFERROR(VLOOKUP('2015년본예산(세출)'!$C32,구분표!$A$2:$C$1001,3,FALSE),"")</f>
        <v>여성가족국</v>
      </c>
      <c r="C32" s="197" t="s">
        <v>641</v>
      </c>
      <c r="D32" s="198" t="s">
        <v>636</v>
      </c>
      <c r="E32" s="183">
        <v>1207</v>
      </c>
      <c r="F32" s="197" t="s">
        <v>646</v>
      </c>
      <c r="G32" s="206">
        <v>347760</v>
      </c>
      <c r="H32" s="199"/>
      <c r="I32" s="199">
        <v>13740</v>
      </c>
      <c r="J32" s="191">
        <f t="shared" si="3"/>
        <v>361500</v>
      </c>
      <c r="K32" s="199"/>
      <c r="L32" s="199"/>
      <c r="M32" s="191"/>
      <c r="N32" s="192"/>
      <c r="O32" s="186"/>
      <c r="P32" s="213"/>
      <c r="Q32" s="203"/>
      <c r="R32" s="213"/>
      <c r="S32" s="195" t="str">
        <f t="shared" si="11"/>
        <v>도비</v>
      </c>
      <c r="T32" s="199"/>
      <c r="U32" s="199">
        <v>13740</v>
      </c>
      <c r="V32" s="194" t="str">
        <f t="shared" si="0"/>
        <v>ok</v>
      </c>
      <c r="W32" s="213"/>
      <c r="X32" s="193" t="str">
        <f t="shared" si="8"/>
        <v>도비</v>
      </c>
      <c r="Y32" s="199"/>
      <c r="Z32" s="199"/>
      <c r="AA32" s="194"/>
      <c r="AB32" s="213"/>
      <c r="AC32" s="196"/>
    </row>
    <row r="33" spans="1:29" s="189" customFormat="1" ht="41.25" customHeight="1">
      <c r="A33" s="190" t="str">
        <f>IFERROR(VLOOKUP('2015년본예산(세출)'!$C33,구분표!$A$2:$C$1001,2,FALSE),"")</f>
        <v>여성가족교육협력위원회</v>
      </c>
      <c r="B33" s="190" t="str">
        <f>IFERROR(VLOOKUP('2015년본예산(세출)'!$C33,구분표!$A$2:$C$1001,3,FALSE),"")</f>
        <v>여성가족국</v>
      </c>
      <c r="C33" s="197" t="s">
        <v>641</v>
      </c>
      <c r="D33" s="198" t="s">
        <v>636</v>
      </c>
      <c r="E33" s="183">
        <v>1207</v>
      </c>
      <c r="F33" s="197" t="s">
        <v>645</v>
      </c>
      <c r="G33" s="206">
        <v>281880</v>
      </c>
      <c r="H33" s="199"/>
      <c r="I33" s="199">
        <v>67140</v>
      </c>
      <c r="J33" s="191">
        <f t="shared" si="3"/>
        <v>349020</v>
      </c>
      <c r="K33" s="199"/>
      <c r="L33" s="199"/>
      <c r="M33" s="191"/>
      <c r="N33" s="192"/>
      <c r="O33" s="186"/>
      <c r="P33" s="213"/>
      <c r="Q33" s="203"/>
      <c r="R33" s="213"/>
      <c r="S33" s="195" t="str">
        <f t="shared" si="11"/>
        <v>도비</v>
      </c>
      <c r="T33" s="199"/>
      <c r="U33" s="199">
        <v>67140</v>
      </c>
      <c r="V33" s="194" t="str">
        <f t="shared" si="0"/>
        <v>ok</v>
      </c>
      <c r="W33" s="213"/>
      <c r="X33" s="193" t="str">
        <f t="shared" si="8"/>
        <v>도비</v>
      </c>
      <c r="Y33" s="199"/>
      <c r="Z33" s="199"/>
      <c r="AA33" s="194"/>
      <c r="AB33" s="213"/>
      <c r="AC33" s="196"/>
    </row>
    <row r="34" spans="1:29" s="189" customFormat="1" ht="41.25" customHeight="1">
      <c r="A34" s="190" t="s">
        <v>520</v>
      </c>
      <c r="B34" s="190" t="str">
        <f>IFERROR(VLOOKUP('2015년본예산(세출)'!$C34,구분표!$A$2:$C$1001,3,FALSE),"")</f>
        <v>여성가족국</v>
      </c>
      <c r="C34" s="197" t="s">
        <v>641</v>
      </c>
      <c r="D34" s="198" t="s">
        <v>639</v>
      </c>
      <c r="E34" s="183"/>
      <c r="F34" s="197" t="s">
        <v>647</v>
      </c>
      <c r="G34" s="206">
        <v>0</v>
      </c>
      <c r="H34" s="199"/>
      <c r="I34" s="199">
        <v>70000</v>
      </c>
      <c r="J34" s="191">
        <f t="shared" si="3"/>
        <v>70000</v>
      </c>
      <c r="K34" s="199"/>
      <c r="L34" s="199"/>
      <c r="M34" s="191"/>
      <c r="N34" s="192"/>
      <c r="O34" s="186"/>
      <c r="P34" s="213"/>
      <c r="Q34" s="203"/>
      <c r="R34" s="213"/>
      <c r="S34" s="195" t="str">
        <f t="shared" si="11"/>
        <v>도비</v>
      </c>
      <c r="T34" s="199"/>
      <c r="U34" s="199">
        <v>70000</v>
      </c>
      <c r="V34" s="194" t="str">
        <f t="shared" si="0"/>
        <v>ok</v>
      </c>
      <c r="W34" s="213"/>
      <c r="X34" s="193" t="str">
        <f t="shared" si="8"/>
        <v>도비</v>
      </c>
      <c r="Y34" s="199"/>
      <c r="Z34" s="199"/>
      <c r="AA34" s="194"/>
      <c r="AB34" s="213"/>
      <c r="AC34" s="196"/>
    </row>
    <row r="35" spans="1:29" s="189" customFormat="1" ht="41.25" customHeight="1">
      <c r="A35" s="190" t="s">
        <v>520</v>
      </c>
      <c r="B35" s="190" t="str">
        <f>IFERROR(VLOOKUP('2015년본예산(세출)'!$C35,구분표!$A$2:$C$1001,3,FALSE),"")</f>
        <v>여성가족국</v>
      </c>
      <c r="C35" s="197" t="s">
        <v>641</v>
      </c>
      <c r="D35" s="198" t="s">
        <v>639</v>
      </c>
      <c r="E35" s="183"/>
      <c r="F35" s="197" t="s">
        <v>648</v>
      </c>
      <c r="G35" s="206">
        <v>0</v>
      </c>
      <c r="H35" s="199"/>
      <c r="I35" s="199">
        <v>20000</v>
      </c>
      <c r="J35" s="191">
        <f t="shared" si="3"/>
        <v>20000</v>
      </c>
      <c r="K35" s="199"/>
      <c r="L35" s="199"/>
      <c r="M35" s="191"/>
      <c r="N35" s="192"/>
      <c r="O35" s="186"/>
      <c r="P35" s="213"/>
      <c r="Q35" s="203"/>
      <c r="R35" s="213"/>
      <c r="S35" s="195" t="str">
        <f t="shared" si="11"/>
        <v>도비</v>
      </c>
      <c r="T35" s="199"/>
      <c r="U35" s="199">
        <v>20000</v>
      </c>
      <c r="V35" s="194" t="str">
        <f t="shared" si="0"/>
        <v>ok</v>
      </c>
      <c r="W35" s="213"/>
      <c r="X35" s="193" t="str">
        <f t="shared" si="8"/>
        <v>도비</v>
      </c>
      <c r="Y35" s="199"/>
      <c r="Z35" s="199"/>
      <c r="AA35" s="194"/>
      <c r="AB35" s="213"/>
      <c r="AC35" s="196"/>
    </row>
    <row r="36" spans="1:29" s="189" customFormat="1" ht="41.25" customHeight="1">
      <c r="A36" s="190" t="s">
        <v>520</v>
      </c>
      <c r="B36" s="190" t="str">
        <f>IFERROR(VLOOKUP('2015년본예산(세출)'!$C36,구분표!$A$2:$C$1001,3,FALSE),"")</f>
        <v>여성가족국</v>
      </c>
      <c r="C36" s="197" t="s">
        <v>641</v>
      </c>
      <c r="D36" s="198" t="s">
        <v>639</v>
      </c>
      <c r="E36" s="183"/>
      <c r="F36" s="197" t="s">
        <v>649</v>
      </c>
      <c r="G36" s="206">
        <v>0</v>
      </c>
      <c r="H36" s="199"/>
      <c r="I36" s="199">
        <v>15000</v>
      </c>
      <c r="J36" s="191">
        <f t="shared" si="3"/>
        <v>15000</v>
      </c>
      <c r="K36" s="199"/>
      <c r="L36" s="199"/>
      <c r="M36" s="191"/>
      <c r="N36" s="192"/>
      <c r="O36" s="186"/>
      <c r="P36" s="213"/>
      <c r="Q36" s="203"/>
      <c r="R36" s="213"/>
      <c r="S36" s="195" t="str">
        <f t="shared" si="11"/>
        <v>도비</v>
      </c>
      <c r="T36" s="199"/>
      <c r="U36" s="199">
        <v>15000</v>
      </c>
      <c r="V36" s="194" t="str">
        <f t="shared" si="0"/>
        <v>ok</v>
      </c>
      <c r="W36" s="213"/>
      <c r="X36" s="193" t="str">
        <f t="shared" si="8"/>
        <v>도비</v>
      </c>
      <c r="Y36" s="199"/>
      <c r="Z36" s="199"/>
      <c r="AA36" s="194"/>
      <c r="AB36" s="213"/>
      <c r="AC36" s="196"/>
    </row>
    <row r="37" spans="1:29" s="189" customFormat="1" ht="41.25" customHeight="1">
      <c r="A37" s="190" t="s">
        <v>520</v>
      </c>
      <c r="B37" s="190" t="str">
        <f>IFERROR(VLOOKUP('2015년본예산(세출)'!$C37,구분표!$A$2:$C$1001,3,FALSE),"")</f>
        <v>여성가족국</v>
      </c>
      <c r="C37" s="197" t="s">
        <v>641</v>
      </c>
      <c r="D37" s="198" t="s">
        <v>639</v>
      </c>
      <c r="E37" s="183"/>
      <c r="F37" s="197" t="s">
        <v>650</v>
      </c>
      <c r="G37" s="206">
        <v>0</v>
      </c>
      <c r="H37" s="199"/>
      <c r="I37" s="199">
        <v>97000</v>
      </c>
      <c r="J37" s="191">
        <f t="shared" si="3"/>
        <v>97000</v>
      </c>
      <c r="K37" s="199"/>
      <c r="L37" s="199"/>
      <c r="M37" s="191"/>
      <c r="N37" s="192"/>
      <c r="O37" s="186"/>
      <c r="P37" s="213"/>
      <c r="Q37" s="203"/>
      <c r="R37" s="213"/>
      <c r="S37" s="195" t="str">
        <f t="shared" si="11"/>
        <v>도비</v>
      </c>
      <c r="T37" s="199"/>
      <c r="U37" s="199">
        <v>97000</v>
      </c>
      <c r="V37" s="194" t="str">
        <f t="shared" si="0"/>
        <v>ok</v>
      </c>
      <c r="W37" s="213"/>
      <c r="X37" s="193" t="str">
        <f t="shared" si="8"/>
        <v>도비</v>
      </c>
      <c r="Y37" s="199"/>
      <c r="Z37" s="199"/>
      <c r="AA37" s="194"/>
      <c r="AB37" s="213"/>
      <c r="AC37" s="196"/>
    </row>
    <row r="38" spans="1:29" s="189" customFormat="1" ht="41.25" customHeight="1">
      <c r="A38" s="190" t="s">
        <v>520</v>
      </c>
      <c r="B38" s="190" t="str">
        <f>IFERROR(VLOOKUP('2015년본예산(세출)'!$C38,구분표!$A$2:$C$1001,3,FALSE),"")</f>
        <v>여성가족국</v>
      </c>
      <c r="C38" s="197" t="s">
        <v>635</v>
      </c>
      <c r="D38" s="198" t="s">
        <v>636</v>
      </c>
      <c r="E38" s="183">
        <v>1211</v>
      </c>
      <c r="F38" s="197" t="s">
        <v>637</v>
      </c>
      <c r="G38" s="206">
        <v>40000</v>
      </c>
      <c r="H38" s="199"/>
      <c r="I38" s="199">
        <v>10000</v>
      </c>
      <c r="J38" s="191">
        <f t="shared" si="3"/>
        <v>50000</v>
      </c>
      <c r="K38" s="199"/>
      <c r="L38" s="199"/>
      <c r="M38" s="191"/>
      <c r="N38" s="192"/>
      <c r="O38" s="186"/>
      <c r="P38" s="213"/>
      <c r="Q38" s="203"/>
      <c r="R38" s="213"/>
      <c r="S38" s="195" t="str">
        <f t="shared" si="11"/>
        <v>도비</v>
      </c>
      <c r="T38" s="199"/>
      <c r="U38" s="199">
        <v>10000</v>
      </c>
      <c r="V38" s="194" t="str">
        <f t="shared" si="0"/>
        <v>ok</v>
      </c>
      <c r="W38" s="213"/>
      <c r="X38" s="193" t="str">
        <f t="shared" si="8"/>
        <v>도비</v>
      </c>
      <c r="Y38" s="199"/>
      <c r="Z38" s="199"/>
      <c r="AA38" s="194"/>
      <c r="AB38" s="213"/>
      <c r="AC38" s="196"/>
    </row>
    <row r="39" spans="1:29" s="189" customFormat="1" ht="41.25" customHeight="1">
      <c r="A39" s="190" t="s">
        <v>520</v>
      </c>
      <c r="B39" s="190" t="str">
        <f>IFERROR(VLOOKUP('2015년본예산(세출)'!$C39,구분표!$A$2:$C$1001,3,FALSE),"")</f>
        <v>여성가족국</v>
      </c>
      <c r="C39" s="197" t="s">
        <v>635</v>
      </c>
      <c r="D39" s="198" t="s">
        <v>636</v>
      </c>
      <c r="E39" s="183">
        <v>1212</v>
      </c>
      <c r="F39" s="197" t="s">
        <v>638</v>
      </c>
      <c r="G39" s="206">
        <v>250000</v>
      </c>
      <c r="H39" s="199"/>
      <c r="I39" s="199">
        <v>40000</v>
      </c>
      <c r="J39" s="191">
        <f t="shared" si="3"/>
        <v>290000</v>
      </c>
      <c r="K39" s="199"/>
      <c r="L39" s="199"/>
      <c r="M39" s="191"/>
      <c r="N39" s="192"/>
      <c r="O39" s="186"/>
      <c r="P39" s="213"/>
      <c r="Q39" s="203"/>
      <c r="R39" s="213"/>
      <c r="S39" s="195" t="str">
        <f t="shared" si="11"/>
        <v>도비</v>
      </c>
      <c r="T39" s="199"/>
      <c r="U39" s="199">
        <v>40000</v>
      </c>
      <c r="V39" s="194" t="str">
        <f t="shared" si="0"/>
        <v>ok</v>
      </c>
      <c r="W39" s="213"/>
      <c r="X39" s="193" t="str">
        <f t="shared" si="8"/>
        <v>도비</v>
      </c>
      <c r="Y39" s="199"/>
      <c r="Z39" s="199"/>
      <c r="AA39" s="194"/>
      <c r="AB39" s="213"/>
      <c r="AC39" s="196"/>
    </row>
    <row r="40" spans="1:29" s="189" customFormat="1" ht="41.25" customHeight="1">
      <c r="A40" s="190" t="s">
        <v>520</v>
      </c>
      <c r="B40" s="190" t="str">
        <f>IFERROR(VLOOKUP('2015년본예산(세출)'!$C40,구분표!$A$2:$C$1001,3,FALSE),"")</f>
        <v>여성가족국</v>
      </c>
      <c r="C40" s="197" t="s">
        <v>635</v>
      </c>
      <c r="D40" s="198" t="s">
        <v>639</v>
      </c>
      <c r="E40" s="183"/>
      <c r="F40" s="197" t="s">
        <v>640</v>
      </c>
      <c r="G40" s="206">
        <v>0</v>
      </c>
      <c r="H40" s="199"/>
      <c r="I40" s="199">
        <v>30000</v>
      </c>
      <c r="J40" s="191">
        <f t="shared" si="3"/>
        <v>30000</v>
      </c>
      <c r="K40" s="199"/>
      <c r="L40" s="199"/>
      <c r="M40" s="191"/>
      <c r="N40" s="192"/>
      <c r="O40" s="186"/>
      <c r="P40" s="213"/>
      <c r="Q40" s="203"/>
      <c r="R40" s="213"/>
      <c r="S40" s="195" t="str">
        <f t="shared" si="11"/>
        <v>도비</v>
      </c>
      <c r="T40" s="199"/>
      <c r="U40" s="199">
        <v>30000</v>
      </c>
      <c r="V40" s="194" t="str">
        <f t="shared" si="0"/>
        <v>ok</v>
      </c>
      <c r="W40" s="213"/>
      <c r="X40" s="193" t="str">
        <f t="shared" si="8"/>
        <v>도비</v>
      </c>
      <c r="Y40" s="199"/>
      <c r="Z40" s="199"/>
      <c r="AA40" s="194"/>
      <c r="AB40" s="213"/>
      <c r="AC40" s="196"/>
    </row>
    <row r="41" spans="1:29" s="189" customFormat="1" ht="41.25" customHeight="1">
      <c r="A41" s="190" t="s">
        <v>520</v>
      </c>
      <c r="B41" s="190" t="str">
        <f>IFERROR(VLOOKUP('2015년본예산(세출)'!$C41,구분표!$A$2:$C$1001,3,FALSE),"")</f>
        <v>여성가족국</v>
      </c>
      <c r="C41" s="197" t="s">
        <v>666</v>
      </c>
      <c r="D41" s="198" t="s">
        <v>562</v>
      </c>
      <c r="E41" s="183">
        <v>1216</v>
      </c>
      <c r="F41" s="197" t="s">
        <v>667</v>
      </c>
      <c r="G41" s="206">
        <v>40000</v>
      </c>
      <c r="H41" s="199"/>
      <c r="I41" s="199">
        <v>10000</v>
      </c>
      <c r="J41" s="191">
        <f t="shared" si="3"/>
        <v>50000</v>
      </c>
      <c r="K41" s="199"/>
      <c r="L41" s="199"/>
      <c r="M41" s="191"/>
      <c r="N41" s="192"/>
      <c r="O41" s="186"/>
      <c r="P41" s="213"/>
      <c r="Q41" s="203"/>
      <c r="R41" s="213"/>
      <c r="S41" s="195" t="str">
        <f t="shared" si="11"/>
        <v>도비</v>
      </c>
      <c r="T41" s="199"/>
      <c r="U41" s="199">
        <v>10000</v>
      </c>
      <c r="V41" s="194" t="str">
        <f t="shared" si="0"/>
        <v>ok</v>
      </c>
      <c r="W41" s="213"/>
      <c r="X41" s="193" t="str">
        <f t="shared" si="8"/>
        <v>도비</v>
      </c>
      <c r="Y41" s="199"/>
      <c r="Z41" s="199"/>
      <c r="AA41" s="194"/>
      <c r="AB41" s="213"/>
      <c r="AC41" s="196"/>
    </row>
    <row r="42" spans="1:29" s="189" customFormat="1" ht="41.25" customHeight="1">
      <c r="A42" s="190" t="s">
        <v>520</v>
      </c>
      <c r="B42" s="190" t="str">
        <f>IFERROR(VLOOKUP('2015년본예산(세출)'!$C42,구분표!$A$2:$C$1001,3,FALSE),"")</f>
        <v>여성가족국</v>
      </c>
      <c r="C42" s="197" t="s">
        <v>666</v>
      </c>
      <c r="D42" s="198" t="s">
        <v>636</v>
      </c>
      <c r="E42" s="183">
        <v>1216</v>
      </c>
      <c r="F42" s="197" t="s">
        <v>668</v>
      </c>
      <c r="G42" s="206">
        <v>60000</v>
      </c>
      <c r="H42" s="199"/>
      <c r="I42" s="199">
        <v>25000</v>
      </c>
      <c r="J42" s="191">
        <f t="shared" si="3"/>
        <v>85000</v>
      </c>
      <c r="K42" s="199"/>
      <c r="L42" s="199"/>
      <c r="M42" s="191"/>
      <c r="N42" s="192"/>
      <c r="O42" s="186"/>
      <c r="P42" s="213"/>
      <c r="Q42" s="203"/>
      <c r="R42" s="213"/>
      <c r="S42" s="195" t="str">
        <f t="shared" si="11"/>
        <v>도비</v>
      </c>
      <c r="T42" s="199"/>
      <c r="U42" s="199">
        <v>25000</v>
      </c>
      <c r="V42" s="194" t="str">
        <f t="shared" si="0"/>
        <v>ok</v>
      </c>
      <c r="W42" s="213"/>
      <c r="X42" s="193" t="str">
        <f t="shared" si="8"/>
        <v>도비</v>
      </c>
      <c r="Y42" s="199"/>
      <c r="Z42" s="199"/>
      <c r="AA42" s="194"/>
      <c r="AB42" s="213"/>
      <c r="AC42" s="196"/>
    </row>
    <row r="43" spans="1:29" s="189" customFormat="1" ht="41.25" customHeight="1">
      <c r="A43" s="190" t="s">
        <v>520</v>
      </c>
      <c r="B43" s="190" t="str">
        <f>IFERROR(VLOOKUP('2015년본예산(세출)'!$C43,구분표!$A$2:$C$1001,3,FALSE),"")</f>
        <v>여성가족국</v>
      </c>
      <c r="C43" s="197" t="s">
        <v>666</v>
      </c>
      <c r="D43" s="198" t="s">
        <v>636</v>
      </c>
      <c r="E43" s="183">
        <v>1219</v>
      </c>
      <c r="F43" s="197" t="s">
        <v>669</v>
      </c>
      <c r="G43" s="206">
        <v>20000</v>
      </c>
      <c r="H43" s="199">
        <v>-20000</v>
      </c>
      <c r="I43" s="199"/>
      <c r="J43" s="191">
        <f t="shared" si="3"/>
        <v>0</v>
      </c>
      <c r="K43" s="199"/>
      <c r="L43" s="199"/>
      <c r="M43" s="191"/>
      <c r="N43" s="192"/>
      <c r="O43" s="186"/>
      <c r="P43" s="213"/>
      <c r="Q43" s="203"/>
      <c r="R43" s="213"/>
      <c r="S43" s="195" t="str">
        <f t="shared" si="11"/>
        <v>도비</v>
      </c>
      <c r="T43" s="199"/>
      <c r="U43" s="199">
        <v>-20000</v>
      </c>
      <c r="V43" s="194" t="str">
        <f t="shared" si="0"/>
        <v>ok</v>
      </c>
      <c r="W43" s="213"/>
      <c r="X43" s="193" t="str">
        <f t="shared" si="8"/>
        <v>도비</v>
      </c>
      <c r="Y43" s="199"/>
      <c r="Z43" s="199"/>
      <c r="AA43" s="194"/>
      <c r="AB43" s="213"/>
      <c r="AC43" s="196"/>
    </row>
    <row r="44" spans="1:29" s="189" customFormat="1" ht="41.25" customHeight="1">
      <c r="A44" s="190" t="s">
        <v>520</v>
      </c>
      <c r="B44" s="190" t="str">
        <f>IFERROR(VLOOKUP('2015년본예산(세출)'!$C44,구분표!$A$2:$C$1001,3,FALSE),"")</f>
        <v>여성가족국</v>
      </c>
      <c r="C44" s="197" t="s">
        <v>666</v>
      </c>
      <c r="D44" s="198" t="s">
        <v>636</v>
      </c>
      <c r="E44" s="183">
        <v>1220</v>
      </c>
      <c r="F44" s="197" t="s">
        <v>670</v>
      </c>
      <c r="G44" s="206">
        <v>166894</v>
      </c>
      <c r="H44" s="199"/>
      <c r="I44" s="199">
        <v>32000</v>
      </c>
      <c r="J44" s="191">
        <f t="shared" si="3"/>
        <v>198894</v>
      </c>
      <c r="K44" s="199"/>
      <c r="L44" s="199"/>
      <c r="M44" s="191"/>
      <c r="N44" s="192"/>
      <c r="O44" s="186"/>
      <c r="P44" s="213"/>
      <c r="Q44" s="203"/>
      <c r="R44" s="213"/>
      <c r="S44" s="195" t="str">
        <f t="shared" si="11"/>
        <v>도비</v>
      </c>
      <c r="T44" s="199"/>
      <c r="U44" s="199">
        <v>32000</v>
      </c>
      <c r="V44" s="194" t="str">
        <f t="shared" si="0"/>
        <v>ok</v>
      </c>
      <c r="W44" s="213"/>
      <c r="X44" s="193" t="str">
        <f t="shared" si="8"/>
        <v>도비</v>
      </c>
      <c r="Y44" s="199"/>
      <c r="Z44" s="199"/>
      <c r="AA44" s="194"/>
      <c r="AB44" s="213"/>
      <c r="AC44" s="196"/>
    </row>
    <row r="45" spans="1:29" s="189" customFormat="1" ht="41.25" customHeight="1">
      <c r="A45" s="190" t="s">
        <v>520</v>
      </c>
      <c r="B45" s="190" t="str">
        <f>IFERROR(VLOOKUP('2015년본예산(세출)'!$C45,구분표!$A$2:$C$1001,3,FALSE),"")</f>
        <v>여성가족국</v>
      </c>
      <c r="C45" s="197" t="s">
        <v>666</v>
      </c>
      <c r="D45" s="198" t="s">
        <v>639</v>
      </c>
      <c r="E45" s="183"/>
      <c r="F45" s="197" t="s">
        <v>671</v>
      </c>
      <c r="G45" s="206">
        <v>0</v>
      </c>
      <c r="H45" s="199"/>
      <c r="I45" s="199">
        <v>30000</v>
      </c>
      <c r="J45" s="191">
        <f t="shared" si="3"/>
        <v>30000</v>
      </c>
      <c r="K45" s="199"/>
      <c r="L45" s="199"/>
      <c r="M45" s="191"/>
      <c r="N45" s="192"/>
      <c r="O45" s="186"/>
      <c r="P45" s="213"/>
      <c r="Q45" s="203"/>
      <c r="R45" s="213"/>
      <c r="S45" s="195" t="str">
        <f t="shared" si="11"/>
        <v>도비</v>
      </c>
      <c r="T45" s="199"/>
      <c r="U45" s="199">
        <v>30000</v>
      </c>
      <c r="V45" s="194" t="str">
        <f t="shared" si="0"/>
        <v>ok</v>
      </c>
      <c r="W45" s="213"/>
      <c r="X45" s="193" t="str">
        <f t="shared" si="8"/>
        <v>도비</v>
      </c>
      <c r="Y45" s="199"/>
      <c r="Z45" s="199"/>
      <c r="AA45" s="194"/>
      <c r="AB45" s="213"/>
      <c r="AC45" s="196"/>
    </row>
    <row r="46" spans="1:29" s="189" customFormat="1" ht="41.25" customHeight="1">
      <c r="A46" s="190" t="s">
        <v>520</v>
      </c>
      <c r="B46" s="190" t="str">
        <f>IFERROR(VLOOKUP('2015년본예산(세출)'!$C46,구분표!$A$2:$C$1001,3,FALSE),"")</f>
        <v>여성가족국</v>
      </c>
      <c r="C46" s="197" t="s">
        <v>666</v>
      </c>
      <c r="D46" s="198" t="s">
        <v>661</v>
      </c>
      <c r="E46" s="183"/>
      <c r="F46" s="197" t="s">
        <v>672</v>
      </c>
      <c r="G46" s="206">
        <v>0</v>
      </c>
      <c r="H46" s="199"/>
      <c r="I46" s="199">
        <v>3000</v>
      </c>
      <c r="J46" s="191">
        <f t="shared" si="3"/>
        <v>3000</v>
      </c>
      <c r="K46" s="199"/>
      <c r="L46" s="199"/>
      <c r="M46" s="191"/>
      <c r="N46" s="192"/>
      <c r="O46" s="186"/>
      <c r="P46" s="213"/>
      <c r="Q46" s="203"/>
      <c r="R46" s="213"/>
      <c r="S46" s="195" t="str">
        <f t="shared" si="11"/>
        <v>도비</v>
      </c>
      <c r="T46" s="199"/>
      <c r="U46" s="199">
        <v>3000</v>
      </c>
      <c r="V46" s="194" t="str">
        <f t="shared" si="0"/>
        <v>ok</v>
      </c>
      <c r="W46" s="213"/>
      <c r="X46" s="193" t="str">
        <f t="shared" si="8"/>
        <v>도비</v>
      </c>
      <c r="Y46" s="199"/>
      <c r="Z46" s="199"/>
      <c r="AA46" s="194"/>
      <c r="AB46" s="213"/>
      <c r="AC46" s="196"/>
    </row>
    <row r="47" spans="1:29" s="189" customFormat="1" ht="41.25" customHeight="1">
      <c r="A47" s="190" t="s">
        <v>520</v>
      </c>
      <c r="B47" s="190" t="str">
        <f>IFERROR(VLOOKUP('2015년본예산(세출)'!$C47,구분표!$A$2:$C$1001,3,FALSE),"")</f>
        <v>여성가족국</v>
      </c>
      <c r="C47" s="197" t="s">
        <v>666</v>
      </c>
      <c r="D47" s="198" t="s">
        <v>661</v>
      </c>
      <c r="E47" s="183"/>
      <c r="F47" s="197" t="s">
        <v>673</v>
      </c>
      <c r="G47" s="206">
        <v>0</v>
      </c>
      <c r="H47" s="199"/>
      <c r="I47" s="199">
        <v>20000</v>
      </c>
      <c r="J47" s="191">
        <f t="shared" si="3"/>
        <v>20000</v>
      </c>
      <c r="K47" s="199"/>
      <c r="L47" s="199"/>
      <c r="M47" s="191"/>
      <c r="N47" s="192"/>
      <c r="O47" s="186"/>
      <c r="P47" s="213"/>
      <c r="Q47" s="203"/>
      <c r="R47" s="213"/>
      <c r="S47" s="195" t="str">
        <f t="shared" si="11"/>
        <v>도비</v>
      </c>
      <c r="T47" s="199"/>
      <c r="U47" s="199">
        <v>20000</v>
      </c>
      <c r="V47" s="194" t="str">
        <f t="shared" si="0"/>
        <v>ok</v>
      </c>
      <c r="W47" s="213"/>
      <c r="X47" s="193" t="str">
        <f t="shared" si="8"/>
        <v>도비</v>
      </c>
      <c r="Y47" s="199"/>
      <c r="Z47" s="199"/>
      <c r="AA47" s="194"/>
      <c r="AB47" s="213"/>
      <c r="AC47" s="196"/>
    </row>
    <row r="48" spans="1:29" s="189" customFormat="1" ht="41.25" customHeight="1">
      <c r="A48" s="190" t="s">
        <v>520</v>
      </c>
      <c r="B48" s="190" t="str">
        <f>IFERROR(VLOOKUP('2015년본예산(세출)'!$C48,구분표!$A$2:$C$1001,3,FALSE),"")</f>
        <v>여성가족국</v>
      </c>
      <c r="C48" s="197" t="s">
        <v>666</v>
      </c>
      <c r="D48" s="198" t="s">
        <v>661</v>
      </c>
      <c r="E48" s="183"/>
      <c r="F48" s="197" t="s">
        <v>674</v>
      </c>
      <c r="G48" s="206">
        <v>0</v>
      </c>
      <c r="H48" s="199"/>
      <c r="I48" s="199">
        <v>50000</v>
      </c>
      <c r="J48" s="191">
        <f t="shared" si="3"/>
        <v>50000</v>
      </c>
      <c r="K48" s="199"/>
      <c r="L48" s="199"/>
      <c r="M48" s="191"/>
      <c r="N48" s="192"/>
      <c r="O48" s="186"/>
      <c r="P48" s="213"/>
      <c r="Q48" s="203"/>
      <c r="R48" s="213"/>
      <c r="S48" s="195" t="str">
        <f t="shared" si="11"/>
        <v>도비</v>
      </c>
      <c r="T48" s="199"/>
      <c r="U48" s="199">
        <v>50000</v>
      </c>
      <c r="V48" s="194" t="str">
        <f t="shared" si="0"/>
        <v>ok</v>
      </c>
      <c r="W48" s="213"/>
      <c r="X48" s="193" t="str">
        <f t="shared" si="8"/>
        <v>도비</v>
      </c>
      <c r="Y48" s="199"/>
      <c r="Z48" s="199"/>
      <c r="AA48" s="194"/>
      <c r="AB48" s="213"/>
      <c r="AC48" s="196"/>
    </row>
    <row r="49" spans="1:29" ht="40.5">
      <c r="A49" s="190" t="s">
        <v>584</v>
      </c>
      <c r="B49" s="190" t="s">
        <v>585</v>
      </c>
      <c r="C49" s="197" t="s">
        <v>592</v>
      </c>
      <c r="D49" s="198" t="s">
        <v>587</v>
      </c>
      <c r="E49" s="183">
        <v>1228</v>
      </c>
      <c r="F49" s="197" t="s">
        <v>593</v>
      </c>
      <c r="G49" s="206">
        <v>10500</v>
      </c>
      <c r="H49" s="199">
        <v>-10500</v>
      </c>
      <c r="I49" s="199"/>
      <c r="J49" s="191">
        <f t="shared" si="3"/>
        <v>0</v>
      </c>
      <c r="K49" s="199"/>
      <c r="L49" s="199"/>
      <c r="M49" s="191">
        <f t="shared" si="4"/>
        <v>10500</v>
      </c>
      <c r="N49" s="192" t="str">
        <f t="shared" si="5"/>
        <v>동의필요</v>
      </c>
      <c r="O49" s="188" t="s">
        <v>583</v>
      </c>
      <c r="P49" s="213"/>
      <c r="Q49" s="203"/>
      <c r="R49" s="213"/>
      <c r="S49" s="195" t="str">
        <f t="shared" si="11"/>
        <v>국비</v>
      </c>
      <c r="T49" s="199">
        <f t="shared" si="6"/>
        <v>-10500</v>
      </c>
      <c r="U49" s="199">
        <f t="shared" si="7"/>
        <v>0</v>
      </c>
      <c r="V49" s="194" t="str">
        <f t="shared" si="0"/>
        <v>ok</v>
      </c>
      <c r="W49" s="213"/>
      <c r="X49" s="193" t="str">
        <f t="shared" si="8"/>
        <v>국비</v>
      </c>
      <c r="Y49" s="199">
        <f t="shared" si="1"/>
        <v>0</v>
      </c>
      <c r="Z49" s="199">
        <f t="shared" si="2"/>
        <v>0</v>
      </c>
      <c r="AA49" s="194" t="str">
        <f t="shared" si="9"/>
        <v>ok</v>
      </c>
      <c r="AB49" s="213"/>
      <c r="AC49" s="196" t="str">
        <f t="array" ref="AC49">IFERROR(IF($C49="","",INDEX(구분표!$I$2:$I$1001,MATCH(1,(구분표!$B$2:$B$1001='2015년본예산(세출)'!$A49)*(구분표!$C$2:$C$1001='2015년본예산(세출)'!$B49)*(구분표!$A$2:$A$1001='2015년본예산(세출)'!$C49),0))),"@@")</f>
        <v>3206</v>
      </c>
    </row>
    <row r="50" spans="1:29" ht="40.5">
      <c r="A50" s="190" t="s">
        <v>584</v>
      </c>
      <c r="B50" s="190" t="s">
        <v>585</v>
      </c>
      <c r="C50" s="197" t="s">
        <v>592</v>
      </c>
      <c r="D50" s="198" t="s">
        <v>587</v>
      </c>
      <c r="E50" s="183">
        <v>1228</v>
      </c>
      <c r="F50" s="197" t="s">
        <v>594</v>
      </c>
      <c r="G50" s="206">
        <v>7200</v>
      </c>
      <c r="H50" s="199">
        <v>-3600</v>
      </c>
      <c r="I50" s="199"/>
      <c r="J50" s="191">
        <f t="shared" si="3"/>
        <v>3600</v>
      </c>
      <c r="K50" s="199"/>
      <c r="L50" s="199"/>
      <c r="M50" s="191">
        <f t="shared" si="4"/>
        <v>7200</v>
      </c>
      <c r="N50" s="192" t="str">
        <f t="shared" si="5"/>
        <v>동의필요</v>
      </c>
      <c r="O50" s="188" t="s">
        <v>583</v>
      </c>
      <c r="P50" s="213"/>
      <c r="Q50" s="203"/>
      <c r="R50" s="213"/>
      <c r="S50" s="195" t="str">
        <f t="shared" si="11"/>
        <v>국비</v>
      </c>
      <c r="T50" s="199">
        <f t="shared" si="6"/>
        <v>-3600</v>
      </c>
      <c r="U50" s="199">
        <f t="shared" si="7"/>
        <v>0</v>
      </c>
      <c r="V50" s="194" t="str">
        <f t="shared" si="0"/>
        <v>ok</v>
      </c>
      <c r="W50" s="213"/>
      <c r="X50" s="193" t="str">
        <f t="shared" si="8"/>
        <v>국비</v>
      </c>
      <c r="Y50" s="199">
        <f t="shared" si="1"/>
        <v>0</v>
      </c>
      <c r="Z50" s="199">
        <f t="shared" si="2"/>
        <v>0</v>
      </c>
      <c r="AA50" s="194" t="str">
        <f t="shared" si="9"/>
        <v>ok</v>
      </c>
      <c r="AB50" s="213"/>
      <c r="AC50" s="196" t="str">
        <f t="array" ref="AC50">IFERROR(IF($C50="","",INDEX(구분표!$I$2:$I$1001,MATCH(1,(구분표!$B$2:$B$1001='2015년본예산(세출)'!$A50)*(구분표!$C$2:$C$1001='2015년본예산(세출)'!$B50)*(구분표!$A$2:$A$1001='2015년본예산(세출)'!$C50),0))),"@@")</f>
        <v>3206</v>
      </c>
    </row>
    <row r="51" spans="1:29" ht="40.5">
      <c r="A51" s="190" t="s">
        <v>584</v>
      </c>
      <c r="B51" s="190" t="s">
        <v>585</v>
      </c>
      <c r="C51" s="197" t="s">
        <v>592</v>
      </c>
      <c r="D51" s="198" t="s">
        <v>587</v>
      </c>
      <c r="E51" s="183">
        <v>1228</v>
      </c>
      <c r="F51" s="197" t="s">
        <v>595</v>
      </c>
      <c r="G51" s="206">
        <v>16500</v>
      </c>
      <c r="H51" s="199"/>
      <c r="I51" s="199">
        <v>5500</v>
      </c>
      <c r="J51" s="191">
        <f t="shared" si="3"/>
        <v>22000</v>
      </c>
      <c r="K51" s="199"/>
      <c r="L51" s="199"/>
      <c r="M51" s="191">
        <f t="shared" si="4"/>
        <v>16500</v>
      </c>
      <c r="N51" s="192" t="str">
        <f t="shared" si="5"/>
        <v>-</v>
      </c>
      <c r="O51" s="188" t="s">
        <v>583</v>
      </c>
      <c r="P51" s="213"/>
      <c r="Q51" s="203"/>
      <c r="R51" s="213"/>
      <c r="S51" s="195" t="str">
        <f t="shared" si="11"/>
        <v>국비</v>
      </c>
      <c r="T51" s="199">
        <f t="shared" si="6"/>
        <v>5500</v>
      </c>
      <c r="U51" s="199">
        <f t="shared" si="7"/>
        <v>0</v>
      </c>
      <c r="V51" s="194" t="str">
        <f t="shared" si="0"/>
        <v>ok</v>
      </c>
      <c r="W51" s="213"/>
      <c r="X51" s="193" t="str">
        <f t="shared" si="8"/>
        <v>국비</v>
      </c>
      <c r="Y51" s="199">
        <f t="shared" si="1"/>
        <v>0</v>
      </c>
      <c r="Z51" s="199">
        <f t="shared" si="2"/>
        <v>0</v>
      </c>
      <c r="AA51" s="194" t="str">
        <f t="shared" si="9"/>
        <v>ok</v>
      </c>
      <c r="AB51" s="213"/>
      <c r="AC51" s="196" t="str">
        <f t="array" ref="AC51">IFERROR(IF($C51="","",INDEX(구분표!$I$2:$I$1001,MATCH(1,(구분표!$B$2:$B$1001='2015년본예산(세출)'!$A51)*(구분표!$C$2:$C$1001='2015년본예산(세출)'!$B51)*(구분표!$A$2:$A$1001='2015년본예산(세출)'!$C51),0))),"@@")</f>
        <v>3206</v>
      </c>
    </row>
    <row r="52" spans="1:29" ht="40.5">
      <c r="A52" s="190" t="s">
        <v>584</v>
      </c>
      <c r="B52" s="190" t="s">
        <v>585</v>
      </c>
      <c r="C52" s="197" t="s">
        <v>592</v>
      </c>
      <c r="D52" s="198" t="s">
        <v>587</v>
      </c>
      <c r="E52" s="183">
        <v>1228</v>
      </c>
      <c r="F52" s="197" t="s">
        <v>596</v>
      </c>
      <c r="G52" s="206">
        <v>6200</v>
      </c>
      <c r="H52" s="199">
        <v>-200</v>
      </c>
      <c r="I52" s="199"/>
      <c r="J52" s="191">
        <f t="shared" si="3"/>
        <v>6000</v>
      </c>
      <c r="K52" s="199"/>
      <c r="L52" s="199"/>
      <c r="M52" s="191">
        <f t="shared" si="4"/>
        <v>6200</v>
      </c>
      <c r="N52" s="192" t="str">
        <f t="shared" si="5"/>
        <v>동의필요</v>
      </c>
      <c r="O52" s="188" t="s">
        <v>583</v>
      </c>
      <c r="P52" s="213"/>
      <c r="Q52" s="203"/>
      <c r="R52" s="213"/>
      <c r="S52" s="195" t="str">
        <f t="shared" si="11"/>
        <v>국비</v>
      </c>
      <c r="T52" s="199">
        <f t="shared" si="6"/>
        <v>-200</v>
      </c>
      <c r="U52" s="199">
        <f t="shared" si="7"/>
        <v>0</v>
      </c>
      <c r="V52" s="194" t="str">
        <f t="shared" si="0"/>
        <v>ok</v>
      </c>
      <c r="W52" s="213"/>
      <c r="X52" s="193" t="str">
        <f t="shared" si="8"/>
        <v>국비</v>
      </c>
      <c r="Y52" s="199">
        <f t="shared" si="1"/>
        <v>0</v>
      </c>
      <c r="Z52" s="199">
        <f t="shared" si="2"/>
        <v>0</v>
      </c>
      <c r="AA52" s="194" t="str">
        <f t="shared" si="9"/>
        <v>ok</v>
      </c>
      <c r="AB52" s="213"/>
      <c r="AC52" s="196" t="str">
        <f t="array" ref="AC52">IFERROR(IF($C52="","",INDEX(구분표!$I$2:$I$1001,MATCH(1,(구분표!$B$2:$B$1001='2015년본예산(세출)'!$A52)*(구분표!$C$2:$C$1001='2015년본예산(세출)'!$B52)*(구분표!$A$2:$A$1001='2015년본예산(세출)'!$C52),0))),"@@")</f>
        <v>3206</v>
      </c>
    </row>
    <row r="53" spans="1:29" ht="40.5">
      <c r="A53" s="190" t="s">
        <v>584</v>
      </c>
      <c r="B53" s="190" t="s">
        <v>585</v>
      </c>
      <c r="C53" s="197" t="s">
        <v>592</v>
      </c>
      <c r="D53" s="198" t="s">
        <v>587</v>
      </c>
      <c r="E53" s="183">
        <v>1228</v>
      </c>
      <c r="F53" s="197" t="s">
        <v>597</v>
      </c>
      <c r="G53" s="206">
        <v>13020</v>
      </c>
      <c r="H53" s="199"/>
      <c r="I53" s="199">
        <v>15120</v>
      </c>
      <c r="J53" s="191">
        <f t="shared" si="3"/>
        <v>28140</v>
      </c>
      <c r="K53" s="199"/>
      <c r="L53" s="199"/>
      <c r="M53" s="191">
        <f t="shared" si="4"/>
        <v>13020</v>
      </c>
      <c r="N53" s="192" t="str">
        <f t="shared" si="5"/>
        <v>-</v>
      </c>
      <c r="O53" s="188" t="s">
        <v>583</v>
      </c>
      <c r="P53" s="213"/>
      <c r="Q53" s="203"/>
      <c r="R53" s="213"/>
      <c r="S53" s="195" t="str">
        <f t="shared" si="11"/>
        <v>국비</v>
      </c>
      <c r="T53" s="199">
        <f t="shared" si="6"/>
        <v>15120</v>
      </c>
      <c r="U53" s="199">
        <f t="shared" si="7"/>
        <v>0</v>
      </c>
      <c r="V53" s="194" t="str">
        <f t="shared" si="0"/>
        <v>ok</v>
      </c>
      <c r="W53" s="213"/>
      <c r="X53" s="193" t="str">
        <f t="shared" si="8"/>
        <v>국비</v>
      </c>
      <c r="Y53" s="199">
        <f t="shared" si="1"/>
        <v>0</v>
      </c>
      <c r="Z53" s="199">
        <f t="shared" si="2"/>
        <v>0</v>
      </c>
      <c r="AA53" s="194" t="str">
        <f t="shared" si="9"/>
        <v>ok</v>
      </c>
      <c r="AB53" s="213"/>
      <c r="AC53" s="196" t="str">
        <f t="array" ref="AC53">IFERROR(IF($C53="","",INDEX(구분표!$I$2:$I$1001,MATCH(1,(구분표!$B$2:$B$1001='2015년본예산(세출)'!$A53)*(구분표!$C$2:$C$1001='2015년본예산(세출)'!$B53)*(구분표!$A$2:$A$1001='2015년본예산(세출)'!$C53),0))),"@@")</f>
        <v>3206</v>
      </c>
    </row>
    <row r="54" spans="1:29" ht="40.5">
      <c r="A54" s="190" t="s">
        <v>584</v>
      </c>
      <c r="B54" s="190" t="s">
        <v>585</v>
      </c>
      <c r="C54" s="197" t="s">
        <v>592</v>
      </c>
      <c r="D54" s="198" t="s">
        <v>587</v>
      </c>
      <c r="E54" s="183">
        <v>1228</v>
      </c>
      <c r="F54" s="197" t="s">
        <v>598</v>
      </c>
      <c r="G54" s="206">
        <v>60000</v>
      </c>
      <c r="H54" s="199">
        <v>-12000</v>
      </c>
      <c r="I54" s="199"/>
      <c r="J54" s="191">
        <f t="shared" si="3"/>
        <v>48000</v>
      </c>
      <c r="K54" s="199"/>
      <c r="L54" s="199"/>
      <c r="M54" s="191">
        <f t="shared" si="4"/>
        <v>60000</v>
      </c>
      <c r="N54" s="192" t="str">
        <f t="shared" si="5"/>
        <v>동의필요</v>
      </c>
      <c r="O54" s="188" t="s">
        <v>583</v>
      </c>
      <c r="P54" s="213"/>
      <c r="Q54" s="203"/>
      <c r="R54" s="213"/>
      <c r="S54" s="195" t="str">
        <f t="shared" si="11"/>
        <v>국비</v>
      </c>
      <c r="T54" s="199">
        <f t="shared" si="6"/>
        <v>-12000</v>
      </c>
      <c r="U54" s="199">
        <f t="shared" si="7"/>
        <v>0</v>
      </c>
      <c r="V54" s="194" t="str">
        <f t="shared" si="0"/>
        <v>ok</v>
      </c>
      <c r="W54" s="213"/>
      <c r="X54" s="193" t="str">
        <f t="shared" si="8"/>
        <v>국비</v>
      </c>
      <c r="Y54" s="199">
        <f t="shared" si="1"/>
        <v>0</v>
      </c>
      <c r="Z54" s="199">
        <f t="shared" si="2"/>
        <v>0</v>
      </c>
      <c r="AA54" s="194" t="str">
        <f t="shared" si="9"/>
        <v>ok</v>
      </c>
      <c r="AB54" s="213"/>
      <c r="AC54" s="196" t="str">
        <f t="array" ref="AC54">IFERROR(IF($C54="","",INDEX(구분표!$I$2:$I$1001,MATCH(1,(구분표!$B$2:$B$1001='2015년본예산(세출)'!$A54)*(구분표!$C$2:$C$1001='2015년본예산(세출)'!$B54)*(구분표!$A$2:$A$1001='2015년본예산(세출)'!$C54),0))),"@@")</f>
        <v>3206</v>
      </c>
    </row>
    <row r="55" spans="1:29" s="189" customFormat="1" ht="41.25" customHeight="1">
      <c r="A55" s="190" t="s">
        <v>584</v>
      </c>
      <c r="B55" s="190" t="s">
        <v>585</v>
      </c>
      <c r="C55" s="201" t="s">
        <v>592</v>
      </c>
      <c r="D55" s="200" t="s">
        <v>543</v>
      </c>
      <c r="E55" s="184">
        <v>1228</v>
      </c>
      <c r="F55" s="197" t="s">
        <v>599</v>
      </c>
      <c r="G55" s="206">
        <v>126880</v>
      </c>
      <c r="H55" s="199">
        <v>-40240</v>
      </c>
      <c r="I55" s="199"/>
      <c r="J55" s="191">
        <f t="shared" si="3"/>
        <v>86640</v>
      </c>
      <c r="K55" s="199"/>
      <c r="L55" s="199"/>
      <c r="M55" s="191">
        <f t="shared" ref="M55:M60" si="12">SUM(G55+K55+L55)</f>
        <v>126880</v>
      </c>
      <c r="N55" s="192" t="str">
        <f t="shared" ref="N55" si="13">IF(H55-K55&lt;0,"동의필요","-")</f>
        <v>동의필요</v>
      </c>
      <c r="O55" s="188" t="s">
        <v>583</v>
      </c>
      <c r="P55" s="213"/>
      <c r="Q55" s="203"/>
      <c r="R55" s="213"/>
      <c r="S55" s="195" t="str">
        <f t="shared" si="11"/>
        <v>국비</v>
      </c>
      <c r="T55" s="199">
        <f t="shared" si="6"/>
        <v>-40240</v>
      </c>
      <c r="U55" s="199">
        <f t="shared" si="7"/>
        <v>0</v>
      </c>
      <c r="V55" s="194" t="str">
        <f t="shared" si="0"/>
        <v>ok</v>
      </c>
      <c r="W55" s="213"/>
      <c r="X55" s="193" t="str">
        <f t="shared" si="8"/>
        <v>국비</v>
      </c>
      <c r="Y55" s="199">
        <f t="shared" si="1"/>
        <v>0</v>
      </c>
      <c r="Z55" s="199">
        <f t="shared" si="2"/>
        <v>0</v>
      </c>
      <c r="AA55" s="194" t="str">
        <f t="shared" si="9"/>
        <v>ok</v>
      </c>
      <c r="AB55" s="213"/>
      <c r="AC55" s="196" t="str">
        <f t="array" ref="AC55">IFERROR(IF($C55="","",INDEX(구분표!$I$2:$I$1001,MATCH(1,(구분표!$B$2:$B$1001='2015년본예산(세출)'!$A55)*(구분표!$C$2:$C$1001='2015년본예산(세출)'!$B55)*(구분표!$A$2:$A$1001='2015년본예산(세출)'!$C55),0))),"@@")</f>
        <v>3206</v>
      </c>
    </row>
    <row r="56" spans="1:29" s="189" customFormat="1" ht="41.25" customHeight="1">
      <c r="A56" s="190" t="s">
        <v>584</v>
      </c>
      <c r="B56" s="190" t="s">
        <v>585</v>
      </c>
      <c r="C56" s="197" t="s">
        <v>675</v>
      </c>
      <c r="D56" s="198" t="s">
        <v>636</v>
      </c>
      <c r="E56" s="183">
        <v>1223</v>
      </c>
      <c r="F56" s="197" t="s">
        <v>676</v>
      </c>
      <c r="G56" s="206">
        <v>200000</v>
      </c>
      <c r="H56" s="199"/>
      <c r="I56" s="199">
        <v>50000</v>
      </c>
      <c r="J56" s="191">
        <f t="shared" si="3"/>
        <v>250000</v>
      </c>
      <c r="K56" s="199"/>
      <c r="L56" s="199"/>
      <c r="M56" s="191">
        <f t="shared" si="12"/>
        <v>200000</v>
      </c>
      <c r="N56" s="192"/>
      <c r="O56" s="188"/>
      <c r="P56" s="213"/>
      <c r="Q56" s="203"/>
      <c r="R56" s="213"/>
      <c r="S56" s="195" t="str">
        <f t="shared" si="11"/>
        <v>도비</v>
      </c>
      <c r="T56" s="199"/>
      <c r="U56" s="199">
        <v>50000</v>
      </c>
      <c r="V56" s="194" t="str">
        <f t="shared" si="0"/>
        <v>ok</v>
      </c>
      <c r="W56" s="213"/>
      <c r="X56" s="193" t="str">
        <f t="shared" si="8"/>
        <v>도비</v>
      </c>
      <c r="Y56" s="199"/>
      <c r="Z56" s="199"/>
      <c r="AA56" s="194"/>
      <c r="AB56" s="213"/>
      <c r="AC56" s="196" t="str">
        <f t="array" ref="AC56">IFERROR(IF($C56="","",INDEX(구분표!$I$2:$I$1001,MATCH(1,(구분표!$B$2:$B$1001='2015년본예산(세출)'!$A56)*(구분표!$C$2:$C$1001='2015년본예산(세출)'!$B56)*(구분표!$A$2:$A$1001='2015년본예산(세출)'!$C56),0))),"@@")</f>
        <v>3206</v>
      </c>
    </row>
    <row r="57" spans="1:29" s="189" customFormat="1" ht="41.25" customHeight="1">
      <c r="A57" s="190" t="s">
        <v>584</v>
      </c>
      <c r="B57" s="190" t="s">
        <v>585</v>
      </c>
      <c r="C57" s="197" t="s">
        <v>675</v>
      </c>
      <c r="D57" s="198" t="s">
        <v>636</v>
      </c>
      <c r="E57" s="183">
        <v>1223</v>
      </c>
      <c r="F57" s="197" t="s">
        <v>677</v>
      </c>
      <c r="G57" s="206">
        <v>950000</v>
      </c>
      <c r="H57" s="199"/>
      <c r="I57" s="199">
        <v>80000</v>
      </c>
      <c r="J57" s="191">
        <f t="shared" si="3"/>
        <v>1030000</v>
      </c>
      <c r="K57" s="199"/>
      <c r="L57" s="199"/>
      <c r="M57" s="191">
        <f t="shared" si="12"/>
        <v>950000</v>
      </c>
      <c r="N57" s="192"/>
      <c r="O57" s="188"/>
      <c r="P57" s="213"/>
      <c r="Q57" s="203"/>
      <c r="R57" s="213"/>
      <c r="S57" s="195" t="str">
        <f t="shared" si="11"/>
        <v>도비</v>
      </c>
      <c r="T57" s="199"/>
      <c r="U57" s="199">
        <v>80000</v>
      </c>
      <c r="V57" s="194" t="str">
        <f t="shared" si="0"/>
        <v>ok</v>
      </c>
      <c r="W57" s="213"/>
      <c r="X57" s="193" t="str">
        <f t="shared" si="8"/>
        <v>도비</v>
      </c>
      <c r="Y57" s="199"/>
      <c r="Z57" s="199"/>
      <c r="AA57" s="194"/>
      <c r="AB57" s="213"/>
      <c r="AC57" s="196"/>
    </row>
    <row r="58" spans="1:29" s="189" customFormat="1" ht="41.25" customHeight="1">
      <c r="A58" s="190" t="s">
        <v>584</v>
      </c>
      <c r="B58" s="190" t="s">
        <v>585</v>
      </c>
      <c r="C58" s="197" t="s">
        <v>675</v>
      </c>
      <c r="D58" s="198" t="s">
        <v>636</v>
      </c>
      <c r="E58" s="183">
        <v>1224</v>
      </c>
      <c r="F58" s="197" t="s">
        <v>678</v>
      </c>
      <c r="G58" s="206">
        <v>9000</v>
      </c>
      <c r="H58" s="199"/>
      <c r="I58" s="199">
        <v>8000</v>
      </c>
      <c r="J58" s="191">
        <f t="shared" si="3"/>
        <v>17000</v>
      </c>
      <c r="K58" s="199"/>
      <c r="L58" s="199"/>
      <c r="M58" s="191">
        <f t="shared" si="12"/>
        <v>9000</v>
      </c>
      <c r="N58" s="192"/>
      <c r="O58" s="188"/>
      <c r="P58" s="213"/>
      <c r="Q58" s="203"/>
      <c r="R58" s="213"/>
      <c r="S58" s="195" t="str">
        <f t="shared" si="11"/>
        <v>도비</v>
      </c>
      <c r="T58" s="199"/>
      <c r="U58" s="199">
        <v>8000</v>
      </c>
      <c r="V58" s="194" t="str">
        <f t="shared" si="0"/>
        <v>ok</v>
      </c>
      <c r="W58" s="213"/>
      <c r="X58" s="193" t="str">
        <f t="shared" si="8"/>
        <v>도비</v>
      </c>
      <c r="Y58" s="199"/>
      <c r="Z58" s="199"/>
      <c r="AA58" s="194"/>
      <c r="AB58" s="213"/>
      <c r="AC58" s="196"/>
    </row>
    <row r="59" spans="1:29" s="189" customFormat="1" ht="41.25" customHeight="1">
      <c r="A59" s="190" t="s">
        <v>584</v>
      </c>
      <c r="B59" s="190" t="s">
        <v>585</v>
      </c>
      <c r="C59" s="197" t="s">
        <v>675</v>
      </c>
      <c r="D59" s="198" t="s">
        <v>636</v>
      </c>
      <c r="E59" s="183">
        <v>1224</v>
      </c>
      <c r="F59" s="197" t="s">
        <v>679</v>
      </c>
      <c r="G59" s="206">
        <v>9000</v>
      </c>
      <c r="H59" s="199"/>
      <c r="I59" s="199">
        <v>2200</v>
      </c>
      <c r="J59" s="191">
        <f t="shared" si="3"/>
        <v>11200</v>
      </c>
      <c r="K59" s="199"/>
      <c r="L59" s="199"/>
      <c r="M59" s="191">
        <f t="shared" si="12"/>
        <v>9000</v>
      </c>
      <c r="N59" s="192"/>
      <c r="O59" s="188"/>
      <c r="P59" s="213"/>
      <c r="Q59" s="203"/>
      <c r="R59" s="213"/>
      <c r="S59" s="195" t="str">
        <f t="shared" si="11"/>
        <v>도비</v>
      </c>
      <c r="T59" s="199"/>
      <c r="U59" s="199">
        <v>2200</v>
      </c>
      <c r="V59" s="194" t="str">
        <f t="shared" si="0"/>
        <v>ok</v>
      </c>
      <c r="W59" s="213"/>
      <c r="X59" s="193"/>
      <c r="Y59" s="199"/>
      <c r="Z59" s="199"/>
      <c r="AA59" s="194"/>
      <c r="AB59" s="213"/>
      <c r="AC59" s="196"/>
    </row>
    <row r="60" spans="1:29" s="189" customFormat="1" ht="41.25" customHeight="1">
      <c r="A60" s="190" t="s">
        <v>584</v>
      </c>
      <c r="B60" s="190" t="s">
        <v>585</v>
      </c>
      <c r="C60" s="197" t="s">
        <v>675</v>
      </c>
      <c r="D60" s="198" t="s">
        <v>636</v>
      </c>
      <c r="E60" s="183">
        <v>1225</v>
      </c>
      <c r="F60" s="197" t="s">
        <v>680</v>
      </c>
      <c r="G60" s="206">
        <v>26040</v>
      </c>
      <c r="H60" s="199"/>
      <c r="I60" s="199">
        <v>70000</v>
      </c>
      <c r="J60" s="191">
        <f t="shared" si="3"/>
        <v>96040</v>
      </c>
      <c r="K60" s="199"/>
      <c r="L60" s="199"/>
      <c r="M60" s="191">
        <f t="shared" si="12"/>
        <v>26040</v>
      </c>
      <c r="N60" s="192"/>
      <c r="O60" s="188"/>
      <c r="P60" s="213"/>
      <c r="Q60" s="203"/>
      <c r="R60" s="213"/>
      <c r="S60" s="195" t="str">
        <f t="shared" si="11"/>
        <v>도비</v>
      </c>
      <c r="T60" s="199"/>
      <c r="U60" s="199">
        <v>70000</v>
      </c>
      <c r="V60" s="194" t="str">
        <f t="shared" si="0"/>
        <v>ok</v>
      </c>
      <c r="W60" s="213"/>
      <c r="X60" s="193" t="str">
        <f t="shared" si="8"/>
        <v>도비</v>
      </c>
      <c r="Y60" s="199"/>
      <c r="Z60" s="199"/>
      <c r="AA60" s="194"/>
      <c r="AB60" s="213"/>
      <c r="AC60" s="196"/>
    </row>
    <row r="61" spans="1:29" s="189" customFormat="1" ht="41.25" customHeight="1">
      <c r="A61" s="190" t="s">
        <v>584</v>
      </c>
      <c r="B61" s="190" t="s">
        <v>585</v>
      </c>
      <c r="C61" s="197" t="s">
        <v>675</v>
      </c>
      <c r="D61" s="200" t="s">
        <v>569</v>
      </c>
      <c r="E61" s="184">
        <v>1228</v>
      </c>
      <c r="F61" s="197" t="s">
        <v>681</v>
      </c>
      <c r="G61" s="206">
        <v>14000</v>
      </c>
      <c r="H61" s="199"/>
      <c r="I61" s="199">
        <v>20000</v>
      </c>
      <c r="J61" s="191">
        <f t="shared" si="3"/>
        <v>34000</v>
      </c>
      <c r="K61" s="199"/>
      <c r="L61" s="199"/>
      <c r="M61" s="191">
        <f t="shared" ref="M61:M62" si="14">SUM(G61+K61+L61)</f>
        <v>14000</v>
      </c>
      <c r="N61" s="192"/>
      <c r="O61" s="188"/>
      <c r="P61" s="213"/>
      <c r="Q61" s="203"/>
      <c r="R61" s="213"/>
      <c r="S61" s="195" t="str">
        <f t="shared" si="11"/>
        <v>도비</v>
      </c>
      <c r="T61" s="199"/>
      <c r="U61" s="199">
        <v>20000</v>
      </c>
      <c r="V61" s="194" t="str">
        <f t="shared" si="0"/>
        <v>ok</v>
      </c>
      <c r="W61" s="213"/>
      <c r="X61" s="193"/>
      <c r="Y61" s="199"/>
      <c r="Z61" s="199"/>
      <c r="AA61" s="194"/>
      <c r="AB61" s="213"/>
      <c r="AC61" s="196"/>
    </row>
    <row r="62" spans="1:29" s="189" customFormat="1" ht="41.25" customHeight="1">
      <c r="A62" s="190" t="s">
        <v>730</v>
      </c>
      <c r="B62" s="190" t="s">
        <v>770</v>
      </c>
      <c r="C62" s="197" t="s">
        <v>771</v>
      </c>
      <c r="D62" s="198" t="s">
        <v>772</v>
      </c>
      <c r="E62" s="198">
        <v>1245</v>
      </c>
      <c r="F62" s="243" t="s">
        <v>773</v>
      </c>
      <c r="G62" s="199">
        <v>8000</v>
      </c>
      <c r="H62" s="199"/>
      <c r="I62" s="199">
        <v>13000</v>
      </c>
      <c r="J62" s="191">
        <f t="shared" si="3"/>
        <v>21000</v>
      </c>
      <c r="K62" s="199"/>
      <c r="L62" s="199"/>
      <c r="M62" s="191">
        <f t="shared" si="14"/>
        <v>8000</v>
      </c>
      <c r="N62" s="192" t="str">
        <f t="shared" ref="N62" si="15">IF(H62-K62&lt;0,"동의필요","-")</f>
        <v>-</v>
      </c>
      <c r="O62" s="185" t="s">
        <v>774</v>
      </c>
      <c r="P62" s="213"/>
      <c r="Q62" s="203"/>
      <c r="R62" s="213"/>
      <c r="S62" s="195" t="str">
        <f t="shared" si="11"/>
        <v>기금</v>
      </c>
      <c r="T62" s="199">
        <v>6500</v>
      </c>
      <c r="U62" s="199">
        <f t="shared" ref="U62" si="16">IF($S62="도비",SUM($H62:$I62),IF($Q62="국도비","직접입력",SUM($H62:$I62)-$T62))</f>
        <v>6500</v>
      </c>
      <c r="V62" s="194" t="str">
        <f t="shared" si="0"/>
        <v>ok</v>
      </c>
      <c r="W62" s="213"/>
      <c r="X62" s="193"/>
      <c r="Y62" s="199"/>
      <c r="Z62" s="199"/>
      <c r="AA62" s="194"/>
      <c r="AB62" s="213"/>
      <c r="AC62" s="196"/>
    </row>
    <row r="63" spans="1:29" s="189" customFormat="1" ht="41.25" customHeight="1">
      <c r="A63" s="190" t="s">
        <v>584</v>
      </c>
      <c r="B63" s="190" t="s">
        <v>700</v>
      </c>
      <c r="C63" s="205" t="s">
        <v>693</v>
      </c>
      <c r="D63" s="198" t="s">
        <v>569</v>
      </c>
      <c r="E63" s="208">
        <v>1242</v>
      </c>
      <c r="F63" s="209" t="s">
        <v>682</v>
      </c>
      <c r="G63" s="210">
        <v>90000</v>
      </c>
      <c r="H63" s="211">
        <v>-20000</v>
      </c>
      <c r="I63" s="212"/>
      <c r="J63" s="191">
        <f t="shared" si="3"/>
        <v>70000</v>
      </c>
      <c r="K63" s="199"/>
      <c r="L63" s="199"/>
      <c r="M63" s="191"/>
      <c r="N63" s="192"/>
      <c r="O63" s="188"/>
      <c r="P63" s="213"/>
      <c r="Q63" s="203"/>
      <c r="R63" s="213"/>
      <c r="S63" s="195" t="str">
        <f t="shared" si="11"/>
        <v>도비</v>
      </c>
      <c r="T63" s="217"/>
      <c r="U63" s="211">
        <v>-20000</v>
      </c>
      <c r="V63" s="194"/>
      <c r="W63" s="213"/>
      <c r="X63" s="193"/>
      <c r="Y63" s="199"/>
      <c r="Z63" s="199"/>
      <c r="AA63" s="194"/>
      <c r="AB63" s="213"/>
      <c r="AC63" s="196"/>
    </row>
    <row r="64" spans="1:29" s="189" customFormat="1" ht="41.25" customHeight="1">
      <c r="A64" s="190" t="s">
        <v>584</v>
      </c>
      <c r="B64" s="190" t="s">
        <v>700</v>
      </c>
      <c r="C64" s="205" t="s">
        <v>693</v>
      </c>
      <c r="D64" s="198" t="s">
        <v>569</v>
      </c>
      <c r="E64" s="214">
        <v>1242</v>
      </c>
      <c r="F64" s="215" t="s">
        <v>683</v>
      </c>
      <c r="G64" s="216">
        <v>10000</v>
      </c>
      <c r="H64" s="217"/>
      <c r="I64" s="218">
        <v>10000</v>
      </c>
      <c r="J64" s="191">
        <f t="shared" si="3"/>
        <v>20000</v>
      </c>
      <c r="K64" s="199"/>
      <c r="L64" s="199"/>
      <c r="M64" s="191"/>
      <c r="N64" s="192"/>
      <c r="O64" s="188"/>
      <c r="P64" s="213"/>
      <c r="Q64" s="203"/>
      <c r="R64" s="213"/>
      <c r="S64" s="195" t="str">
        <f t="shared" si="11"/>
        <v>도비</v>
      </c>
      <c r="T64" s="217"/>
      <c r="U64" s="218">
        <v>10000</v>
      </c>
      <c r="V64" s="194"/>
      <c r="W64" s="213"/>
      <c r="X64" s="193"/>
      <c r="Y64" s="199"/>
      <c r="Z64" s="199"/>
      <c r="AA64" s="194"/>
      <c r="AB64" s="213"/>
      <c r="AC64" s="196"/>
    </row>
    <row r="65" spans="1:29" s="189" customFormat="1" ht="41.25" customHeight="1">
      <c r="A65" s="190" t="s">
        <v>584</v>
      </c>
      <c r="B65" s="190" t="s">
        <v>700</v>
      </c>
      <c r="C65" s="205" t="s">
        <v>693</v>
      </c>
      <c r="D65" s="200" t="s">
        <v>569</v>
      </c>
      <c r="E65" s="219">
        <v>1250</v>
      </c>
      <c r="F65" s="220" t="s">
        <v>684</v>
      </c>
      <c r="G65" s="221">
        <v>24000</v>
      </c>
      <c r="H65" s="217"/>
      <c r="I65" s="212">
        <v>28000</v>
      </c>
      <c r="J65" s="191">
        <f t="shared" si="3"/>
        <v>52000</v>
      </c>
      <c r="K65" s="199"/>
      <c r="L65" s="199"/>
      <c r="M65" s="191"/>
      <c r="N65" s="192"/>
      <c r="O65" s="188" t="s">
        <v>777</v>
      </c>
      <c r="P65" s="213"/>
      <c r="Q65" s="203"/>
      <c r="R65" s="213"/>
      <c r="S65" s="195" t="str">
        <f t="shared" si="11"/>
        <v>도비</v>
      </c>
      <c r="T65" s="217"/>
      <c r="U65" s="212">
        <v>28000</v>
      </c>
      <c r="V65" s="194"/>
      <c r="W65" s="213"/>
      <c r="X65" s="193"/>
      <c r="Y65" s="199"/>
      <c r="Z65" s="199"/>
      <c r="AA65" s="194"/>
      <c r="AB65" s="213"/>
      <c r="AC65" s="196"/>
    </row>
    <row r="66" spans="1:29" s="189" customFormat="1" ht="41.25" customHeight="1">
      <c r="A66" s="190" t="s">
        <v>748</v>
      </c>
      <c r="B66" s="190" t="s">
        <v>749</v>
      </c>
      <c r="C66" s="197" t="s">
        <v>750</v>
      </c>
      <c r="D66" s="198" t="s">
        <v>751</v>
      </c>
      <c r="E66" s="198">
        <v>1257</v>
      </c>
      <c r="F66" s="197" t="s">
        <v>752</v>
      </c>
      <c r="G66" s="199">
        <v>337500</v>
      </c>
      <c r="H66" s="199">
        <v>-277500</v>
      </c>
      <c r="I66" s="199"/>
      <c r="J66" s="191">
        <f t="shared" si="3"/>
        <v>60000</v>
      </c>
      <c r="K66" s="199"/>
      <c r="L66" s="199"/>
      <c r="M66" s="191">
        <f t="shared" ref="M66:M72" si="17">SUM(G66+K66+L66)</f>
        <v>337500</v>
      </c>
      <c r="N66" s="192" t="str">
        <f t="shared" ref="N66:N72" si="18">IF(H66-K66&lt;0,"동의필요","-")</f>
        <v>동의필요</v>
      </c>
      <c r="O66" s="202" t="s">
        <v>753</v>
      </c>
      <c r="P66" s="213"/>
      <c r="Q66" s="203"/>
      <c r="R66" s="213"/>
      <c r="S66" s="195" t="str">
        <f t="shared" si="11"/>
        <v>국비</v>
      </c>
      <c r="T66" s="199">
        <v>-185000</v>
      </c>
      <c r="U66" s="199">
        <f t="shared" ref="U66:U72" si="19">IF($S66="도비",SUM($H66:$I66),IF($Q66="국도비","직접입력",SUM($H66:$I66)-$T66))</f>
        <v>-92500</v>
      </c>
      <c r="V66" s="194" t="str">
        <f t="shared" ref="V66:V72" si="20">IF($Q66="국도비","ok",IF(($H66+$I66)=($T66+$U66),"ok","검토"))</f>
        <v>ok</v>
      </c>
      <c r="W66" s="213"/>
      <c r="X66" s="193" t="str">
        <f t="shared" ref="X66:X72" si="21">$S66</f>
        <v>국비</v>
      </c>
      <c r="Y66" s="199">
        <f t="shared" ref="Y66:Y72" si="22">IF($X66&lt;&gt;"도비",IF($Q66="국도비","직접입력",SUM($K66:$L66)),)</f>
        <v>0</v>
      </c>
      <c r="Z66" s="199">
        <f t="shared" ref="Z66:Z72" si="23">IF($X66="도비",SUM($K66:$L66),IF($Q66="국도비","직접입력",SUM($K66:$L66)-$Y66))</f>
        <v>0</v>
      </c>
      <c r="AA66" s="194" t="str">
        <f t="shared" ref="AA66:AA72" si="24">IF($Q66="국도비","ok",IF(($K66+$L66)=($Y66+$Z66),"ok","검토"))</f>
        <v>ok</v>
      </c>
      <c r="AB66" s="213"/>
      <c r="AC66" s="196" t="str">
        <f t="array" ref="AC66">IFERROR(IF($C66="","",INDEX([1]구분표!$I$2:$I$1001,MATCH(1,([1]구분표!$B$2:$B$1001='[1]15년일출'!$A63)*([1]구분표!$C$2:$C$1001='[1]15년일출'!$B63)*([1]구분표!$A$2:$A$1001='[1]15년일출'!$C63),0))),"@@")</f>
        <v>@@</v>
      </c>
    </row>
    <row r="67" spans="1:29" s="189" customFormat="1" ht="41.25" customHeight="1">
      <c r="A67" s="190" t="s">
        <v>754</v>
      </c>
      <c r="B67" s="190" t="s">
        <v>755</v>
      </c>
      <c r="C67" s="197" t="s">
        <v>756</v>
      </c>
      <c r="D67" s="200" t="s">
        <v>757</v>
      </c>
      <c r="E67" s="200">
        <v>1257</v>
      </c>
      <c r="F67" s="197" t="s">
        <v>758</v>
      </c>
      <c r="G67" s="199">
        <v>594802</v>
      </c>
      <c r="H67" s="199">
        <v>-229552</v>
      </c>
      <c r="I67" s="199"/>
      <c r="J67" s="191">
        <f t="shared" si="3"/>
        <v>365250</v>
      </c>
      <c r="K67" s="199"/>
      <c r="L67" s="199"/>
      <c r="M67" s="191">
        <f t="shared" si="17"/>
        <v>594802</v>
      </c>
      <c r="N67" s="192" t="str">
        <f t="shared" si="18"/>
        <v>동의필요</v>
      </c>
      <c r="O67" s="202" t="s">
        <v>753</v>
      </c>
      <c r="P67" s="213"/>
      <c r="Q67" s="203"/>
      <c r="R67" s="213"/>
      <c r="S67" s="195" t="str">
        <f t="shared" si="11"/>
        <v>국비</v>
      </c>
      <c r="T67" s="199">
        <v>-153035</v>
      </c>
      <c r="U67" s="199">
        <f t="shared" si="19"/>
        <v>-76517</v>
      </c>
      <c r="V67" s="194" t="str">
        <f t="shared" si="20"/>
        <v>ok</v>
      </c>
      <c r="W67" s="213"/>
      <c r="X67" s="193" t="str">
        <f t="shared" si="21"/>
        <v>국비</v>
      </c>
      <c r="Y67" s="199">
        <f t="shared" si="22"/>
        <v>0</v>
      </c>
      <c r="Z67" s="199">
        <f t="shared" si="23"/>
        <v>0</v>
      </c>
      <c r="AA67" s="194" t="str">
        <f t="shared" si="24"/>
        <v>ok</v>
      </c>
      <c r="AB67" s="213"/>
      <c r="AC67" s="196" t="str">
        <f t="array" ref="AC67">IFERROR(IF($C67="","",INDEX([1]구분표!$I$2:$I$1001,MATCH(1,([1]구분표!$B$2:$B$1001='[1]15년일출'!$A64)*([1]구분표!$C$2:$C$1001='[1]15년일출'!$B64)*([1]구분표!$A$2:$A$1001='[1]15년일출'!$C64),0))),"@@")</f>
        <v>@@</v>
      </c>
    </row>
    <row r="68" spans="1:29" s="189" customFormat="1" ht="41.25" customHeight="1">
      <c r="A68" s="190" t="s">
        <v>754</v>
      </c>
      <c r="B68" s="190" t="s">
        <v>755</v>
      </c>
      <c r="C68" s="197" t="s">
        <v>756</v>
      </c>
      <c r="D68" s="198" t="s">
        <v>757</v>
      </c>
      <c r="E68" s="198">
        <v>1258</v>
      </c>
      <c r="F68" s="197" t="s">
        <v>759</v>
      </c>
      <c r="G68" s="199">
        <v>490000</v>
      </c>
      <c r="H68" s="199"/>
      <c r="I68" s="199">
        <v>7700</v>
      </c>
      <c r="J68" s="191">
        <f t="shared" si="3"/>
        <v>497700</v>
      </c>
      <c r="K68" s="199"/>
      <c r="L68" s="199"/>
      <c r="M68" s="191">
        <f t="shared" si="17"/>
        <v>490000</v>
      </c>
      <c r="N68" s="192" t="str">
        <f t="shared" si="18"/>
        <v>-</v>
      </c>
      <c r="O68" s="202" t="s">
        <v>753</v>
      </c>
      <c r="P68" s="213"/>
      <c r="Q68" s="203"/>
      <c r="R68" s="213"/>
      <c r="S68" s="195" t="str">
        <f t="shared" si="11"/>
        <v>기금</v>
      </c>
      <c r="T68" s="199">
        <f t="shared" ref="T68" si="25">IF($S68&lt;&gt;"도비",IF($Q68="국도비","직접입력",SUM($H68:$I68)),)</f>
        <v>7700</v>
      </c>
      <c r="U68" s="199">
        <f t="shared" si="19"/>
        <v>0</v>
      </c>
      <c r="V68" s="194" t="str">
        <f t="shared" si="20"/>
        <v>ok</v>
      </c>
      <c r="W68" s="213"/>
      <c r="X68" s="193" t="str">
        <f t="shared" si="21"/>
        <v>기금</v>
      </c>
      <c r="Y68" s="199">
        <f t="shared" si="22"/>
        <v>0</v>
      </c>
      <c r="Z68" s="199">
        <f t="shared" si="23"/>
        <v>0</v>
      </c>
      <c r="AA68" s="194" t="str">
        <f t="shared" si="24"/>
        <v>ok</v>
      </c>
      <c r="AB68" s="213"/>
      <c r="AC68" s="196" t="str">
        <f t="array" ref="AC68">IFERROR(IF($C68="","",INDEX([1]구분표!$I$2:$I$1001,MATCH(1,([1]구분표!$B$2:$B$1001='[1]15년일출'!$A65)*([1]구분표!$C$2:$C$1001='[1]15년일출'!$B65)*([1]구분표!$A$2:$A$1001='[1]15년일출'!$C65),0))),"@@")</f>
        <v>@@</v>
      </c>
    </row>
    <row r="69" spans="1:29" s="189" customFormat="1" ht="41.25" customHeight="1">
      <c r="A69" s="190" t="s">
        <v>754</v>
      </c>
      <c r="B69" s="190" t="s">
        <v>755</v>
      </c>
      <c r="C69" s="197" t="s">
        <v>756</v>
      </c>
      <c r="D69" s="198" t="s">
        <v>757</v>
      </c>
      <c r="E69" s="198">
        <v>1259</v>
      </c>
      <c r="F69" s="197" t="s">
        <v>760</v>
      </c>
      <c r="G69" s="199">
        <v>477515</v>
      </c>
      <c r="H69" s="199"/>
      <c r="I69" s="199">
        <v>102018</v>
      </c>
      <c r="J69" s="191">
        <f t="shared" si="3"/>
        <v>579533</v>
      </c>
      <c r="K69" s="199"/>
      <c r="L69" s="199"/>
      <c r="M69" s="191">
        <f t="shared" si="17"/>
        <v>477515</v>
      </c>
      <c r="N69" s="192" t="str">
        <f t="shared" si="18"/>
        <v>-</v>
      </c>
      <c r="O69" s="202" t="s">
        <v>753</v>
      </c>
      <c r="P69" s="213"/>
      <c r="Q69" s="203"/>
      <c r="R69" s="213"/>
      <c r="S69" s="195" t="str">
        <f t="shared" si="11"/>
        <v>기금</v>
      </c>
      <c r="T69" s="199">
        <v>83211</v>
      </c>
      <c r="U69" s="199">
        <f t="shared" si="19"/>
        <v>18807</v>
      </c>
      <c r="V69" s="194" t="str">
        <f t="shared" si="20"/>
        <v>ok</v>
      </c>
      <c r="W69" s="213"/>
      <c r="X69" s="193" t="str">
        <f t="shared" si="21"/>
        <v>기금</v>
      </c>
      <c r="Y69" s="199">
        <f t="shared" si="22"/>
        <v>0</v>
      </c>
      <c r="Z69" s="199">
        <f t="shared" si="23"/>
        <v>0</v>
      </c>
      <c r="AA69" s="194" t="str">
        <f t="shared" si="24"/>
        <v>ok</v>
      </c>
      <c r="AB69" s="213"/>
      <c r="AC69" s="196" t="str">
        <f t="array" ref="AC69">IFERROR(IF($C69="","",INDEX([1]구분표!$I$2:$I$1001,MATCH(1,([1]구분표!$B$2:$B$1001='[1]15년일출'!$A66)*([1]구분표!$C$2:$C$1001='[1]15년일출'!$B66)*([1]구분표!$A$2:$A$1001='[1]15년일출'!$C66),0))),"@@")</f>
        <v>@@</v>
      </c>
    </row>
    <row r="70" spans="1:29" s="189" customFormat="1" ht="41.25" customHeight="1">
      <c r="A70" s="190" t="s">
        <v>754</v>
      </c>
      <c r="B70" s="190" t="s">
        <v>755</v>
      </c>
      <c r="C70" s="197" t="s">
        <v>756</v>
      </c>
      <c r="D70" s="198" t="s">
        <v>757</v>
      </c>
      <c r="E70" s="198">
        <v>1266</v>
      </c>
      <c r="F70" s="197" t="s">
        <v>761</v>
      </c>
      <c r="G70" s="199">
        <v>389950</v>
      </c>
      <c r="H70" s="199">
        <v>-7</v>
      </c>
      <c r="I70" s="199"/>
      <c r="J70" s="191">
        <f t="shared" si="3"/>
        <v>389943</v>
      </c>
      <c r="K70" s="199"/>
      <c r="L70" s="199"/>
      <c r="M70" s="191">
        <f t="shared" si="17"/>
        <v>389950</v>
      </c>
      <c r="N70" s="192" t="str">
        <f t="shared" si="18"/>
        <v>동의필요</v>
      </c>
      <c r="O70" s="202" t="s">
        <v>762</v>
      </c>
      <c r="P70" s="213"/>
      <c r="Q70" s="203"/>
      <c r="R70" s="213"/>
      <c r="S70" s="195" t="str">
        <f t="shared" si="11"/>
        <v>국비</v>
      </c>
      <c r="T70" s="199">
        <f t="shared" ref="T70:T72" si="26">IF($S70&lt;&gt;"도비",IF($Q70="국도비","직접입력",SUM($H70:$I70)),)</f>
        <v>-7</v>
      </c>
      <c r="U70" s="199">
        <f t="shared" si="19"/>
        <v>0</v>
      </c>
      <c r="V70" s="194" t="str">
        <f t="shared" si="20"/>
        <v>ok</v>
      </c>
      <c r="W70" s="213"/>
      <c r="X70" s="193" t="str">
        <f t="shared" si="21"/>
        <v>국비</v>
      </c>
      <c r="Y70" s="199">
        <f t="shared" si="22"/>
        <v>0</v>
      </c>
      <c r="Z70" s="199">
        <f t="shared" si="23"/>
        <v>0</v>
      </c>
      <c r="AA70" s="194" t="str">
        <f t="shared" si="24"/>
        <v>ok</v>
      </c>
      <c r="AB70" s="213"/>
      <c r="AC70" s="196" t="str">
        <f t="array" ref="AC70">IFERROR(IF($C70="","",INDEX([1]구분표!$I$2:$I$1001,MATCH(1,([1]구분표!$B$2:$B$1001='[1]15년일출'!$A67)*([1]구분표!$C$2:$C$1001='[1]15년일출'!$B67)*([1]구분표!$A$2:$A$1001='[1]15년일출'!$C67),0))),"@@")</f>
        <v>@@</v>
      </c>
    </row>
    <row r="71" spans="1:29" s="189" customFormat="1" ht="41.25" customHeight="1">
      <c r="A71" s="190" t="s">
        <v>763</v>
      </c>
      <c r="B71" s="190" t="s">
        <v>764</v>
      </c>
      <c r="C71" s="197" t="s">
        <v>765</v>
      </c>
      <c r="D71" s="200" t="s">
        <v>766</v>
      </c>
      <c r="E71" s="200">
        <v>1268</v>
      </c>
      <c r="F71" s="201" t="s">
        <v>767</v>
      </c>
      <c r="G71" s="199">
        <v>95593</v>
      </c>
      <c r="H71" s="199">
        <v>-52620</v>
      </c>
      <c r="I71" s="199"/>
      <c r="J71" s="191">
        <f t="shared" si="3"/>
        <v>42973</v>
      </c>
      <c r="K71" s="199"/>
      <c r="L71" s="199"/>
      <c r="M71" s="191">
        <f t="shared" si="17"/>
        <v>95593</v>
      </c>
      <c r="N71" s="192" t="str">
        <f t="shared" si="18"/>
        <v>동의필요</v>
      </c>
      <c r="O71" s="202" t="s">
        <v>753</v>
      </c>
      <c r="P71" s="213"/>
      <c r="Q71" s="203"/>
      <c r="R71" s="213"/>
      <c r="S71" s="195" t="str">
        <f t="shared" si="11"/>
        <v>기금</v>
      </c>
      <c r="T71" s="199">
        <f t="shared" si="26"/>
        <v>-52620</v>
      </c>
      <c r="U71" s="199">
        <f t="shared" si="19"/>
        <v>0</v>
      </c>
      <c r="V71" s="194" t="str">
        <f t="shared" si="20"/>
        <v>ok</v>
      </c>
      <c r="W71" s="213"/>
      <c r="X71" s="193" t="str">
        <f t="shared" si="21"/>
        <v>기금</v>
      </c>
      <c r="Y71" s="199">
        <f t="shared" si="22"/>
        <v>0</v>
      </c>
      <c r="Z71" s="199">
        <f t="shared" si="23"/>
        <v>0</v>
      </c>
      <c r="AA71" s="194" t="str">
        <f t="shared" si="24"/>
        <v>ok</v>
      </c>
      <c r="AB71" s="213"/>
      <c r="AC71" s="196" t="str">
        <f t="array" ref="AC71">IFERROR(IF($C71="","",INDEX([1]구분표!$I$2:$I$1001,MATCH(1,([1]구분표!$B$2:$B$1001='[1]15년일출'!$A68)*([1]구분표!$C$2:$C$1001='[1]15년일출'!$B68)*([1]구분표!$A$2:$A$1001='[1]15년일출'!$C68),0))),"@@")</f>
        <v>@@</v>
      </c>
    </row>
    <row r="72" spans="1:29" s="189" customFormat="1" ht="41.25" customHeight="1">
      <c r="A72" s="190" t="s">
        <v>754</v>
      </c>
      <c r="B72" s="190" t="s">
        <v>755</v>
      </c>
      <c r="C72" s="197" t="s">
        <v>756</v>
      </c>
      <c r="D72" s="198"/>
      <c r="E72" s="198"/>
      <c r="F72" s="197" t="s">
        <v>768</v>
      </c>
      <c r="G72" s="199"/>
      <c r="H72" s="199"/>
      <c r="I72" s="199">
        <v>56992444</v>
      </c>
      <c r="J72" s="191">
        <f t="shared" si="3"/>
        <v>56992444</v>
      </c>
      <c r="K72" s="199"/>
      <c r="L72" s="199"/>
      <c r="M72" s="191">
        <f t="shared" si="17"/>
        <v>0</v>
      </c>
      <c r="N72" s="192" t="str">
        <f t="shared" si="18"/>
        <v>-</v>
      </c>
      <c r="O72" s="202" t="s">
        <v>769</v>
      </c>
      <c r="P72" s="213"/>
      <c r="Q72" s="203"/>
      <c r="R72" s="213"/>
      <c r="S72" s="195" t="str">
        <f t="shared" si="11"/>
        <v>도비</v>
      </c>
      <c r="T72" s="199">
        <f t="shared" si="26"/>
        <v>0</v>
      </c>
      <c r="U72" s="199">
        <f t="shared" si="19"/>
        <v>56992444</v>
      </c>
      <c r="V72" s="194" t="str">
        <f t="shared" si="20"/>
        <v>ok</v>
      </c>
      <c r="W72" s="213"/>
      <c r="X72" s="193" t="str">
        <f t="shared" si="21"/>
        <v>도비</v>
      </c>
      <c r="Y72" s="199">
        <f t="shared" si="22"/>
        <v>0</v>
      </c>
      <c r="Z72" s="199">
        <f t="shared" si="23"/>
        <v>0</v>
      </c>
      <c r="AA72" s="194" t="str">
        <f t="shared" si="24"/>
        <v>ok</v>
      </c>
      <c r="AB72" s="213"/>
      <c r="AC72" s="196" t="str">
        <f t="array" ref="AC72">IFERROR(IF($C72="","",INDEX([1]구분표!$I$2:$I$1001,MATCH(1,([1]구분표!$B$2:$B$1001='[1]15년일출'!$A67)*([1]구분표!$C$2:$C$1001='[1]15년일출'!$B67)*([1]구분표!$A$2:$A$1001='[1]15년일출'!$C67),0))),"@@")</f>
        <v>@@</v>
      </c>
    </row>
    <row r="73" spans="1:29" s="189" customFormat="1" ht="41.25" customHeight="1">
      <c r="A73" s="190" t="s">
        <v>584</v>
      </c>
      <c r="B73" s="190" t="s">
        <v>700</v>
      </c>
      <c r="C73" s="205" t="s">
        <v>694</v>
      </c>
      <c r="D73" s="198" t="s">
        <v>569</v>
      </c>
      <c r="E73" s="208">
        <v>1255</v>
      </c>
      <c r="F73" s="220" t="s">
        <v>685</v>
      </c>
      <c r="G73" s="222"/>
      <c r="H73" s="217"/>
      <c r="I73" s="218">
        <v>2981880</v>
      </c>
      <c r="J73" s="191">
        <f t="shared" ref="J73:J105" si="27">G73+H73+I73</f>
        <v>2981880</v>
      </c>
      <c r="K73" s="199"/>
      <c r="L73" s="199"/>
      <c r="M73" s="191"/>
      <c r="N73" s="192"/>
      <c r="O73" s="188"/>
      <c r="P73" s="213"/>
      <c r="Q73" s="203"/>
      <c r="R73" s="213"/>
      <c r="S73" s="195" t="str">
        <f t="shared" si="11"/>
        <v>도비</v>
      </c>
      <c r="T73" s="217"/>
      <c r="U73" s="218">
        <v>2981880</v>
      </c>
      <c r="V73" s="194"/>
      <c r="W73" s="213"/>
      <c r="X73" s="193"/>
      <c r="Y73" s="199"/>
      <c r="Z73" s="199"/>
      <c r="AA73" s="194"/>
      <c r="AB73" s="213"/>
      <c r="AC73" s="196"/>
    </row>
    <row r="74" spans="1:29" s="189" customFormat="1" ht="41.25" customHeight="1">
      <c r="A74" s="190" t="s">
        <v>584</v>
      </c>
      <c r="B74" s="190" t="s">
        <v>700</v>
      </c>
      <c r="C74" s="205" t="s">
        <v>694</v>
      </c>
      <c r="D74" s="198" t="s">
        <v>569</v>
      </c>
      <c r="E74" s="208">
        <v>1255</v>
      </c>
      <c r="F74" s="209" t="s">
        <v>686</v>
      </c>
      <c r="G74" s="210">
        <v>176160</v>
      </c>
      <c r="H74" s="217"/>
      <c r="I74" s="223">
        <v>66971</v>
      </c>
      <c r="J74" s="191">
        <f t="shared" si="27"/>
        <v>243131</v>
      </c>
      <c r="K74" s="199"/>
      <c r="L74" s="199"/>
      <c r="M74" s="191"/>
      <c r="N74" s="192"/>
      <c r="O74" s="188"/>
      <c r="P74" s="213"/>
      <c r="Q74" s="203"/>
      <c r="R74" s="213"/>
      <c r="S74" s="195" t="str">
        <f t="shared" si="11"/>
        <v>도비</v>
      </c>
      <c r="T74" s="217"/>
      <c r="U74" s="223">
        <v>66971</v>
      </c>
      <c r="V74" s="194"/>
      <c r="W74" s="213"/>
      <c r="X74" s="193"/>
      <c r="Y74" s="199"/>
      <c r="Z74" s="199"/>
      <c r="AA74" s="194"/>
      <c r="AB74" s="213"/>
      <c r="AC74" s="196"/>
    </row>
    <row r="75" spans="1:29" s="189" customFormat="1" ht="41.25" customHeight="1">
      <c r="A75" s="190" t="s">
        <v>584</v>
      </c>
      <c r="B75" s="190" t="s">
        <v>700</v>
      </c>
      <c r="C75" s="205" t="s">
        <v>694</v>
      </c>
      <c r="D75" s="200" t="s">
        <v>569</v>
      </c>
      <c r="E75" s="219">
        <v>1255</v>
      </c>
      <c r="F75" s="220" t="s">
        <v>687</v>
      </c>
      <c r="G75" s="221">
        <v>147136</v>
      </c>
      <c r="H75" s="224">
        <v>-44141</v>
      </c>
      <c r="I75" s="212"/>
      <c r="J75" s="191">
        <f t="shared" si="27"/>
        <v>102995</v>
      </c>
      <c r="K75" s="199"/>
      <c r="L75" s="199"/>
      <c r="M75" s="191"/>
      <c r="N75" s="192"/>
      <c r="O75" s="188"/>
      <c r="P75" s="213"/>
      <c r="Q75" s="203"/>
      <c r="R75" s="213"/>
      <c r="S75" s="195" t="str">
        <f t="shared" si="11"/>
        <v>도비</v>
      </c>
      <c r="T75" s="217"/>
      <c r="U75" s="224">
        <v>-44141</v>
      </c>
      <c r="V75" s="194"/>
      <c r="W75" s="213"/>
      <c r="X75" s="193"/>
      <c r="Y75" s="199"/>
      <c r="Z75" s="199"/>
      <c r="AA75" s="194"/>
      <c r="AB75" s="213"/>
      <c r="AC75" s="196"/>
    </row>
    <row r="76" spans="1:29" s="189" customFormat="1" ht="41.25" customHeight="1">
      <c r="A76" s="190" t="s">
        <v>584</v>
      </c>
      <c r="B76" s="190" t="s">
        <v>700</v>
      </c>
      <c r="C76" s="205" t="s">
        <v>694</v>
      </c>
      <c r="D76" s="198" t="s">
        <v>569</v>
      </c>
      <c r="E76" s="225">
        <v>1257</v>
      </c>
      <c r="F76" s="226" t="s">
        <v>688</v>
      </c>
      <c r="G76" s="227">
        <v>260000</v>
      </c>
      <c r="H76" s="217"/>
      <c r="I76" s="228">
        <v>20000</v>
      </c>
      <c r="J76" s="191">
        <f t="shared" si="27"/>
        <v>280000</v>
      </c>
      <c r="K76" s="199"/>
      <c r="L76" s="199"/>
      <c r="M76" s="191"/>
      <c r="N76" s="192"/>
      <c r="O76" s="188"/>
      <c r="P76" s="213"/>
      <c r="Q76" s="203"/>
      <c r="R76" s="213"/>
      <c r="S76" s="195" t="str">
        <f t="shared" si="11"/>
        <v>도비</v>
      </c>
      <c r="T76" s="217"/>
      <c r="U76" s="228">
        <v>20000</v>
      </c>
      <c r="V76" s="194"/>
      <c r="W76" s="213"/>
      <c r="X76" s="193"/>
      <c r="Y76" s="199"/>
      <c r="Z76" s="199"/>
      <c r="AA76" s="194"/>
      <c r="AB76" s="213"/>
      <c r="AC76" s="196"/>
    </row>
    <row r="77" spans="1:29" s="189" customFormat="1" ht="41.25" customHeight="1">
      <c r="A77" s="190" t="s">
        <v>584</v>
      </c>
      <c r="B77" s="190" t="s">
        <v>700</v>
      </c>
      <c r="C77" s="205" t="s">
        <v>694</v>
      </c>
      <c r="D77" s="198" t="s">
        <v>569</v>
      </c>
      <c r="E77" s="229">
        <v>1264</v>
      </c>
      <c r="F77" s="220" t="s">
        <v>689</v>
      </c>
      <c r="G77" s="230">
        <v>1870</v>
      </c>
      <c r="H77" s="231"/>
      <c r="I77" s="218">
        <v>14400</v>
      </c>
      <c r="J77" s="191">
        <f t="shared" si="27"/>
        <v>16270</v>
      </c>
      <c r="K77" s="199"/>
      <c r="L77" s="199"/>
      <c r="M77" s="191"/>
      <c r="N77" s="192"/>
      <c r="O77" s="188"/>
      <c r="P77" s="213"/>
      <c r="Q77" s="203"/>
      <c r="R77" s="213"/>
      <c r="S77" s="195" t="str">
        <f t="shared" si="11"/>
        <v>도비</v>
      </c>
      <c r="T77" s="231"/>
      <c r="U77" s="218">
        <v>14400</v>
      </c>
      <c r="V77" s="194"/>
      <c r="W77" s="213"/>
      <c r="X77" s="193"/>
      <c r="Y77" s="199"/>
      <c r="Z77" s="199"/>
      <c r="AA77" s="194"/>
      <c r="AB77" s="213"/>
      <c r="AC77" s="196"/>
    </row>
    <row r="78" spans="1:29" s="189" customFormat="1" ht="41.25" customHeight="1">
      <c r="A78" s="190" t="s">
        <v>584</v>
      </c>
      <c r="B78" s="190" t="s">
        <v>700</v>
      </c>
      <c r="C78" s="205" t="s">
        <v>694</v>
      </c>
      <c r="D78" s="200" t="s">
        <v>569</v>
      </c>
      <c r="E78" s="214">
        <v>1267</v>
      </c>
      <c r="F78" s="215" t="s">
        <v>690</v>
      </c>
      <c r="G78" s="232">
        <v>118200</v>
      </c>
      <c r="H78" s="233"/>
      <c r="I78" s="234">
        <v>26880</v>
      </c>
      <c r="J78" s="191">
        <f t="shared" si="27"/>
        <v>145080</v>
      </c>
      <c r="K78" s="199"/>
      <c r="L78" s="199"/>
      <c r="M78" s="191"/>
      <c r="N78" s="192"/>
      <c r="O78" s="188"/>
      <c r="P78" s="213"/>
      <c r="Q78" s="203"/>
      <c r="R78" s="213"/>
      <c r="S78" s="195" t="str">
        <f t="shared" si="11"/>
        <v>도비</v>
      </c>
      <c r="T78" s="233"/>
      <c r="U78" s="234">
        <v>26880</v>
      </c>
      <c r="V78" s="194"/>
      <c r="W78" s="213"/>
      <c r="X78" s="193"/>
      <c r="Y78" s="199"/>
      <c r="Z78" s="199"/>
      <c r="AA78" s="194"/>
      <c r="AB78" s="213"/>
      <c r="AC78" s="196"/>
    </row>
    <row r="79" spans="1:29" s="189" customFormat="1" ht="41.25" customHeight="1">
      <c r="A79" s="190" t="s">
        <v>584</v>
      </c>
      <c r="B79" s="190" t="s">
        <v>700</v>
      </c>
      <c r="C79" s="205" t="s">
        <v>694</v>
      </c>
      <c r="D79" s="198" t="s">
        <v>569</v>
      </c>
      <c r="E79" s="214">
        <v>1267</v>
      </c>
      <c r="F79" s="215" t="s">
        <v>691</v>
      </c>
      <c r="G79" s="232">
        <v>165200</v>
      </c>
      <c r="H79" s="233"/>
      <c r="I79" s="234">
        <v>4800</v>
      </c>
      <c r="J79" s="191">
        <f t="shared" si="27"/>
        <v>170000</v>
      </c>
      <c r="K79" s="199"/>
      <c r="L79" s="199"/>
      <c r="M79" s="191"/>
      <c r="N79" s="192"/>
      <c r="O79" s="188"/>
      <c r="P79" s="213"/>
      <c r="Q79" s="203"/>
      <c r="R79" s="213"/>
      <c r="S79" s="195" t="str">
        <f t="shared" si="11"/>
        <v>도비</v>
      </c>
      <c r="T79" s="233"/>
      <c r="U79" s="234">
        <v>4800</v>
      </c>
      <c r="V79" s="194"/>
      <c r="W79" s="213"/>
      <c r="X79" s="193"/>
      <c r="Y79" s="199"/>
      <c r="Z79" s="199"/>
      <c r="AA79" s="194"/>
      <c r="AB79" s="213"/>
      <c r="AC79" s="196"/>
    </row>
    <row r="80" spans="1:29" s="189" customFormat="1" ht="41.25" customHeight="1">
      <c r="A80" s="190" t="s">
        <v>584</v>
      </c>
      <c r="B80" s="190" t="s">
        <v>700</v>
      </c>
      <c r="C80" s="240" t="s">
        <v>694</v>
      </c>
      <c r="D80" s="229" t="s">
        <v>698</v>
      </c>
      <c r="E80" s="229" t="s">
        <v>695</v>
      </c>
      <c r="F80" s="247" t="s">
        <v>704</v>
      </c>
      <c r="G80" s="216"/>
      <c r="H80" s="235"/>
      <c r="I80" s="218">
        <v>481440</v>
      </c>
      <c r="J80" s="191">
        <f t="shared" si="27"/>
        <v>481440</v>
      </c>
      <c r="K80" s="199"/>
      <c r="L80" s="199"/>
      <c r="M80" s="191"/>
      <c r="N80" s="192"/>
      <c r="O80" s="188"/>
      <c r="P80" s="213"/>
      <c r="Q80" s="203"/>
      <c r="R80" s="213"/>
      <c r="S80" s="195" t="str">
        <f t="shared" si="11"/>
        <v>도비</v>
      </c>
      <c r="T80" s="235"/>
      <c r="U80" s="218">
        <v>481440</v>
      </c>
      <c r="V80" s="194"/>
      <c r="W80" s="213"/>
      <c r="X80" s="193"/>
      <c r="Y80" s="199"/>
      <c r="Z80" s="199"/>
      <c r="AA80" s="194"/>
      <c r="AB80" s="213"/>
      <c r="AC80" s="196"/>
    </row>
    <row r="81" spans="1:29" s="189" customFormat="1" ht="41.25" customHeight="1">
      <c r="A81" s="190" t="s">
        <v>584</v>
      </c>
      <c r="B81" s="190" t="s">
        <v>700</v>
      </c>
      <c r="C81" s="240" t="s">
        <v>694</v>
      </c>
      <c r="D81" s="229" t="s">
        <v>696</v>
      </c>
      <c r="E81" s="229" t="s">
        <v>695</v>
      </c>
      <c r="F81" s="247" t="s">
        <v>705</v>
      </c>
      <c r="G81" s="216"/>
      <c r="H81" s="235"/>
      <c r="I81" s="218">
        <v>10000</v>
      </c>
      <c r="J81" s="191">
        <f t="shared" si="27"/>
        <v>10000</v>
      </c>
      <c r="K81" s="199"/>
      <c r="L81" s="199"/>
      <c r="M81" s="191"/>
      <c r="N81" s="192"/>
      <c r="O81" s="188"/>
      <c r="P81" s="213"/>
      <c r="Q81" s="203"/>
      <c r="R81" s="213"/>
      <c r="S81" s="207" t="s">
        <v>699</v>
      </c>
      <c r="T81" s="235"/>
      <c r="U81" s="218">
        <v>10000</v>
      </c>
      <c r="V81" s="194"/>
      <c r="W81" s="213"/>
      <c r="X81" s="193"/>
      <c r="Y81" s="199"/>
      <c r="Z81" s="199"/>
      <c r="AA81" s="194"/>
      <c r="AB81" s="213"/>
      <c r="AC81" s="196"/>
    </row>
    <row r="82" spans="1:29" s="189" customFormat="1" ht="41.25" customHeight="1">
      <c r="A82" s="190" t="s">
        <v>584</v>
      </c>
      <c r="B82" s="190" t="s">
        <v>700</v>
      </c>
      <c r="C82" s="240" t="s">
        <v>694</v>
      </c>
      <c r="D82" s="214" t="s">
        <v>696</v>
      </c>
      <c r="E82" s="214" t="s">
        <v>697</v>
      </c>
      <c r="F82" s="215" t="s">
        <v>692</v>
      </c>
      <c r="G82" s="236"/>
      <c r="H82" s="237"/>
      <c r="I82" s="234">
        <v>23000</v>
      </c>
      <c r="J82" s="191">
        <f t="shared" si="27"/>
        <v>23000</v>
      </c>
      <c r="K82" s="199"/>
      <c r="L82" s="199"/>
      <c r="M82" s="191"/>
      <c r="N82" s="192"/>
      <c r="O82" s="188"/>
      <c r="P82" s="213"/>
      <c r="Q82" s="203"/>
      <c r="R82" s="213"/>
      <c r="S82" s="195" t="str">
        <f t="shared" si="11"/>
        <v>도비</v>
      </c>
      <c r="T82" s="237"/>
      <c r="U82" s="234">
        <v>23000</v>
      </c>
      <c r="V82" s="194"/>
      <c r="W82" s="213"/>
      <c r="X82" s="193"/>
      <c r="Y82" s="199"/>
      <c r="Z82" s="199"/>
      <c r="AA82" s="194"/>
      <c r="AB82" s="213"/>
      <c r="AC82" s="196"/>
    </row>
    <row r="83" spans="1:29" s="189" customFormat="1" ht="41.25" customHeight="1">
      <c r="A83" s="190" t="s">
        <v>584</v>
      </c>
      <c r="B83" s="190" t="s">
        <v>702</v>
      </c>
      <c r="C83" s="243" t="s">
        <v>703</v>
      </c>
      <c r="D83" s="241" t="s">
        <v>569</v>
      </c>
      <c r="E83" s="229">
        <v>1276</v>
      </c>
      <c r="F83" s="248" t="s">
        <v>701</v>
      </c>
      <c r="G83" s="235">
        <v>8000</v>
      </c>
      <c r="H83" s="199"/>
      <c r="I83" s="218">
        <v>6000</v>
      </c>
      <c r="J83" s="191">
        <f t="shared" si="27"/>
        <v>14000</v>
      </c>
      <c r="K83" s="199"/>
      <c r="L83" s="199"/>
      <c r="M83" s="191"/>
      <c r="N83" s="192"/>
      <c r="O83" s="188"/>
      <c r="P83" s="213"/>
      <c r="Q83" s="203"/>
      <c r="R83" s="213"/>
      <c r="S83" s="195" t="s">
        <v>699</v>
      </c>
      <c r="T83" s="199"/>
      <c r="U83" s="218">
        <v>6000</v>
      </c>
      <c r="V83" s="194"/>
      <c r="W83" s="213"/>
      <c r="X83" s="193"/>
      <c r="Y83" s="199"/>
      <c r="Z83" s="199"/>
      <c r="AA83" s="194"/>
      <c r="AB83" s="213"/>
      <c r="AC83" s="196"/>
    </row>
    <row r="84" spans="1:29" s="189" customFormat="1" ht="41.25" customHeight="1">
      <c r="A84" s="190" t="s">
        <v>584</v>
      </c>
      <c r="B84" s="190" t="s">
        <v>700</v>
      </c>
      <c r="C84" s="243" t="s">
        <v>703</v>
      </c>
      <c r="D84" s="229" t="s">
        <v>696</v>
      </c>
      <c r="E84" s="242"/>
      <c r="F84" s="249" t="s">
        <v>706</v>
      </c>
      <c r="G84" s="206"/>
      <c r="H84" s="199"/>
      <c r="I84" s="218">
        <v>45000</v>
      </c>
      <c r="J84" s="191">
        <f t="shared" si="27"/>
        <v>45000</v>
      </c>
      <c r="K84" s="199"/>
      <c r="L84" s="199"/>
      <c r="M84" s="191"/>
      <c r="N84" s="192"/>
      <c r="O84" s="188"/>
      <c r="P84" s="213"/>
      <c r="Q84" s="203"/>
      <c r="R84" s="213"/>
      <c r="S84" s="195" t="s">
        <v>699</v>
      </c>
      <c r="T84" s="199"/>
      <c r="U84" s="218">
        <v>45000</v>
      </c>
      <c r="V84" s="194"/>
      <c r="W84" s="213"/>
      <c r="X84" s="193"/>
      <c r="Y84" s="199"/>
      <c r="Z84" s="199"/>
      <c r="AA84" s="194"/>
      <c r="AB84" s="213"/>
      <c r="AC84" s="196"/>
    </row>
    <row r="85" spans="1:29" s="189" customFormat="1" ht="41.25" customHeight="1">
      <c r="A85" s="190" t="s">
        <v>584</v>
      </c>
      <c r="B85" s="190" t="s">
        <v>181</v>
      </c>
      <c r="C85" s="197" t="s">
        <v>182</v>
      </c>
      <c r="D85" s="198" t="s">
        <v>562</v>
      </c>
      <c r="E85" s="198">
        <v>1147</v>
      </c>
      <c r="F85" s="197" t="s">
        <v>707</v>
      </c>
      <c r="G85" s="199">
        <v>5000</v>
      </c>
      <c r="H85" s="217"/>
      <c r="I85" s="199">
        <v>10000</v>
      </c>
      <c r="J85" s="191">
        <f t="shared" si="27"/>
        <v>15000</v>
      </c>
      <c r="K85" s="199"/>
      <c r="L85" s="199"/>
      <c r="M85" s="191">
        <f t="shared" ref="M85:M105" si="28">SUM(G85+K85+L85)</f>
        <v>5000</v>
      </c>
      <c r="N85" s="192" t="str">
        <f t="shared" ref="N85:N105" si="29">IF(H85-K85&lt;0,"동의필요","-")</f>
        <v>-</v>
      </c>
      <c r="O85" s="244" t="s">
        <v>708</v>
      </c>
      <c r="P85" s="213"/>
      <c r="Q85" s="203"/>
      <c r="R85" s="213"/>
      <c r="S85" s="195" t="str">
        <f t="shared" ref="S85:S99" si="30">IF($Q85="도비","도비",IF(COUNT(FIND("국비/",$F85)),"국비",IF(COUNT(FIND("지특/",$F85)),"지특",IF(COUNT(FIND("기금/",$F85)),"기금",IF(COUNT(FIND("교부세/",$F85)),"특교",IF(COUNT(FIND("자체/",$F85)),"도비",""))))))</f>
        <v>도비</v>
      </c>
      <c r="T85" s="199"/>
      <c r="U85" s="199">
        <f t="shared" ref="U85:U105" si="31">IF($S85="도비",SUM($H85:$I85),IF($Q85="국도비","직접입력",SUM($H85:$I85)-$T85))</f>
        <v>10000</v>
      </c>
      <c r="V85" s="194"/>
      <c r="W85" s="213"/>
      <c r="X85" s="193"/>
      <c r="Y85" s="199"/>
      <c r="Z85" s="199"/>
      <c r="AA85" s="194"/>
      <c r="AB85" s="213"/>
      <c r="AC85" s="196"/>
    </row>
    <row r="86" spans="1:29" s="189" customFormat="1" ht="41.25" customHeight="1">
      <c r="A86" s="190" t="s">
        <v>584</v>
      </c>
      <c r="B86" s="190" t="s">
        <v>181</v>
      </c>
      <c r="C86" s="197" t="s">
        <v>182</v>
      </c>
      <c r="D86" s="200" t="s">
        <v>562</v>
      </c>
      <c r="E86" s="200">
        <v>1147</v>
      </c>
      <c r="F86" s="197" t="s">
        <v>709</v>
      </c>
      <c r="G86" s="199">
        <v>0</v>
      </c>
      <c r="H86" s="217"/>
      <c r="I86" s="199">
        <v>5000</v>
      </c>
      <c r="J86" s="191">
        <f t="shared" si="27"/>
        <v>5000</v>
      </c>
      <c r="K86" s="199"/>
      <c r="L86" s="199"/>
      <c r="M86" s="191">
        <f t="shared" si="28"/>
        <v>0</v>
      </c>
      <c r="N86" s="192" t="str">
        <f t="shared" si="29"/>
        <v>-</v>
      </c>
      <c r="O86" s="244" t="s">
        <v>710</v>
      </c>
      <c r="P86" s="213"/>
      <c r="Q86" s="203"/>
      <c r="R86" s="213"/>
      <c r="S86" s="195" t="str">
        <f t="shared" si="30"/>
        <v>도비</v>
      </c>
      <c r="T86" s="199"/>
      <c r="U86" s="199">
        <f t="shared" si="31"/>
        <v>5000</v>
      </c>
      <c r="V86" s="194"/>
      <c r="W86" s="213"/>
      <c r="X86" s="193"/>
      <c r="Y86" s="199"/>
      <c r="Z86" s="199"/>
      <c r="AA86" s="194"/>
      <c r="AB86" s="213"/>
      <c r="AC86" s="196"/>
    </row>
    <row r="87" spans="1:29" s="189" customFormat="1" ht="41.25" customHeight="1">
      <c r="A87" s="190" t="s">
        <v>584</v>
      </c>
      <c r="B87" s="190" t="s">
        <v>181</v>
      </c>
      <c r="C87" s="197" t="s">
        <v>182</v>
      </c>
      <c r="D87" s="198" t="s">
        <v>562</v>
      </c>
      <c r="E87" s="198">
        <v>1148</v>
      </c>
      <c r="F87" s="197" t="s">
        <v>711</v>
      </c>
      <c r="G87" s="199">
        <v>2300</v>
      </c>
      <c r="H87" s="199">
        <v>-500</v>
      </c>
      <c r="I87" s="199"/>
      <c r="J87" s="191">
        <f t="shared" si="27"/>
        <v>1800</v>
      </c>
      <c r="K87" s="199"/>
      <c r="L87" s="199"/>
      <c r="M87" s="191">
        <f t="shared" si="28"/>
        <v>2300</v>
      </c>
      <c r="N87" s="192" t="str">
        <f t="shared" si="29"/>
        <v>동의필요</v>
      </c>
      <c r="O87" s="244"/>
      <c r="P87" s="213"/>
      <c r="Q87" s="203"/>
      <c r="R87" s="213"/>
      <c r="S87" s="195" t="str">
        <f t="shared" si="30"/>
        <v>도비</v>
      </c>
      <c r="T87" s="199"/>
      <c r="U87" s="199">
        <f t="shared" si="31"/>
        <v>-500</v>
      </c>
      <c r="V87" s="194"/>
      <c r="W87" s="213"/>
      <c r="X87" s="193"/>
      <c r="Y87" s="199"/>
      <c r="Z87" s="199"/>
      <c r="AA87" s="194"/>
      <c r="AB87" s="213"/>
      <c r="AC87" s="196"/>
    </row>
    <row r="88" spans="1:29" s="189" customFormat="1" ht="41.25" customHeight="1">
      <c r="A88" s="190" t="s">
        <v>584</v>
      </c>
      <c r="B88" s="190" t="s">
        <v>181</v>
      </c>
      <c r="C88" s="197" t="s">
        <v>182</v>
      </c>
      <c r="D88" s="198" t="s">
        <v>562</v>
      </c>
      <c r="E88" s="198">
        <v>1148</v>
      </c>
      <c r="F88" s="197" t="s">
        <v>712</v>
      </c>
      <c r="G88" s="199">
        <v>1700</v>
      </c>
      <c r="H88" s="199">
        <v>-500</v>
      </c>
      <c r="I88" s="199"/>
      <c r="J88" s="191">
        <f t="shared" si="27"/>
        <v>1200</v>
      </c>
      <c r="K88" s="199"/>
      <c r="L88" s="199"/>
      <c r="M88" s="191">
        <f t="shared" si="28"/>
        <v>1700</v>
      </c>
      <c r="N88" s="192" t="str">
        <f t="shared" si="29"/>
        <v>동의필요</v>
      </c>
      <c r="O88" s="244"/>
      <c r="P88" s="213"/>
      <c r="Q88" s="203"/>
      <c r="R88" s="213"/>
      <c r="S88" s="195" t="str">
        <f t="shared" si="30"/>
        <v>도비</v>
      </c>
      <c r="T88" s="199"/>
      <c r="U88" s="199">
        <f t="shared" si="31"/>
        <v>-500</v>
      </c>
      <c r="V88" s="194"/>
      <c r="W88" s="213"/>
      <c r="X88" s="193"/>
      <c r="Y88" s="199"/>
      <c r="Z88" s="199"/>
      <c r="AA88" s="194"/>
      <c r="AB88" s="213"/>
      <c r="AC88" s="196"/>
    </row>
    <row r="89" spans="1:29" s="189" customFormat="1" ht="41.25" customHeight="1">
      <c r="A89" s="190" t="s">
        <v>427</v>
      </c>
      <c r="B89" s="190" t="s">
        <v>181</v>
      </c>
      <c r="C89" s="197" t="s">
        <v>182</v>
      </c>
      <c r="D89" s="198" t="s">
        <v>562</v>
      </c>
      <c r="E89" s="198">
        <v>1149</v>
      </c>
      <c r="F89" s="197" t="s">
        <v>713</v>
      </c>
      <c r="G89" s="199">
        <v>90000</v>
      </c>
      <c r="H89" s="199">
        <v>-27000</v>
      </c>
      <c r="I89" s="199"/>
      <c r="J89" s="191">
        <f t="shared" si="27"/>
        <v>63000</v>
      </c>
      <c r="K89" s="199"/>
      <c r="L89" s="199"/>
      <c r="M89" s="191">
        <f t="shared" si="28"/>
        <v>90000</v>
      </c>
      <c r="N89" s="192" t="str">
        <f t="shared" si="29"/>
        <v>동의필요</v>
      </c>
      <c r="O89" s="244" t="s">
        <v>714</v>
      </c>
      <c r="P89" s="213"/>
      <c r="Q89" s="203"/>
      <c r="R89" s="213"/>
      <c r="S89" s="195" t="str">
        <f t="shared" si="30"/>
        <v>도비</v>
      </c>
      <c r="T89" s="199"/>
      <c r="U89" s="199">
        <f t="shared" si="31"/>
        <v>-27000</v>
      </c>
      <c r="V89" s="194"/>
      <c r="W89" s="213"/>
      <c r="X89" s="193"/>
      <c r="Y89" s="199"/>
      <c r="Z89" s="199"/>
      <c r="AA89" s="194"/>
      <c r="AB89" s="213"/>
      <c r="AC89" s="196"/>
    </row>
    <row r="90" spans="1:29" s="189" customFormat="1" ht="41.25" customHeight="1">
      <c r="A90" s="190" t="s">
        <v>427</v>
      </c>
      <c r="B90" s="190" t="s">
        <v>181</v>
      </c>
      <c r="C90" s="197" t="s">
        <v>182</v>
      </c>
      <c r="D90" s="198" t="s">
        <v>562</v>
      </c>
      <c r="E90" s="198">
        <v>1149</v>
      </c>
      <c r="F90" s="197" t="s">
        <v>715</v>
      </c>
      <c r="G90" s="199">
        <v>0</v>
      </c>
      <c r="H90" s="217"/>
      <c r="I90" s="199">
        <v>27000</v>
      </c>
      <c r="J90" s="191">
        <f t="shared" si="27"/>
        <v>27000</v>
      </c>
      <c r="K90" s="199"/>
      <c r="L90" s="199"/>
      <c r="M90" s="191">
        <f t="shared" si="28"/>
        <v>0</v>
      </c>
      <c r="N90" s="192" t="str">
        <f t="shared" si="29"/>
        <v>-</v>
      </c>
      <c r="O90" s="244" t="s">
        <v>716</v>
      </c>
      <c r="P90" s="213"/>
      <c r="Q90" s="203"/>
      <c r="R90" s="213"/>
      <c r="S90" s="195" t="str">
        <f t="shared" si="30"/>
        <v>도비</v>
      </c>
      <c r="T90" s="199"/>
      <c r="U90" s="199">
        <f t="shared" si="31"/>
        <v>27000</v>
      </c>
      <c r="V90" s="194"/>
      <c r="W90" s="213"/>
      <c r="X90" s="193"/>
      <c r="Y90" s="199"/>
      <c r="Z90" s="199"/>
      <c r="AA90" s="194"/>
      <c r="AB90" s="213"/>
      <c r="AC90" s="196"/>
    </row>
    <row r="91" spans="1:29" s="189" customFormat="1" ht="41.25" customHeight="1">
      <c r="A91" s="80" t="s">
        <v>427</v>
      </c>
      <c r="B91" s="190" t="s">
        <v>181</v>
      </c>
      <c r="C91" s="197" t="s">
        <v>182</v>
      </c>
      <c r="D91" s="198" t="s">
        <v>562</v>
      </c>
      <c r="E91" s="198">
        <v>1149</v>
      </c>
      <c r="F91" s="197" t="s">
        <v>717</v>
      </c>
      <c r="G91" s="199">
        <v>50000</v>
      </c>
      <c r="H91" s="199">
        <v>-50000</v>
      </c>
      <c r="I91" s="199"/>
      <c r="J91" s="191">
        <f t="shared" si="27"/>
        <v>0</v>
      </c>
      <c r="K91" s="199"/>
      <c r="L91" s="199"/>
      <c r="M91" s="191">
        <f t="shared" si="28"/>
        <v>50000</v>
      </c>
      <c r="N91" s="192" t="str">
        <f t="shared" si="29"/>
        <v>동의필요</v>
      </c>
      <c r="O91" s="238" t="s">
        <v>718</v>
      </c>
      <c r="P91" s="213"/>
      <c r="Q91" s="203"/>
      <c r="R91" s="213"/>
      <c r="S91" s="195" t="str">
        <f t="shared" si="30"/>
        <v>도비</v>
      </c>
      <c r="T91" s="199"/>
      <c r="U91" s="199">
        <f t="shared" si="31"/>
        <v>-50000</v>
      </c>
      <c r="V91" s="194"/>
      <c r="W91" s="213"/>
      <c r="X91" s="193"/>
      <c r="Y91" s="199"/>
      <c r="Z91" s="199"/>
      <c r="AA91" s="194"/>
      <c r="AB91" s="213"/>
      <c r="AC91" s="196"/>
    </row>
    <row r="92" spans="1:29" ht="41.25" customHeight="1">
      <c r="A92" s="80" t="s">
        <v>427</v>
      </c>
      <c r="B92" s="190" t="s">
        <v>181</v>
      </c>
      <c r="C92" s="197" t="s">
        <v>182</v>
      </c>
      <c r="D92" s="198" t="s">
        <v>562</v>
      </c>
      <c r="E92" s="200">
        <v>1149</v>
      </c>
      <c r="F92" s="201" t="s">
        <v>719</v>
      </c>
      <c r="G92" s="199">
        <v>0</v>
      </c>
      <c r="H92" s="217"/>
      <c r="I92" s="199">
        <v>50000</v>
      </c>
      <c r="J92" s="191">
        <f t="shared" si="27"/>
        <v>50000</v>
      </c>
      <c r="K92" s="199"/>
      <c r="L92" s="199"/>
      <c r="M92" s="191">
        <f t="shared" si="28"/>
        <v>0</v>
      </c>
      <c r="N92" s="192" t="str">
        <f t="shared" si="29"/>
        <v>-</v>
      </c>
      <c r="O92" s="238" t="s">
        <v>720</v>
      </c>
      <c r="P92" s="213"/>
      <c r="Q92" s="203"/>
      <c r="R92" s="213"/>
      <c r="S92" s="195" t="str">
        <f t="shared" si="30"/>
        <v>도비</v>
      </c>
      <c r="T92" s="199"/>
      <c r="U92" s="199">
        <f t="shared" si="31"/>
        <v>50000</v>
      </c>
      <c r="V92" s="194"/>
      <c r="W92" s="213"/>
      <c r="X92" s="193"/>
      <c r="Y92" s="199"/>
      <c r="Z92" s="199"/>
      <c r="AA92" s="194"/>
      <c r="AB92" s="213"/>
      <c r="AC92" s="196"/>
    </row>
    <row r="93" spans="1:29" ht="27">
      <c r="A93" s="80" t="s">
        <v>427</v>
      </c>
      <c r="B93" s="190" t="s">
        <v>181</v>
      </c>
      <c r="C93" s="197" t="s">
        <v>182</v>
      </c>
      <c r="D93" s="198" t="s">
        <v>562</v>
      </c>
      <c r="E93" s="198">
        <v>1149</v>
      </c>
      <c r="F93" s="197" t="s">
        <v>721</v>
      </c>
      <c r="G93" s="199">
        <v>324000</v>
      </c>
      <c r="H93" s="217"/>
      <c r="I93" s="199">
        <v>140000</v>
      </c>
      <c r="J93" s="191">
        <f t="shared" si="27"/>
        <v>464000</v>
      </c>
      <c r="K93" s="199"/>
      <c r="L93" s="199"/>
      <c r="M93" s="191">
        <f t="shared" si="28"/>
        <v>324000</v>
      </c>
      <c r="N93" s="192" t="str">
        <f t="shared" si="29"/>
        <v>-</v>
      </c>
      <c r="O93" s="239"/>
      <c r="P93" s="213"/>
      <c r="Q93" s="203"/>
      <c r="R93" s="213"/>
      <c r="S93" s="195" t="str">
        <f t="shared" si="30"/>
        <v>도비</v>
      </c>
      <c r="T93" s="199"/>
      <c r="U93" s="199">
        <f t="shared" si="31"/>
        <v>140000</v>
      </c>
      <c r="V93" s="194"/>
      <c r="W93" s="213"/>
      <c r="X93" s="193"/>
      <c r="Y93" s="199"/>
      <c r="Z93" s="199"/>
      <c r="AA93" s="194"/>
      <c r="AB93" s="213"/>
      <c r="AC93" s="196"/>
    </row>
    <row r="94" spans="1:29" ht="27">
      <c r="A94" s="190" t="s">
        <v>427</v>
      </c>
      <c r="B94" s="190" t="s">
        <v>181</v>
      </c>
      <c r="C94" s="243" t="s">
        <v>184</v>
      </c>
      <c r="D94" s="198" t="s">
        <v>562</v>
      </c>
      <c r="E94" s="198">
        <v>1151</v>
      </c>
      <c r="F94" s="197" t="s">
        <v>722</v>
      </c>
      <c r="G94" s="199">
        <v>8000</v>
      </c>
      <c r="H94" s="199">
        <v>-8000</v>
      </c>
      <c r="I94" s="199"/>
      <c r="J94" s="191">
        <f t="shared" si="27"/>
        <v>0</v>
      </c>
      <c r="K94" s="199"/>
      <c r="L94" s="199"/>
      <c r="M94" s="191">
        <f t="shared" si="28"/>
        <v>8000</v>
      </c>
      <c r="N94" s="192" t="str">
        <f t="shared" si="29"/>
        <v>동의필요</v>
      </c>
      <c r="O94" s="238" t="s">
        <v>723</v>
      </c>
      <c r="P94" s="213"/>
      <c r="Q94" s="203"/>
      <c r="R94" s="213"/>
      <c r="S94" s="195" t="str">
        <f t="shared" si="30"/>
        <v>도비</v>
      </c>
      <c r="T94" s="199"/>
      <c r="U94" s="199">
        <f t="shared" si="31"/>
        <v>-8000</v>
      </c>
      <c r="V94" s="194"/>
      <c r="W94" s="213"/>
      <c r="X94" s="193"/>
      <c r="Y94" s="199"/>
      <c r="Z94" s="199"/>
      <c r="AA94" s="194"/>
      <c r="AB94" s="213"/>
      <c r="AC94" s="196"/>
    </row>
    <row r="95" spans="1:29" ht="27">
      <c r="A95" s="190" t="s">
        <v>427</v>
      </c>
      <c r="B95" s="190" t="s">
        <v>181</v>
      </c>
      <c r="C95" s="243" t="s">
        <v>184</v>
      </c>
      <c r="D95" s="198" t="s">
        <v>562</v>
      </c>
      <c r="E95" s="198">
        <v>1151</v>
      </c>
      <c r="F95" s="197" t="s">
        <v>724</v>
      </c>
      <c r="G95" s="199">
        <v>0</v>
      </c>
      <c r="H95" s="217"/>
      <c r="I95" s="199">
        <v>8000</v>
      </c>
      <c r="J95" s="191">
        <f t="shared" si="27"/>
        <v>8000</v>
      </c>
      <c r="K95" s="199"/>
      <c r="L95" s="199"/>
      <c r="M95" s="191">
        <f t="shared" si="28"/>
        <v>0</v>
      </c>
      <c r="N95" s="192" t="str">
        <f t="shared" si="29"/>
        <v>-</v>
      </c>
      <c r="O95" s="238" t="s">
        <v>725</v>
      </c>
      <c r="P95" s="213"/>
      <c r="Q95" s="203"/>
      <c r="R95" s="213"/>
      <c r="S95" s="195" t="str">
        <f t="shared" si="30"/>
        <v>도비</v>
      </c>
      <c r="T95" s="199"/>
      <c r="U95" s="199">
        <f t="shared" si="31"/>
        <v>8000</v>
      </c>
      <c r="V95" s="194"/>
      <c r="W95" s="213"/>
      <c r="X95" s="193"/>
      <c r="Y95" s="199"/>
      <c r="Z95" s="199"/>
      <c r="AA95" s="194"/>
      <c r="AB95" s="213"/>
      <c r="AC95" s="196"/>
    </row>
    <row r="96" spans="1:29" ht="27">
      <c r="A96" s="190" t="s">
        <v>726</v>
      </c>
      <c r="B96" s="80" t="s">
        <v>727</v>
      </c>
      <c r="C96" s="243" t="s">
        <v>728</v>
      </c>
      <c r="D96" s="198" t="s">
        <v>562</v>
      </c>
      <c r="E96" s="200">
        <v>1152</v>
      </c>
      <c r="F96" s="201" t="s">
        <v>729</v>
      </c>
      <c r="G96" s="199">
        <v>30000</v>
      </c>
      <c r="H96" s="217"/>
      <c r="I96" s="199">
        <v>20000</v>
      </c>
      <c r="J96" s="191">
        <f t="shared" si="27"/>
        <v>50000</v>
      </c>
      <c r="K96" s="199"/>
      <c r="L96" s="199"/>
      <c r="M96" s="191">
        <f t="shared" si="28"/>
        <v>30000</v>
      </c>
      <c r="N96" s="192" t="str">
        <f t="shared" si="29"/>
        <v>-</v>
      </c>
      <c r="O96" s="239"/>
      <c r="P96" s="213"/>
      <c r="Q96" s="203"/>
      <c r="R96" s="213"/>
      <c r="S96" s="195" t="str">
        <f t="shared" si="30"/>
        <v>도비</v>
      </c>
      <c r="T96" s="199"/>
      <c r="U96" s="199">
        <f t="shared" si="31"/>
        <v>20000</v>
      </c>
      <c r="V96" s="194"/>
      <c r="W96" s="213"/>
      <c r="X96" s="193"/>
      <c r="Y96" s="199"/>
      <c r="Z96" s="199"/>
      <c r="AA96" s="194"/>
      <c r="AB96" s="213"/>
      <c r="AC96" s="196"/>
    </row>
    <row r="97" spans="1:29" ht="27">
      <c r="A97" s="190" t="s">
        <v>730</v>
      </c>
      <c r="B97" s="80" t="s">
        <v>731</v>
      </c>
      <c r="C97" s="243" t="s">
        <v>732</v>
      </c>
      <c r="D97" s="198" t="s">
        <v>562</v>
      </c>
      <c r="E97" s="200">
        <v>1152</v>
      </c>
      <c r="F97" s="201" t="s">
        <v>733</v>
      </c>
      <c r="G97" s="199">
        <v>600000</v>
      </c>
      <c r="H97" s="199">
        <v>-100000</v>
      </c>
      <c r="I97" s="199"/>
      <c r="J97" s="191">
        <f t="shared" si="27"/>
        <v>500000</v>
      </c>
      <c r="K97" s="199"/>
      <c r="L97" s="199"/>
      <c r="M97" s="191">
        <f t="shared" si="28"/>
        <v>600000</v>
      </c>
      <c r="N97" s="192" t="str">
        <f t="shared" si="29"/>
        <v>동의필요</v>
      </c>
      <c r="O97" s="239"/>
      <c r="P97" s="213"/>
      <c r="Q97" s="203"/>
      <c r="R97" s="213"/>
      <c r="S97" s="195" t="str">
        <f t="shared" si="30"/>
        <v>도비</v>
      </c>
      <c r="T97" s="199"/>
      <c r="U97" s="199">
        <f t="shared" si="31"/>
        <v>-100000</v>
      </c>
      <c r="V97" s="194"/>
      <c r="W97" s="213"/>
      <c r="X97" s="193"/>
      <c r="Y97" s="199"/>
      <c r="Z97" s="199"/>
      <c r="AA97" s="194"/>
      <c r="AB97" s="213"/>
      <c r="AC97" s="196"/>
    </row>
    <row r="98" spans="1:29" ht="27">
      <c r="A98" s="190" t="s">
        <v>730</v>
      </c>
      <c r="B98" s="80" t="s">
        <v>727</v>
      </c>
      <c r="C98" s="201" t="s">
        <v>734</v>
      </c>
      <c r="D98" s="198" t="s">
        <v>562</v>
      </c>
      <c r="E98" s="200">
        <v>1155</v>
      </c>
      <c r="F98" s="201" t="s">
        <v>735</v>
      </c>
      <c r="G98" s="199">
        <v>100000</v>
      </c>
      <c r="H98" s="217"/>
      <c r="I98" s="199">
        <v>50000</v>
      </c>
      <c r="J98" s="191">
        <f t="shared" si="27"/>
        <v>150000</v>
      </c>
      <c r="K98" s="199"/>
      <c r="L98" s="199"/>
      <c r="M98" s="191">
        <f t="shared" si="28"/>
        <v>100000</v>
      </c>
      <c r="N98" s="192" t="str">
        <f t="shared" si="29"/>
        <v>-</v>
      </c>
      <c r="O98" s="239"/>
      <c r="P98" s="213"/>
      <c r="Q98" s="203"/>
      <c r="R98" s="213"/>
      <c r="S98" s="195" t="str">
        <f t="shared" si="30"/>
        <v>도비</v>
      </c>
      <c r="T98" s="199"/>
      <c r="U98" s="199">
        <f t="shared" si="31"/>
        <v>50000</v>
      </c>
      <c r="V98" s="194"/>
      <c r="W98" s="213"/>
      <c r="X98" s="193"/>
      <c r="Y98" s="199"/>
      <c r="Z98" s="199"/>
      <c r="AA98" s="194"/>
      <c r="AB98" s="213"/>
      <c r="AC98" s="196"/>
    </row>
    <row r="99" spans="1:29" ht="40.5">
      <c r="A99" s="190" t="s">
        <v>730</v>
      </c>
      <c r="B99" s="80" t="s">
        <v>727</v>
      </c>
      <c r="C99" s="201" t="s">
        <v>734</v>
      </c>
      <c r="D99" s="198" t="s">
        <v>562</v>
      </c>
      <c r="E99" s="200">
        <v>1155</v>
      </c>
      <c r="F99" s="201" t="s">
        <v>736</v>
      </c>
      <c r="G99" s="199">
        <v>20000</v>
      </c>
      <c r="H99" s="217"/>
      <c r="I99" s="199">
        <v>30000</v>
      </c>
      <c r="J99" s="191">
        <f t="shared" si="27"/>
        <v>50000</v>
      </c>
      <c r="K99" s="199"/>
      <c r="L99" s="199"/>
      <c r="M99" s="191">
        <f t="shared" si="28"/>
        <v>20000</v>
      </c>
      <c r="N99" s="192" t="str">
        <f t="shared" si="29"/>
        <v>-</v>
      </c>
      <c r="O99" s="239"/>
      <c r="P99" s="213"/>
      <c r="Q99" s="203"/>
      <c r="R99" s="213"/>
      <c r="S99" s="195" t="str">
        <f t="shared" si="30"/>
        <v>도비</v>
      </c>
      <c r="T99" s="199"/>
      <c r="U99" s="199">
        <f t="shared" si="31"/>
        <v>30000</v>
      </c>
      <c r="V99" s="194"/>
      <c r="W99" s="213"/>
      <c r="X99" s="193"/>
      <c r="Y99" s="199"/>
      <c r="Z99" s="199"/>
      <c r="AA99" s="194"/>
      <c r="AB99" s="213"/>
      <c r="AC99" s="196"/>
    </row>
    <row r="100" spans="1:29" ht="27">
      <c r="A100" s="190" t="s">
        <v>730</v>
      </c>
      <c r="B100" s="80" t="s">
        <v>727</v>
      </c>
      <c r="C100" s="201" t="s">
        <v>737</v>
      </c>
      <c r="D100" s="198" t="s">
        <v>562</v>
      </c>
      <c r="E100" s="200">
        <v>1155</v>
      </c>
      <c r="F100" s="201" t="s">
        <v>738</v>
      </c>
      <c r="G100" s="199">
        <v>130000</v>
      </c>
      <c r="H100" s="199">
        <v>-20000</v>
      </c>
      <c r="I100" s="199"/>
      <c r="J100" s="191">
        <f t="shared" si="27"/>
        <v>110000</v>
      </c>
      <c r="K100" s="199"/>
      <c r="L100" s="199"/>
      <c r="M100" s="191">
        <f t="shared" si="28"/>
        <v>130000</v>
      </c>
      <c r="N100" s="192" t="str">
        <f t="shared" si="29"/>
        <v>동의필요</v>
      </c>
      <c r="O100" s="239"/>
      <c r="P100" s="213"/>
      <c r="Q100" s="203"/>
      <c r="R100" s="213"/>
      <c r="S100" s="195" t="s">
        <v>739</v>
      </c>
      <c r="T100" s="199"/>
      <c r="U100" s="199">
        <f t="shared" si="31"/>
        <v>-20000</v>
      </c>
      <c r="V100" s="194"/>
      <c r="W100" s="213"/>
      <c r="X100" s="193"/>
      <c r="Y100" s="199"/>
      <c r="Z100" s="199"/>
      <c r="AA100" s="194"/>
      <c r="AB100" s="213"/>
      <c r="AC100" s="196"/>
    </row>
    <row r="101" spans="1:29" ht="27">
      <c r="A101" s="190" t="s">
        <v>730</v>
      </c>
      <c r="B101" s="80" t="s">
        <v>727</v>
      </c>
      <c r="C101" s="201" t="s">
        <v>737</v>
      </c>
      <c r="D101" s="198" t="s">
        <v>562</v>
      </c>
      <c r="E101" s="200">
        <v>1155</v>
      </c>
      <c r="F101" s="201" t="s">
        <v>740</v>
      </c>
      <c r="G101" s="199">
        <v>740000</v>
      </c>
      <c r="H101" s="217"/>
      <c r="I101" s="199">
        <v>20000</v>
      </c>
      <c r="J101" s="191">
        <f t="shared" si="27"/>
        <v>760000</v>
      </c>
      <c r="K101" s="199"/>
      <c r="L101" s="199"/>
      <c r="M101" s="191">
        <f t="shared" si="28"/>
        <v>740000</v>
      </c>
      <c r="N101" s="192" t="str">
        <f t="shared" si="29"/>
        <v>-</v>
      </c>
      <c r="O101" s="239" t="s">
        <v>741</v>
      </c>
      <c r="P101" s="213"/>
      <c r="Q101" s="203"/>
      <c r="R101" s="213"/>
      <c r="S101" s="195" t="str">
        <f>IF($Q101="도비","도비",IF(COUNT(FIND("국비/",$F101)),"국비",IF(COUNT(FIND("지특/",$F101)),"지특",IF(COUNT(FIND("기금/",$F101)),"기금",IF(COUNT(FIND("교부세/",$F101)),"특교",IF(COUNT(FIND("자체/",$F101)),"도비",""))))))</f>
        <v>도비</v>
      </c>
      <c r="T101" s="199"/>
      <c r="U101" s="199">
        <f t="shared" si="31"/>
        <v>20000</v>
      </c>
      <c r="V101" s="194"/>
      <c r="W101" s="213"/>
      <c r="X101" s="193"/>
      <c r="Y101" s="199"/>
      <c r="Z101" s="199"/>
      <c r="AA101" s="194"/>
      <c r="AB101" s="213"/>
      <c r="AC101" s="196"/>
    </row>
    <row r="102" spans="1:29" ht="27">
      <c r="A102" s="190" t="s">
        <v>730</v>
      </c>
      <c r="B102" s="80" t="s">
        <v>727</v>
      </c>
      <c r="C102" s="201" t="s">
        <v>737</v>
      </c>
      <c r="D102" s="198" t="s">
        <v>562</v>
      </c>
      <c r="E102" s="200">
        <v>1156</v>
      </c>
      <c r="F102" s="201" t="s">
        <v>742</v>
      </c>
      <c r="G102" s="199">
        <v>329000</v>
      </c>
      <c r="H102" s="217"/>
      <c r="I102" s="199">
        <v>71000</v>
      </c>
      <c r="J102" s="191">
        <f t="shared" si="27"/>
        <v>400000</v>
      </c>
      <c r="K102" s="199"/>
      <c r="L102" s="199"/>
      <c r="M102" s="191">
        <f t="shared" si="28"/>
        <v>329000</v>
      </c>
      <c r="N102" s="192" t="str">
        <f t="shared" si="29"/>
        <v>-</v>
      </c>
      <c r="O102" s="239"/>
      <c r="P102" s="213"/>
      <c r="Q102" s="203"/>
      <c r="R102" s="213"/>
      <c r="S102" s="195" t="str">
        <f>IF($Q102="도비","도비",IF(COUNT(FIND("국비/",$F102)),"국비",IF(COUNT(FIND("지특/",$F102)),"지특",IF(COUNT(FIND("기금/",$F102)),"기금",IF(COUNT(FIND("교부세/",$F102)),"특교",IF(COUNT(FIND("자체/",$F102)),"도비",""))))))</f>
        <v>도비</v>
      </c>
      <c r="T102" s="199"/>
      <c r="U102" s="199">
        <f t="shared" si="31"/>
        <v>71000</v>
      </c>
      <c r="V102" s="194"/>
      <c r="W102" s="213"/>
      <c r="X102" s="193"/>
      <c r="Y102" s="199"/>
      <c r="Z102" s="199"/>
      <c r="AA102" s="194"/>
      <c r="AB102" s="213"/>
      <c r="AC102" s="196"/>
    </row>
    <row r="103" spans="1:29" ht="40.5">
      <c r="A103" s="190" t="s">
        <v>730</v>
      </c>
      <c r="B103" s="80" t="s">
        <v>727</v>
      </c>
      <c r="C103" s="201" t="s">
        <v>737</v>
      </c>
      <c r="D103" s="198" t="s">
        <v>562</v>
      </c>
      <c r="E103" s="200">
        <v>1156</v>
      </c>
      <c r="F103" s="201" t="s">
        <v>743</v>
      </c>
      <c r="G103" s="199">
        <v>90000</v>
      </c>
      <c r="H103" s="217"/>
      <c r="I103" s="199">
        <v>30000</v>
      </c>
      <c r="J103" s="191">
        <f t="shared" si="27"/>
        <v>120000</v>
      </c>
      <c r="K103" s="199"/>
      <c r="L103" s="199"/>
      <c r="M103" s="191">
        <f t="shared" si="28"/>
        <v>90000</v>
      </c>
      <c r="N103" s="192" t="str">
        <f t="shared" si="29"/>
        <v>-</v>
      </c>
      <c r="O103" s="239"/>
      <c r="P103" s="213"/>
      <c r="Q103" s="203"/>
      <c r="R103" s="213"/>
      <c r="S103" s="195" t="str">
        <f>IF($Q103="도비","도비",IF(COUNT(FIND("국비/",$F103)),"국비",IF(COUNT(FIND("지특/",$F103)),"지특",IF(COUNT(FIND("기금/",$F103)),"기금",IF(COUNT(FIND("교부세/",$F103)),"특교",IF(COUNT(FIND("자체/",$F103)),"도비",""))))))</f>
        <v>도비</v>
      </c>
      <c r="T103" s="199"/>
      <c r="U103" s="199">
        <f t="shared" si="31"/>
        <v>30000</v>
      </c>
      <c r="V103" s="194"/>
      <c r="W103" s="213"/>
      <c r="X103" s="193"/>
      <c r="Y103" s="199"/>
      <c r="Z103" s="199"/>
      <c r="AA103" s="194"/>
      <c r="AB103" s="213"/>
      <c r="AC103" s="196"/>
    </row>
    <row r="104" spans="1:29" ht="27">
      <c r="A104" s="190" t="s">
        <v>730</v>
      </c>
      <c r="B104" s="80" t="s">
        <v>727</v>
      </c>
      <c r="C104" s="201" t="s">
        <v>737</v>
      </c>
      <c r="D104" s="198" t="s">
        <v>562</v>
      </c>
      <c r="E104" s="200" t="s">
        <v>744</v>
      </c>
      <c r="F104" s="201" t="s">
        <v>745</v>
      </c>
      <c r="G104" s="199">
        <v>0</v>
      </c>
      <c r="H104" s="217"/>
      <c r="I104" s="199">
        <v>100000</v>
      </c>
      <c r="J104" s="191">
        <f t="shared" si="27"/>
        <v>100000</v>
      </c>
      <c r="K104" s="199"/>
      <c r="L104" s="199"/>
      <c r="M104" s="191">
        <f t="shared" si="28"/>
        <v>0</v>
      </c>
      <c r="N104" s="192" t="str">
        <f t="shared" si="29"/>
        <v>-</v>
      </c>
      <c r="O104" s="239" t="s">
        <v>746</v>
      </c>
      <c r="P104" s="213"/>
      <c r="Q104" s="203"/>
      <c r="R104" s="213"/>
      <c r="S104" s="195" t="str">
        <f>IF($Q104="도비","도비",IF(COUNT(FIND("국비/",$F104)),"국비",IF(COUNT(FIND("지특/",$F104)),"지특",IF(COUNT(FIND("기금/",$F104)),"기금",IF(COUNT(FIND("교부세/",$F104)),"특교",IF(COUNT(FIND("자체/",$F104)),"도비",""))))))</f>
        <v>도비</v>
      </c>
      <c r="T104" s="199"/>
      <c r="U104" s="199">
        <f t="shared" si="31"/>
        <v>100000</v>
      </c>
      <c r="V104" s="194"/>
      <c r="W104" s="213"/>
      <c r="X104" s="193"/>
      <c r="Y104" s="199"/>
      <c r="Z104" s="199"/>
      <c r="AA104" s="194"/>
      <c r="AB104" s="213"/>
      <c r="AC104" s="196"/>
    </row>
    <row r="105" spans="1:29" ht="27">
      <c r="A105" s="190" t="s">
        <v>730</v>
      </c>
      <c r="B105" s="80" t="s">
        <v>727</v>
      </c>
      <c r="C105" s="201" t="s">
        <v>737</v>
      </c>
      <c r="D105" s="198" t="s">
        <v>562</v>
      </c>
      <c r="E105" s="200" t="s">
        <v>744</v>
      </c>
      <c r="F105" s="201" t="s">
        <v>747</v>
      </c>
      <c r="G105" s="199">
        <v>0</v>
      </c>
      <c r="H105" s="217"/>
      <c r="I105" s="199">
        <v>195000</v>
      </c>
      <c r="J105" s="191">
        <f t="shared" si="27"/>
        <v>195000</v>
      </c>
      <c r="K105" s="199"/>
      <c r="L105" s="199"/>
      <c r="M105" s="191">
        <f t="shared" si="28"/>
        <v>0</v>
      </c>
      <c r="N105" s="192" t="str">
        <f t="shared" si="29"/>
        <v>-</v>
      </c>
      <c r="O105" s="239"/>
      <c r="P105" s="213"/>
      <c r="Q105" s="203"/>
      <c r="R105" s="213"/>
      <c r="S105" s="195" t="str">
        <f>IF($Q105="도비","도비",IF(COUNT(FIND("국비/",$F105)),"국비",IF(COUNT(FIND("지특/",$F105)),"지특",IF(COUNT(FIND("기금/",$F105)),"기금",IF(COUNT(FIND("교부세/",$F105)),"특교",IF(COUNT(FIND("자체/",$F105)),"도비",""))))))</f>
        <v>도비</v>
      </c>
      <c r="T105" s="199"/>
      <c r="U105" s="199">
        <f t="shared" si="31"/>
        <v>195000</v>
      </c>
      <c r="V105" s="194"/>
      <c r="W105" s="213"/>
      <c r="X105" s="193"/>
      <c r="Y105" s="199"/>
      <c r="Z105" s="199"/>
      <c r="AA105" s="194"/>
      <c r="AB105" s="213"/>
      <c r="AC105" s="196"/>
    </row>
  </sheetData>
  <sheetProtection formatCells="0" formatColumns="0" formatRows="0" autoFilter="0"/>
  <autoFilter ref="A6:AD92"/>
  <mergeCells count="20">
    <mergeCell ref="A1:O1"/>
    <mergeCell ref="A4:A5"/>
    <mergeCell ref="B4:B5"/>
    <mergeCell ref="C4:C5"/>
    <mergeCell ref="D4:D5"/>
    <mergeCell ref="E4:E5"/>
    <mergeCell ref="F4:F5"/>
    <mergeCell ref="G4:G5"/>
    <mergeCell ref="AC4:AC5"/>
    <mergeCell ref="H4:I4"/>
    <mergeCell ref="J4:J5"/>
    <mergeCell ref="K4:L4"/>
    <mergeCell ref="M4:M5"/>
    <mergeCell ref="N4:N5"/>
    <mergeCell ref="O4:O5"/>
    <mergeCell ref="Q4:Q5"/>
    <mergeCell ref="S4:S5"/>
    <mergeCell ref="T4:V4"/>
    <mergeCell ref="X4:X5"/>
    <mergeCell ref="Y4:AA4"/>
  </mergeCells>
  <phoneticPr fontId="2" type="noConversion"/>
  <conditionalFormatting sqref="Q7:Q54 Q56:Q60 Q106:Q607">
    <cfRule type="containsText" dxfId="22" priority="43" operator="containsText" text="국도비">
      <formula>NOT(ISERROR(SEARCH("국도비",Q7)))</formula>
    </cfRule>
  </conditionalFormatting>
  <conditionalFormatting sqref="G7:G9 G56:G60 G106:G607 G11:G54">
    <cfRule type="expression" dxfId="21" priority="42">
      <formula>($D7="본예산")</formula>
    </cfRule>
  </conditionalFormatting>
  <conditionalFormatting sqref="Y7:AA54 R7:U54 Y56:AA60 R56:U60 R106:U607 S63 S65 S74 S76 S78 S80 S82 Y92:AA607">
    <cfRule type="containsText" dxfId="20" priority="41" operator="containsText" text="직접입력">
      <formula>NOT(ISERROR(SEARCH("직접입력",R7)))</formula>
    </cfRule>
  </conditionalFormatting>
  <conditionalFormatting sqref="Q55">
    <cfRule type="containsText" dxfId="19" priority="21" operator="containsText" text="국도비">
      <formula>NOT(ISERROR(SEARCH("국도비",Q55)))</formula>
    </cfRule>
  </conditionalFormatting>
  <conditionalFormatting sqref="G55">
    <cfRule type="expression" dxfId="18" priority="20">
      <formula>($D55="본예산")</formula>
    </cfRule>
  </conditionalFormatting>
  <conditionalFormatting sqref="R55:U55 Y55:AA55">
    <cfRule type="containsText" dxfId="17" priority="19" operator="containsText" text="직접입력">
      <formula>NOT(ISERROR(SEARCH("직접입력",R55)))</formula>
    </cfRule>
  </conditionalFormatting>
  <conditionalFormatting sqref="Q61 Q73:Q84 Q63:Q65">
    <cfRule type="containsText" dxfId="16" priority="18" operator="containsText" text="국도비">
      <formula>NOT(ISERROR(SEARCH("국도비",Q61)))</formula>
    </cfRule>
  </conditionalFormatting>
  <conditionalFormatting sqref="G61 G73:G84 G63:G65">
    <cfRule type="expression" dxfId="15" priority="17">
      <formula>($D61="본예산")</formula>
    </cfRule>
  </conditionalFormatting>
  <conditionalFormatting sqref="R61:U61 Y61:AA65 R63:R65 S64 S73 S75 S77 S79 R83:T83 R73:R82 Y73:AA91 R84:S84 T84:T105">
    <cfRule type="containsText" dxfId="14" priority="16" operator="containsText" text="직접입력">
      <formula>NOT(ISERROR(SEARCH("직접입력",R61)))</formula>
    </cfRule>
  </conditionalFormatting>
  <conditionalFormatting sqref="R85:S105 U85:U105">
    <cfRule type="containsText" dxfId="13" priority="11" operator="containsText" text="직접입력">
      <formula>NOT(ISERROR(SEARCH("직접입력",R85)))</formula>
    </cfRule>
  </conditionalFormatting>
  <conditionalFormatting sqref="S81">
    <cfRule type="containsText" dxfId="12" priority="14" operator="containsText" text="직접입력">
      <formula>NOT(ISERROR(SEARCH("직접입력",S81)))</formula>
    </cfRule>
  </conditionalFormatting>
  <conditionalFormatting sqref="Q85:Q105">
    <cfRule type="containsText" dxfId="11" priority="13" operator="containsText" text="국도비">
      <formula>NOT(ISERROR(SEARCH("국도비",Q85)))</formula>
    </cfRule>
  </conditionalFormatting>
  <conditionalFormatting sqref="G85:G105">
    <cfRule type="expression" dxfId="10" priority="12">
      <formula>($D85="본예산")</formula>
    </cfRule>
  </conditionalFormatting>
  <conditionalFormatting sqref="Y72:AA72 R72:U72">
    <cfRule type="containsText" dxfId="9" priority="5" operator="containsText" text="직접입력">
      <formula>NOT(ISERROR(SEARCH("직접입력",R72)))</formula>
    </cfRule>
  </conditionalFormatting>
  <conditionalFormatting sqref="Q66:Q71">
    <cfRule type="containsText" dxfId="8" priority="10" operator="containsText" text="국도비">
      <formula>NOT(ISERROR(SEARCH("국도비",Q66)))</formula>
    </cfRule>
  </conditionalFormatting>
  <conditionalFormatting sqref="G66:G71">
    <cfRule type="expression" dxfId="7" priority="9">
      <formula>($D66="본예산")</formula>
    </cfRule>
  </conditionalFormatting>
  <conditionalFormatting sqref="R66:U71 Y66:AA71">
    <cfRule type="containsText" dxfId="6" priority="8" operator="containsText" text="직접입력">
      <formula>NOT(ISERROR(SEARCH("직접입력",R66)))</formula>
    </cfRule>
  </conditionalFormatting>
  <conditionalFormatting sqref="Q72">
    <cfRule type="containsText" dxfId="5" priority="7" operator="containsText" text="국도비">
      <formula>NOT(ISERROR(SEARCH("국도비",Q72)))</formula>
    </cfRule>
  </conditionalFormatting>
  <conditionalFormatting sqref="G72">
    <cfRule type="expression" dxfId="4" priority="6">
      <formula>($D72="본예산")</formula>
    </cfRule>
  </conditionalFormatting>
  <conditionalFormatting sqref="R62:U62">
    <cfRule type="containsText" dxfId="3" priority="2" operator="containsText" text="직접입력">
      <formula>NOT(ISERROR(SEARCH("직접입력",R62)))</formula>
    </cfRule>
  </conditionalFormatting>
  <conditionalFormatting sqref="Q62">
    <cfRule type="containsText" dxfId="2" priority="4" operator="containsText" text="국도비">
      <formula>NOT(ISERROR(SEARCH("국도비",Q62)))</formula>
    </cfRule>
  </conditionalFormatting>
  <conditionalFormatting sqref="G62">
    <cfRule type="expression" dxfId="1" priority="3">
      <formula>($D62="본예산")</formula>
    </cfRule>
  </conditionalFormatting>
  <conditionalFormatting sqref="G10">
    <cfRule type="expression" dxfId="0" priority="1">
      <formula>($D10="본예산")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49" fitToHeight="0" orientation="landscape" r:id="rId1"/>
  <headerFooter alignWithMargins="0">
    <oddFooter>&amp;C&amp;P</oddFooter>
  </headerFooter>
  <rowBreaks count="1" manualBreakCount="1">
    <brk id="50" max="16383" man="1"/>
  </rowBreak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구분표!$N$2:$N$3</xm:f>
          </x14:formula1>
          <xm:sqref>D83:E83 D84 D73:D79 D63:D65 D7:D61</xm:sqref>
        </x14:dataValidation>
        <x14:dataValidation type="list" allowBlank="1" showInputMessage="1" showErrorMessage="1">
          <x14:formula1>
            <xm:f>[2]구분표!#REF!</xm:f>
          </x14:formula1>
          <xm:sqref>Q85:Q105</xm:sqref>
        </x14:dataValidation>
        <x14:dataValidation type="list" allowBlank="1" showInputMessage="1" showErrorMessage="1">
          <x14:formula1>
            <xm:f>[2]구분표!#REF!</xm:f>
          </x14:formula1>
          <xm:sqref>D85:D105</xm:sqref>
        </x14:dataValidation>
        <x14:dataValidation type="list" allowBlank="1" showInputMessage="1" showErrorMessage="1">
          <x14:formula1>
            <xm:f>[1]구분표!#REF!</xm:f>
          </x14:formula1>
          <xm:sqref>D66:D72 D62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83" hidden="1" customWidth="1"/>
    <col min="10" max="10" width="16" style="83" hidden="1" customWidth="1"/>
    <col min="11" max="11" width="14.625" style="83" hidden="1" customWidth="1"/>
    <col min="12" max="12" width="21.75" style="83" hidden="1" customWidth="1"/>
    <col min="13" max="14" width="14.75" style="83" hidden="1" customWidth="1"/>
    <col min="15" max="15" width="12.25" style="83" hidden="1" customWidth="1"/>
    <col min="16" max="16" width="13.375" style="83" hidden="1" customWidth="1"/>
    <col min="17" max="16384" width="9" style="56"/>
  </cols>
  <sheetData>
    <row r="1" spans="2:16" ht="33" customHeight="1">
      <c r="B1" s="286" t="s">
        <v>537</v>
      </c>
      <c r="C1" s="287"/>
      <c r="D1" s="287"/>
      <c r="E1" s="287"/>
      <c r="F1" s="287"/>
      <c r="G1" s="287"/>
      <c r="H1" s="287"/>
    </row>
    <row r="2" spans="2:16" ht="12.75" customHeight="1">
      <c r="B2" s="84"/>
      <c r="C2" s="85"/>
      <c r="D2" s="85"/>
      <c r="E2" s="85"/>
      <c r="F2" s="85"/>
      <c r="G2" s="85"/>
      <c r="H2" s="85"/>
    </row>
    <row r="3" spans="2:16" ht="23.25" customHeight="1">
      <c r="B3" s="86" t="s">
        <v>21</v>
      </c>
      <c r="C3" s="87"/>
      <c r="D3" s="54" t="s">
        <v>130</v>
      </c>
      <c r="E3" s="54" t="e">
        <f>SUM(D7:E7)</f>
        <v>#REF!</v>
      </c>
      <c r="F3" s="54" t="s">
        <v>131</v>
      </c>
      <c r="G3" s="54" t="e">
        <f>SUM(F7:G7)</f>
        <v>#REF!</v>
      </c>
      <c r="H3" s="55"/>
    </row>
    <row r="4" spans="2:16" s="89" customFormat="1" ht="18" customHeight="1" thickBot="1">
      <c r="B4" s="88"/>
      <c r="H4" s="90" t="s">
        <v>22</v>
      </c>
      <c r="I4" s="91"/>
      <c r="J4" s="91"/>
      <c r="K4" s="91"/>
      <c r="L4" s="91"/>
      <c r="M4" s="92" t="s">
        <v>23</v>
      </c>
      <c r="N4" s="91"/>
      <c r="O4" s="92" t="s">
        <v>24</v>
      </c>
      <c r="P4" s="92"/>
    </row>
    <row r="5" spans="2:16" ht="33" customHeight="1">
      <c r="B5" s="288" t="s">
        <v>25</v>
      </c>
      <c r="C5" s="290" t="s">
        <v>26</v>
      </c>
      <c r="D5" s="292" t="s">
        <v>27</v>
      </c>
      <c r="E5" s="292"/>
      <c r="F5" s="292" t="s">
        <v>28</v>
      </c>
      <c r="G5" s="292"/>
      <c r="H5" s="293" t="s">
        <v>29</v>
      </c>
      <c r="I5" s="270" t="s">
        <v>30</v>
      </c>
      <c r="J5" s="270"/>
      <c r="K5" s="266" t="s">
        <v>31</v>
      </c>
      <c r="L5" s="268" t="s">
        <v>32</v>
      </c>
      <c r="M5" s="270" t="s">
        <v>33</v>
      </c>
      <c r="N5" s="271"/>
      <c r="O5" s="272" t="s">
        <v>34</v>
      </c>
      <c r="P5" s="273"/>
    </row>
    <row r="6" spans="2:16" ht="33" customHeight="1">
      <c r="B6" s="289"/>
      <c r="C6" s="291"/>
      <c r="D6" s="93" t="s">
        <v>35</v>
      </c>
      <c r="E6" s="93" t="s">
        <v>36</v>
      </c>
      <c r="F6" s="93" t="s">
        <v>35</v>
      </c>
      <c r="G6" s="93" t="s">
        <v>36</v>
      </c>
      <c r="H6" s="294"/>
      <c r="I6" s="94" t="s">
        <v>37</v>
      </c>
      <c r="J6" s="95" t="s">
        <v>38</v>
      </c>
      <c r="K6" s="267"/>
      <c r="L6" s="269"/>
      <c r="M6" s="96" t="s">
        <v>37</v>
      </c>
      <c r="N6" s="97" t="s">
        <v>38</v>
      </c>
      <c r="O6" s="274"/>
      <c r="P6" s="275"/>
    </row>
    <row r="7" spans="2:16" ht="45" customHeight="1" thickBot="1">
      <c r="B7" s="98" t="s">
        <v>39</v>
      </c>
      <c r="C7" s="99">
        <f t="shared" ref="C7:H7" si="0">SUM(C8:C18)</f>
        <v>0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100" t="e">
        <f t="shared" si="0"/>
        <v>#REF!</v>
      </c>
      <c r="I7" s="101" t="e">
        <f>E25+D25</f>
        <v>#REF!</v>
      </c>
      <c r="J7" s="102" t="e">
        <f>F25+G25</f>
        <v>#REF!</v>
      </c>
      <c r="K7" s="103" t="e">
        <f>I7-J7</f>
        <v>#REF!</v>
      </c>
      <c r="L7" s="104" t="s">
        <v>40</v>
      </c>
      <c r="M7" s="105" t="e">
        <f>D24+E24</f>
        <v>#REF!</v>
      </c>
      <c r="N7" s="106" t="e">
        <f>F24+G24</f>
        <v>#REF!</v>
      </c>
      <c r="O7" s="107">
        <v>0</v>
      </c>
      <c r="P7" s="107">
        <v>0</v>
      </c>
    </row>
    <row r="8" spans="2:16" ht="45" hidden="1" customHeight="1" thickBot="1">
      <c r="B8" s="108" t="s">
        <v>41</v>
      </c>
      <c r="C8" s="99">
        <v>0</v>
      </c>
      <c r="D8" s="20"/>
      <c r="E8" s="20"/>
      <c r="F8" s="20"/>
      <c r="G8" s="20"/>
      <c r="H8" s="100">
        <f>C8-F8+G8</f>
        <v>0</v>
      </c>
      <c r="I8" s="109" t="e">
        <f>D7+E7</f>
        <v>#REF!</v>
      </c>
      <c r="J8" s="110" t="e">
        <f>F7+G7</f>
        <v>#REF!</v>
      </c>
      <c r="K8" s="111" t="e">
        <f>I8-J8</f>
        <v>#REF!</v>
      </c>
      <c r="L8" s="112"/>
      <c r="M8" s="113"/>
      <c r="N8" s="114"/>
      <c r="O8" s="115"/>
      <c r="P8" s="115"/>
    </row>
    <row r="9" spans="2:16" ht="45" customHeight="1">
      <c r="B9" s="116" t="s">
        <v>96</v>
      </c>
      <c r="C9" s="117"/>
      <c r="D9" s="20" t="e">
        <f>SUMIFS(#REF!,#REF!,'2추총괄표'!$B9)</f>
        <v>#REF!</v>
      </c>
      <c r="E9" s="20" t="e">
        <f>SUMIFS(#REF!,#REF!,'2추총괄표'!$B9)</f>
        <v>#REF!</v>
      </c>
      <c r="F9" s="20" t="e">
        <f>SUMIFS(#REF!,#REF!,'2추총괄표'!$B9)</f>
        <v>#REF!</v>
      </c>
      <c r="G9" s="20" t="e">
        <f>SUMIFS(#REF!,#REF!,'2추총괄표'!$B9)</f>
        <v>#REF!</v>
      </c>
      <c r="H9" s="100" t="e">
        <f>C9+F9+G9</f>
        <v>#REF!</v>
      </c>
      <c r="I9" s="284" t="s">
        <v>42</v>
      </c>
      <c r="J9" s="285"/>
      <c r="K9" s="91"/>
      <c r="N9" s="118" t="s">
        <v>43</v>
      </c>
    </row>
    <row r="10" spans="2:16" ht="45" customHeight="1" thickBot="1">
      <c r="B10" s="116" t="s">
        <v>97</v>
      </c>
      <c r="C10" s="99"/>
      <c r="D10" s="20" t="e">
        <f>SUMIFS(#REF!,#REF!,'2추총괄표'!$B10)</f>
        <v>#REF!</v>
      </c>
      <c r="E10" s="20" t="e">
        <f>SUMIFS(#REF!,#REF!,'2추총괄표'!$B10)</f>
        <v>#REF!</v>
      </c>
      <c r="F10" s="20" t="e">
        <f>SUMIFS(#REF!,#REF!,'2추총괄표'!$B10)</f>
        <v>#REF!</v>
      </c>
      <c r="G10" s="20" t="e">
        <f>SUMIFS(#REF!,#REF!,'2추총괄표'!$B10)</f>
        <v>#REF!</v>
      </c>
      <c r="H10" s="100" t="e">
        <f t="shared" ref="H10:H18" si="1">C10+F10+G10</f>
        <v>#REF!</v>
      </c>
      <c r="I10" s="119" t="e">
        <f>#REF!+#REF!</f>
        <v>#REF!</v>
      </c>
      <c r="J10" s="120" t="e">
        <f>#REF!+#REF!</f>
        <v>#REF!</v>
      </c>
      <c r="K10" s="91"/>
      <c r="N10" s="121" t="e">
        <f>M7-N7</f>
        <v>#REF!</v>
      </c>
    </row>
    <row r="11" spans="2:16" ht="45" customHeight="1">
      <c r="B11" s="116" t="s">
        <v>98</v>
      </c>
      <c r="C11" s="99"/>
      <c r="D11" s="20" t="e">
        <f>SUMIFS(#REF!,#REF!,'2추총괄표'!$B11)</f>
        <v>#REF!</v>
      </c>
      <c r="E11" s="20" t="e">
        <f>SUMIFS(#REF!,#REF!,'2추총괄표'!$B11)</f>
        <v>#REF!</v>
      </c>
      <c r="F11" s="20" t="e">
        <f>SUMIFS(#REF!,#REF!,'2추총괄표'!$B11)</f>
        <v>#REF!</v>
      </c>
      <c r="G11" s="20" t="e">
        <f>SUMIFS(#REF!,#REF!,'2추총괄표'!$B11)</f>
        <v>#REF!</v>
      </c>
      <c r="H11" s="100" t="e">
        <f t="shared" si="1"/>
        <v>#REF!</v>
      </c>
      <c r="J11" s="122"/>
      <c r="K11" s="123"/>
    </row>
    <row r="12" spans="2:16" ht="45" customHeight="1">
      <c r="B12" s="116" t="s">
        <v>99</v>
      </c>
      <c r="C12" s="99"/>
      <c r="D12" s="20" t="e">
        <f>SUMIFS(#REF!,#REF!,'2추총괄표'!$B12)</f>
        <v>#REF!</v>
      </c>
      <c r="E12" s="20" t="e">
        <f>SUMIFS(#REF!,#REF!,'2추총괄표'!$B12)</f>
        <v>#REF!</v>
      </c>
      <c r="F12" s="20" t="e">
        <f>SUMIFS(#REF!,#REF!,'2추총괄표'!$B12)</f>
        <v>#REF!</v>
      </c>
      <c r="G12" s="20" t="e">
        <f>SUMIFS(#REF!,#REF!,'2추총괄표'!$B12)</f>
        <v>#REF!</v>
      </c>
      <c r="H12" s="100" t="e">
        <f t="shared" si="1"/>
        <v>#REF!</v>
      </c>
      <c r="J12" s="124"/>
      <c r="L12" s="125"/>
      <c r="M12" s="125"/>
    </row>
    <row r="13" spans="2:16" ht="45" customHeight="1">
      <c r="B13" s="116" t="s">
        <v>100</v>
      </c>
      <c r="C13" s="99"/>
      <c r="D13" s="20" t="e">
        <f>SUMIFS(#REF!,#REF!,'2추총괄표'!$B13)</f>
        <v>#REF!</v>
      </c>
      <c r="E13" s="20" t="e">
        <f>SUMIFS(#REF!,#REF!,'2추총괄표'!$B13)</f>
        <v>#REF!</v>
      </c>
      <c r="F13" s="20" t="e">
        <f>SUMIFS(#REF!,#REF!,'2추총괄표'!$B13)</f>
        <v>#REF!</v>
      </c>
      <c r="G13" s="20" t="e">
        <f>SUMIFS(#REF!,#REF!,'2추총괄표'!$B13)</f>
        <v>#REF!</v>
      </c>
      <c r="H13" s="100" t="e">
        <f t="shared" si="1"/>
        <v>#REF!</v>
      </c>
      <c r="K13" s="15"/>
      <c r="L13" s="16"/>
      <c r="N13" s="83" t="s">
        <v>44</v>
      </c>
    </row>
    <row r="14" spans="2:16" s="128" customFormat="1" ht="45" customHeight="1">
      <c r="B14" s="116" t="s">
        <v>101</v>
      </c>
      <c r="C14" s="126"/>
      <c r="D14" s="20" t="e">
        <f>SUMIFS(#REF!,#REF!,'2추총괄표'!$B14)</f>
        <v>#REF!</v>
      </c>
      <c r="E14" s="20" t="e">
        <f>SUMIFS(#REF!,#REF!,'2추총괄표'!$B14)</f>
        <v>#REF!</v>
      </c>
      <c r="F14" s="20" t="e">
        <f>SUMIFS(#REF!,#REF!,'2추총괄표'!$B14)</f>
        <v>#REF!</v>
      </c>
      <c r="G14" s="20" t="e">
        <f>SUMIFS(#REF!,#REF!,'2추총괄표'!$B14)</f>
        <v>#REF!</v>
      </c>
      <c r="H14" s="100" t="e">
        <f t="shared" si="1"/>
        <v>#REF!</v>
      </c>
      <c r="I14" s="127"/>
      <c r="J14" s="127"/>
      <c r="K14" s="15"/>
      <c r="L14" s="16"/>
      <c r="M14" s="113"/>
      <c r="N14" s="114" t="e">
        <f>N10-K7</f>
        <v>#REF!</v>
      </c>
      <c r="O14" s="127"/>
      <c r="P14" s="127"/>
    </row>
    <row r="15" spans="2:16" s="128" customFormat="1" ht="45" customHeight="1">
      <c r="B15" s="116" t="s">
        <v>69</v>
      </c>
      <c r="C15" s="126"/>
      <c r="D15" s="20" t="e">
        <f>SUMIFS(#REF!,#REF!,'2추총괄표'!$B15)</f>
        <v>#REF!</v>
      </c>
      <c r="E15" s="20" t="e">
        <f>SUMIFS(#REF!,#REF!,'2추총괄표'!$B15)</f>
        <v>#REF!</v>
      </c>
      <c r="F15" s="20" t="e">
        <f>SUMIFS(#REF!,#REF!,'2추총괄표'!$B15)</f>
        <v>#REF!</v>
      </c>
      <c r="G15" s="20" t="e">
        <f>SUMIFS(#REF!,#REF!,'2추총괄표'!$B15)</f>
        <v>#REF!</v>
      </c>
      <c r="H15" s="100" t="e">
        <f t="shared" si="1"/>
        <v>#REF!</v>
      </c>
      <c r="I15" s="127"/>
      <c r="J15" s="127"/>
      <c r="K15" s="15"/>
      <c r="L15" s="16"/>
      <c r="M15" s="127"/>
      <c r="N15" s="127"/>
      <c r="O15" s="127"/>
      <c r="P15" s="127"/>
    </row>
    <row r="16" spans="2:16" s="128" customFormat="1" ht="45" customHeight="1">
      <c r="B16" s="116" t="s">
        <v>102</v>
      </c>
      <c r="C16" s="126"/>
      <c r="D16" s="20" t="e">
        <f>SUMIFS(#REF!,#REF!,'2추총괄표'!$B16)</f>
        <v>#REF!</v>
      </c>
      <c r="E16" s="20" t="e">
        <f>SUMIFS(#REF!,#REF!,'2추총괄표'!$B16)</f>
        <v>#REF!</v>
      </c>
      <c r="F16" s="20" t="e">
        <f>SUMIFS(#REF!,#REF!,'2추총괄표'!$B16)</f>
        <v>#REF!</v>
      </c>
      <c r="G16" s="20" t="e">
        <f>SUMIFS(#REF!,#REF!,'2추총괄표'!$B16)</f>
        <v>#REF!</v>
      </c>
      <c r="H16" s="100" t="e">
        <f t="shared" si="1"/>
        <v>#REF!</v>
      </c>
      <c r="I16" s="127"/>
      <c r="J16" s="127"/>
      <c r="K16" s="15"/>
      <c r="L16" s="16"/>
      <c r="M16" s="127"/>
      <c r="N16" s="127"/>
      <c r="O16" s="127"/>
      <c r="P16" s="127"/>
    </row>
    <row r="17" spans="2:16" s="132" customFormat="1" ht="45" customHeight="1">
      <c r="B17" s="129" t="s">
        <v>103</v>
      </c>
      <c r="C17" s="130"/>
      <c r="D17" s="20" t="e">
        <f>SUMIFS(#REF!,#REF!,'2추총괄표'!$B17)</f>
        <v>#REF!</v>
      </c>
      <c r="E17" s="20" t="e">
        <f>SUMIFS(#REF!,#REF!,'2추총괄표'!$B17)</f>
        <v>#REF!</v>
      </c>
      <c r="F17" s="20" t="e">
        <f>SUMIFS(#REF!,#REF!,'2추총괄표'!$B17)</f>
        <v>#REF!</v>
      </c>
      <c r="G17" s="20" t="e">
        <f>SUMIFS(#REF!,#REF!,'2추총괄표'!$B17)</f>
        <v>#REF!</v>
      </c>
      <c r="H17" s="100" t="e">
        <f t="shared" si="1"/>
        <v>#REF!</v>
      </c>
      <c r="I17" s="131"/>
      <c r="J17" s="131"/>
      <c r="K17" s="15"/>
      <c r="L17" s="16"/>
      <c r="M17" s="131"/>
      <c r="N17" s="131"/>
      <c r="O17" s="131"/>
      <c r="P17" s="131"/>
    </row>
    <row r="18" spans="2:16" s="128" customFormat="1" ht="45" customHeight="1" thickBot="1">
      <c r="B18" s="133" t="s">
        <v>529</v>
      </c>
      <c r="C18" s="134"/>
      <c r="D18" s="21" t="e">
        <f>SUMIFS(#REF!,#REF!,'2추총괄표'!$B18)</f>
        <v>#REF!</v>
      </c>
      <c r="E18" s="21" t="e">
        <f>SUMIFS(#REF!,#REF!,'2추총괄표'!$B18)</f>
        <v>#REF!</v>
      </c>
      <c r="F18" s="21" t="e">
        <f>SUMIFS(#REF!,#REF!,'2추총괄표'!$B18)</f>
        <v>#REF!</v>
      </c>
      <c r="G18" s="21" t="e">
        <f>SUMIFS(#REF!,#REF!,'2추총괄표'!$B18)</f>
        <v>#REF!</v>
      </c>
      <c r="H18" s="135" t="e">
        <f t="shared" si="1"/>
        <v>#REF!</v>
      </c>
      <c r="I18" s="127"/>
      <c r="J18" s="127"/>
      <c r="K18" s="15"/>
      <c r="L18" s="16"/>
      <c r="M18" s="127"/>
      <c r="N18" s="127"/>
      <c r="O18" s="127"/>
      <c r="P18" s="127"/>
    </row>
    <row r="19" spans="2:16" ht="18" customHeight="1">
      <c r="B19" s="89"/>
      <c r="C19" s="89"/>
      <c r="D19" s="89"/>
      <c r="E19" s="89"/>
      <c r="F19" s="89"/>
      <c r="G19" s="89"/>
      <c r="H19" s="89"/>
      <c r="K19" s="15"/>
      <c r="L19" s="16"/>
    </row>
    <row r="20" spans="2:16" ht="20.25">
      <c r="B20" s="136" t="s">
        <v>45</v>
      </c>
      <c r="C20" s="86"/>
      <c r="D20" s="86"/>
      <c r="E20" s="86"/>
      <c r="F20" s="86"/>
      <c r="G20" s="86"/>
      <c r="H20" s="137"/>
      <c r="K20" s="15"/>
      <c r="L20" s="16"/>
    </row>
    <row r="21" spans="2:16" ht="19.5" thickBot="1">
      <c r="B21" s="88"/>
      <c r="C21" s="89"/>
      <c r="D21" s="89"/>
      <c r="E21" s="89"/>
      <c r="F21" s="89"/>
      <c r="G21" s="89"/>
      <c r="H21" s="90" t="s">
        <v>15</v>
      </c>
    </row>
    <row r="22" spans="2:16" ht="33" customHeight="1">
      <c r="B22" s="276" t="s">
        <v>46</v>
      </c>
      <c r="C22" s="278" t="s">
        <v>47</v>
      </c>
      <c r="D22" s="280" t="s">
        <v>27</v>
      </c>
      <c r="E22" s="281"/>
      <c r="F22" s="280" t="s">
        <v>28</v>
      </c>
      <c r="G22" s="281"/>
      <c r="H22" s="282" t="s">
        <v>29</v>
      </c>
    </row>
    <row r="23" spans="2:16" ht="33" customHeight="1">
      <c r="B23" s="277"/>
      <c r="C23" s="279"/>
      <c r="D23" s="93" t="s">
        <v>35</v>
      </c>
      <c r="E23" s="93" t="s">
        <v>36</v>
      </c>
      <c r="F23" s="93" t="s">
        <v>35</v>
      </c>
      <c r="G23" s="93" t="s">
        <v>36</v>
      </c>
      <c r="H23" s="283"/>
      <c r="I23" s="83" t="s">
        <v>48</v>
      </c>
    </row>
    <row r="24" spans="2:16" ht="45" customHeight="1">
      <c r="B24" s="98" t="s">
        <v>49</v>
      </c>
      <c r="C24" s="99">
        <f t="shared" ref="C24:G24" si="2">SUM(C25:C26)</f>
        <v>0</v>
      </c>
      <c r="D24" s="20" t="e">
        <f t="shared" si="2"/>
        <v>#REF!</v>
      </c>
      <c r="E24" s="99" t="e">
        <f t="shared" si="2"/>
        <v>#REF!</v>
      </c>
      <c r="F24" s="20" t="e">
        <f t="shared" si="2"/>
        <v>#REF!</v>
      </c>
      <c r="G24" s="99" t="e">
        <f t="shared" si="2"/>
        <v>#REF!</v>
      </c>
      <c r="H24" s="100" t="e">
        <f>SUM(H25:H26)</f>
        <v>#REF!</v>
      </c>
      <c r="I24" s="91" t="e">
        <f>C24+D24+E24</f>
        <v>#REF!</v>
      </c>
      <c r="J24" s="91" t="e">
        <f>I24-H24</f>
        <v>#REF!</v>
      </c>
      <c r="K24" s="91" t="s">
        <v>50</v>
      </c>
    </row>
    <row r="25" spans="2:16" ht="45" customHeight="1">
      <c r="B25" s="98" t="s">
        <v>16</v>
      </c>
      <c r="C25" s="99"/>
      <c r="D25" s="20" t="e">
        <f>#REF!</f>
        <v>#REF!</v>
      </c>
      <c r="E25" s="20" t="e">
        <f>#REF!</f>
        <v>#REF!</v>
      </c>
      <c r="F25" s="20" t="e">
        <f>#REF!</f>
        <v>#REF!</v>
      </c>
      <c r="G25" s="20" t="e">
        <f>#REF!</f>
        <v>#REF!</v>
      </c>
      <c r="H25" s="100" t="e">
        <f>C25+F25+G25</f>
        <v>#REF!</v>
      </c>
      <c r="I25" s="91" t="e">
        <f>C25+D25+E25</f>
        <v>#REF!</v>
      </c>
      <c r="J25" s="91" t="e">
        <f>I25-H25</f>
        <v>#REF!</v>
      </c>
      <c r="K25" s="91" t="s">
        <v>50</v>
      </c>
    </row>
    <row r="26" spans="2:16" ht="45" customHeight="1" thickBot="1">
      <c r="B26" s="138" t="s">
        <v>51</v>
      </c>
      <c r="C26" s="139"/>
      <c r="D26" s="21"/>
      <c r="E26" s="21"/>
      <c r="F26" s="21"/>
      <c r="G26" s="21"/>
      <c r="H26" s="135">
        <f>C26+F26+G26</f>
        <v>0</v>
      </c>
      <c r="I26" s="91">
        <f>C26+D26+E26</f>
        <v>0</v>
      </c>
      <c r="J26" s="91">
        <f>I26-H26</f>
        <v>0</v>
      </c>
      <c r="K26" s="91" t="s">
        <v>50</v>
      </c>
    </row>
    <row r="27" spans="2:16" ht="9" customHeight="1">
      <c r="B27" s="89"/>
      <c r="C27" s="89"/>
      <c r="D27" s="89"/>
      <c r="E27" s="89"/>
      <c r="F27" s="89"/>
      <c r="G27" s="89"/>
      <c r="H27" s="89"/>
    </row>
    <row r="28" spans="2:16" ht="20.25" hidden="1" customHeight="1"/>
    <row r="29" spans="2:16" ht="20.25" hidden="1" customHeight="1"/>
    <row r="30" spans="2:16" ht="14.25" hidden="1">
      <c r="B30" s="140" t="s">
        <v>17</v>
      </c>
      <c r="C30" s="141" t="s">
        <v>52</v>
      </c>
      <c r="D30" s="142" t="s">
        <v>53</v>
      </c>
      <c r="E30" s="141" t="s">
        <v>54</v>
      </c>
      <c r="G30" s="83"/>
      <c r="H30" s="83"/>
      <c r="O30" s="56"/>
      <c r="P30" s="56"/>
    </row>
    <row r="31" spans="2:16" ht="15" hidden="1">
      <c r="B31" s="143" t="s">
        <v>18</v>
      </c>
      <c r="C31" s="144">
        <v>39922113</v>
      </c>
      <c r="D31" s="145"/>
      <c r="E31" s="145">
        <f>SUM(C31:D31)</f>
        <v>39922113</v>
      </c>
      <c r="G31" s="83"/>
      <c r="H31" s="83"/>
      <c r="O31" s="56"/>
      <c r="P31" s="56"/>
    </row>
    <row r="32" spans="2:16" ht="15" hidden="1">
      <c r="B32" s="143" t="s">
        <v>19</v>
      </c>
      <c r="C32" s="144">
        <v>3302571667</v>
      </c>
      <c r="D32" s="144">
        <v>1780946434</v>
      </c>
      <c r="E32" s="145">
        <f t="shared" ref="E32:E41" si="3">SUM(C32:D32)</f>
        <v>5083518101</v>
      </c>
      <c r="G32" s="83"/>
      <c r="H32" s="83"/>
      <c r="O32" s="56"/>
      <c r="P32" s="56"/>
    </row>
    <row r="33" spans="2:16" ht="15" hidden="1">
      <c r="B33" s="143" t="s">
        <v>10</v>
      </c>
      <c r="C33" s="144">
        <v>155329320</v>
      </c>
      <c r="D33" s="144">
        <v>384743740</v>
      </c>
      <c r="E33" s="145">
        <f t="shared" si="3"/>
        <v>540073060</v>
      </c>
      <c r="G33" s="83"/>
      <c r="H33" s="83"/>
      <c r="O33" s="56"/>
      <c r="P33" s="56"/>
    </row>
    <row r="34" spans="2:16" ht="15" hidden="1">
      <c r="B34" s="146" t="s">
        <v>93</v>
      </c>
      <c r="C34" s="144">
        <v>1142858974</v>
      </c>
      <c r="D34" s="145"/>
      <c r="E34" s="145">
        <f t="shared" si="3"/>
        <v>1142858974</v>
      </c>
      <c r="G34" s="83"/>
      <c r="H34" s="83"/>
      <c r="O34" s="56"/>
      <c r="P34" s="56"/>
    </row>
    <row r="35" spans="2:16" ht="15" hidden="1">
      <c r="B35" s="143" t="s">
        <v>14</v>
      </c>
      <c r="C35" s="144">
        <v>224243208</v>
      </c>
      <c r="D35" s="144">
        <v>52484400</v>
      </c>
      <c r="E35" s="145">
        <f t="shared" si="3"/>
        <v>276727608</v>
      </c>
      <c r="G35" s="83"/>
      <c r="H35" s="83"/>
      <c r="O35" s="56"/>
      <c r="P35" s="56"/>
    </row>
    <row r="36" spans="2:16" ht="15" hidden="1">
      <c r="B36" s="146" t="s">
        <v>94</v>
      </c>
      <c r="C36" s="144">
        <v>466978999</v>
      </c>
      <c r="D36" s="145"/>
      <c r="E36" s="145">
        <f t="shared" si="3"/>
        <v>466978999</v>
      </c>
      <c r="G36" s="83"/>
      <c r="H36" s="83"/>
      <c r="O36" s="56"/>
      <c r="P36" s="56"/>
    </row>
    <row r="37" spans="2:16" ht="15" hidden="1">
      <c r="B37" s="146" t="s">
        <v>95</v>
      </c>
      <c r="C37" s="144">
        <v>3254006708</v>
      </c>
      <c r="D37" s="145"/>
      <c r="E37" s="145">
        <f t="shared" si="3"/>
        <v>3254006708</v>
      </c>
      <c r="G37" s="83"/>
      <c r="H37" s="83"/>
      <c r="O37" s="56"/>
      <c r="P37" s="56"/>
    </row>
    <row r="38" spans="2:16" ht="15" hidden="1">
      <c r="B38" s="143" t="s">
        <v>11</v>
      </c>
      <c r="C38" s="144">
        <v>1220859831</v>
      </c>
      <c r="D38" s="145"/>
      <c r="E38" s="145">
        <f t="shared" si="3"/>
        <v>1220859831</v>
      </c>
      <c r="G38" s="83"/>
      <c r="H38" s="83"/>
      <c r="O38" s="56"/>
      <c r="P38" s="56"/>
    </row>
    <row r="39" spans="2:16" ht="15" hidden="1">
      <c r="B39" s="143" t="s">
        <v>12</v>
      </c>
      <c r="C39" s="144">
        <v>866963933</v>
      </c>
      <c r="D39" s="144">
        <v>28360000</v>
      </c>
      <c r="E39" s="145">
        <f t="shared" si="3"/>
        <v>895323933</v>
      </c>
      <c r="G39" s="83"/>
      <c r="H39" s="83"/>
      <c r="O39" s="56"/>
      <c r="P39" s="56"/>
    </row>
    <row r="40" spans="2:16" ht="15" hidden="1">
      <c r="B40" s="143" t="s">
        <v>13</v>
      </c>
      <c r="C40" s="144">
        <v>4882582917</v>
      </c>
      <c r="D40" s="145"/>
      <c r="E40" s="145">
        <f t="shared" si="3"/>
        <v>4882582917</v>
      </c>
      <c r="G40" s="83"/>
      <c r="H40" s="83"/>
      <c r="O40" s="56"/>
      <c r="P40" s="56"/>
    </row>
    <row r="41" spans="2:16" ht="15" hidden="1">
      <c r="B41" s="143" t="s">
        <v>20</v>
      </c>
      <c r="C41" s="145">
        <f>SUM(C31:C40)</f>
        <v>15556317670</v>
      </c>
      <c r="D41" s="145">
        <f>SUM(D31:D40)</f>
        <v>2246534574</v>
      </c>
      <c r="E41" s="145">
        <f t="shared" si="3"/>
        <v>17802852244</v>
      </c>
      <c r="G41" s="83"/>
      <c r="H41" s="83"/>
      <c r="O41" s="56"/>
      <c r="P41" s="56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23" t="s">
        <v>56</v>
      </c>
    </row>
    <row r="290" spans="9:11">
      <c r="I290" s="147"/>
      <c r="K290" s="83">
        <v>-50000</v>
      </c>
    </row>
  </sheetData>
  <mergeCells count="17">
    <mergeCell ref="H22:H23"/>
    <mergeCell ref="F22:G22"/>
    <mergeCell ref="D22:E22"/>
    <mergeCell ref="C22:C23"/>
    <mergeCell ref="B22:B23"/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83" hidden="1" customWidth="1"/>
    <col min="10" max="10" width="16" style="83" hidden="1" customWidth="1"/>
    <col min="11" max="11" width="14.625" style="83" hidden="1" customWidth="1"/>
    <col min="12" max="12" width="21.75" style="83" hidden="1" customWidth="1"/>
    <col min="13" max="14" width="14.75" style="83" hidden="1" customWidth="1"/>
    <col min="15" max="15" width="12.25" style="83" hidden="1" customWidth="1"/>
    <col min="16" max="16" width="13.375" style="83" hidden="1" customWidth="1"/>
    <col min="17" max="16384" width="9" style="56"/>
  </cols>
  <sheetData>
    <row r="1" spans="2:16" ht="33" customHeight="1">
      <c r="B1" s="286" t="s">
        <v>538</v>
      </c>
      <c r="C1" s="287"/>
      <c r="D1" s="287"/>
      <c r="E1" s="287"/>
      <c r="F1" s="287"/>
      <c r="G1" s="287"/>
      <c r="H1" s="287"/>
    </row>
    <row r="2" spans="2:16" ht="12.75" customHeight="1">
      <c r="B2" s="84"/>
      <c r="C2" s="85"/>
      <c r="D2" s="85"/>
      <c r="E2" s="85"/>
      <c r="F2" s="85"/>
      <c r="G2" s="85"/>
      <c r="H2" s="85"/>
    </row>
    <row r="3" spans="2:16" ht="23.25" customHeight="1">
      <c r="B3" s="86" t="s">
        <v>129</v>
      </c>
      <c r="C3" s="87"/>
      <c r="D3" s="148"/>
      <c r="E3" s="53" t="e">
        <f>SUM(D7:E7)</f>
        <v>#REF!</v>
      </c>
      <c r="F3" s="53"/>
      <c r="G3" s="53" t="e">
        <f>SUM(F7:G7)</f>
        <v>#REF!</v>
      </c>
    </row>
    <row r="4" spans="2:16" s="89" customFormat="1" ht="18" customHeight="1" thickBot="1">
      <c r="B4" s="88"/>
      <c r="H4" s="90" t="s">
        <v>22</v>
      </c>
      <c r="I4" s="91"/>
      <c r="J4" s="91"/>
      <c r="K4" s="91"/>
      <c r="L4" s="91"/>
      <c r="M4" s="92" t="s">
        <v>23</v>
      </c>
      <c r="N4" s="91"/>
      <c r="O4" s="92" t="s">
        <v>24</v>
      </c>
      <c r="P4" s="92"/>
    </row>
    <row r="5" spans="2:16" ht="24" customHeight="1">
      <c r="B5" s="288" t="s">
        <v>25</v>
      </c>
      <c r="C5" s="290" t="s">
        <v>26</v>
      </c>
      <c r="D5" s="292" t="s">
        <v>27</v>
      </c>
      <c r="E5" s="292"/>
      <c r="F5" s="292" t="s">
        <v>28</v>
      </c>
      <c r="G5" s="292"/>
      <c r="H5" s="293" t="s">
        <v>29</v>
      </c>
      <c r="I5" s="270" t="s">
        <v>30</v>
      </c>
      <c r="J5" s="270"/>
      <c r="K5" s="266" t="s">
        <v>31</v>
      </c>
      <c r="L5" s="268" t="s">
        <v>32</v>
      </c>
      <c r="M5" s="270" t="s">
        <v>33</v>
      </c>
      <c r="N5" s="271"/>
      <c r="O5" s="272" t="s">
        <v>34</v>
      </c>
      <c r="P5" s="273"/>
    </row>
    <row r="6" spans="2:16" ht="24" customHeight="1">
      <c r="B6" s="289"/>
      <c r="C6" s="291"/>
      <c r="D6" s="93" t="s">
        <v>35</v>
      </c>
      <c r="E6" s="93" t="s">
        <v>36</v>
      </c>
      <c r="F6" s="93" t="s">
        <v>35</v>
      </c>
      <c r="G6" s="93" t="s">
        <v>36</v>
      </c>
      <c r="H6" s="294"/>
      <c r="I6" s="94" t="s">
        <v>37</v>
      </c>
      <c r="J6" s="95" t="s">
        <v>38</v>
      </c>
      <c r="K6" s="267"/>
      <c r="L6" s="269"/>
      <c r="M6" s="96" t="s">
        <v>37</v>
      </c>
      <c r="N6" s="97" t="s">
        <v>38</v>
      </c>
      <c r="O6" s="274"/>
      <c r="P6" s="275"/>
    </row>
    <row r="7" spans="2:16" ht="38.25" customHeight="1" thickBot="1">
      <c r="B7" s="98" t="s">
        <v>39</v>
      </c>
      <c r="C7" s="99">
        <f t="shared" ref="C7:H7" si="0">SUM(C8:C33)</f>
        <v>0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100" t="e">
        <f t="shared" si="0"/>
        <v>#REF!</v>
      </c>
      <c r="I7" s="101" t="e">
        <f>#REF!+#REF!</f>
        <v>#REF!</v>
      </c>
      <c r="J7" s="102" t="e">
        <f>#REF!+#REF!</f>
        <v>#REF!</v>
      </c>
      <c r="K7" s="103" t="e">
        <f>I7-J7</f>
        <v>#REF!</v>
      </c>
      <c r="L7" s="104" t="s">
        <v>40</v>
      </c>
      <c r="M7" s="105" t="e">
        <f>#REF!+#REF!</f>
        <v>#REF!</v>
      </c>
      <c r="N7" s="106" t="e">
        <f>#REF!+#REF!</f>
        <v>#REF!</v>
      </c>
      <c r="O7" s="107">
        <v>0</v>
      </c>
      <c r="P7" s="107">
        <v>0</v>
      </c>
    </row>
    <row r="8" spans="2:16" ht="38.25" customHeight="1">
      <c r="B8" s="116" t="s">
        <v>120</v>
      </c>
      <c r="C8" s="117"/>
      <c r="D8" s="20" t="e">
        <f>SUMIFS(#REF!,#REF!,'2추총괄표(실국별)'!$B8)</f>
        <v>#REF!</v>
      </c>
      <c r="E8" s="20" t="e">
        <f>SUMIFS(#REF!,#REF!,'2추총괄표(실국별)'!$B8)</f>
        <v>#REF!</v>
      </c>
      <c r="F8" s="20" t="e">
        <f>SUMIFS(#REF!,#REF!,'2추총괄표(실국별)'!$B8)</f>
        <v>#REF!</v>
      </c>
      <c r="G8" s="20" t="e">
        <f>SUMIFS(#REF!,#REF!,'2추총괄표(실국별)'!$B8)</f>
        <v>#REF!</v>
      </c>
      <c r="H8" s="100" t="e">
        <f>C8+F8+G8</f>
        <v>#REF!</v>
      </c>
      <c r="I8" s="284" t="s">
        <v>42</v>
      </c>
      <c r="J8" s="285"/>
      <c r="K8" s="91"/>
      <c r="N8" s="118" t="s">
        <v>43</v>
      </c>
    </row>
    <row r="9" spans="2:16" ht="38.25" customHeight="1" thickBot="1">
      <c r="B9" s="116" t="s">
        <v>107</v>
      </c>
      <c r="C9" s="99"/>
      <c r="D9" s="20" t="e">
        <f>SUMIFS(#REF!,#REF!,'2추총괄표(실국별)'!$B9)</f>
        <v>#REF!</v>
      </c>
      <c r="E9" s="20" t="e">
        <f>SUMIFS(#REF!,#REF!,'2추총괄표(실국별)'!$B9)</f>
        <v>#REF!</v>
      </c>
      <c r="F9" s="20" t="e">
        <f>SUMIFS(#REF!,#REF!,'2추총괄표(실국별)'!$B9)</f>
        <v>#REF!</v>
      </c>
      <c r="G9" s="20" t="e">
        <f>SUMIFS(#REF!,#REF!,'2추총괄표(실국별)'!$B9)</f>
        <v>#REF!</v>
      </c>
      <c r="H9" s="100" t="e">
        <f t="shared" ref="H9" si="1">C9+F9+G9</f>
        <v>#REF!</v>
      </c>
      <c r="I9" s="119" t="e">
        <f>#REF!+#REF!</f>
        <v>#REF!</v>
      </c>
      <c r="J9" s="120" t="e">
        <f>#REF!+#REF!</f>
        <v>#REF!</v>
      </c>
      <c r="K9" s="91"/>
      <c r="N9" s="121" t="e">
        <f>#REF!-#REF!</f>
        <v>#REF!</v>
      </c>
    </row>
    <row r="10" spans="2:16" ht="38.25" customHeight="1" thickBot="1">
      <c r="B10" s="116" t="s">
        <v>108</v>
      </c>
      <c r="C10" s="99"/>
      <c r="D10" s="20" t="e">
        <f>SUMIFS(#REF!,#REF!,'2추총괄표(실국별)'!$B10)</f>
        <v>#REF!</v>
      </c>
      <c r="E10" s="20" t="e">
        <f>SUMIFS(#REF!,#REF!,'2추총괄표(실국별)'!$B10)</f>
        <v>#REF!</v>
      </c>
      <c r="F10" s="20" t="e">
        <f>SUMIFS(#REF!,#REF!,'2추총괄표(실국별)'!$B10)</f>
        <v>#REF!</v>
      </c>
      <c r="G10" s="20" t="e">
        <f>SUMIFS(#REF!,#REF!,'2추총괄표(실국별)'!$B10)</f>
        <v>#REF!</v>
      </c>
      <c r="H10" s="100" t="e">
        <f t="shared" ref="H10:H30" si="2">C10+F10+G10</f>
        <v>#REF!</v>
      </c>
      <c r="I10" s="119" t="e">
        <f>#REF!+#REF!</f>
        <v>#REF!</v>
      </c>
      <c r="J10" s="120" t="e">
        <f>#REF!+#REF!</f>
        <v>#REF!</v>
      </c>
      <c r="K10" s="91"/>
      <c r="N10" s="121" t="e">
        <f>#REF!-#REF!</f>
        <v>#REF!</v>
      </c>
    </row>
    <row r="11" spans="2:16" ht="38.25" customHeight="1">
      <c r="B11" s="116" t="s">
        <v>109</v>
      </c>
      <c r="C11" s="99"/>
      <c r="D11" s="20" t="e">
        <f>SUMIFS(#REF!,#REF!,'2추총괄표(실국별)'!$B11)</f>
        <v>#REF!</v>
      </c>
      <c r="E11" s="20" t="e">
        <f>SUMIFS(#REF!,#REF!,'2추총괄표(실국별)'!$B11)</f>
        <v>#REF!</v>
      </c>
      <c r="F11" s="20" t="e">
        <f>SUMIFS(#REF!,#REF!,'2추총괄표(실국별)'!$B11)</f>
        <v>#REF!</v>
      </c>
      <c r="G11" s="20" t="e">
        <f>SUMIFS(#REF!,#REF!,'2추총괄표(실국별)'!$B11)</f>
        <v>#REF!</v>
      </c>
      <c r="H11" s="100" t="e">
        <f t="shared" si="2"/>
        <v>#REF!</v>
      </c>
      <c r="J11" s="122"/>
      <c r="K11" s="123"/>
    </row>
    <row r="12" spans="2:16" ht="38.25" customHeight="1">
      <c r="B12" s="116" t="s">
        <v>181</v>
      </c>
      <c r="C12" s="99"/>
      <c r="D12" s="20" t="e">
        <f>SUMIFS(#REF!,#REF!,'2추총괄표(실국별)'!$B12)</f>
        <v>#REF!</v>
      </c>
      <c r="E12" s="20" t="e">
        <f>SUMIFS(#REF!,#REF!,'2추총괄표(실국별)'!$B12)</f>
        <v>#REF!</v>
      </c>
      <c r="F12" s="20" t="e">
        <f>SUMIFS(#REF!,#REF!,'2추총괄표(실국별)'!$B12)</f>
        <v>#REF!</v>
      </c>
      <c r="G12" s="20" t="e">
        <f>SUMIFS(#REF!,#REF!,'2추총괄표(실국별)'!$B12)</f>
        <v>#REF!</v>
      </c>
      <c r="H12" s="100" t="e">
        <f t="shared" si="2"/>
        <v>#REF!</v>
      </c>
      <c r="J12" s="124"/>
      <c r="L12" s="125"/>
      <c r="M12" s="125"/>
    </row>
    <row r="13" spans="2:16" ht="38.25" customHeight="1">
      <c r="B13" s="116" t="s">
        <v>110</v>
      </c>
      <c r="C13" s="99"/>
      <c r="D13" s="20" t="e">
        <f>SUMIFS(#REF!,#REF!,'2추총괄표(실국별)'!$B13)</f>
        <v>#REF!</v>
      </c>
      <c r="E13" s="20" t="e">
        <f>SUMIFS(#REF!,#REF!,'2추총괄표(실국별)'!$B13)</f>
        <v>#REF!</v>
      </c>
      <c r="F13" s="20" t="e">
        <f>SUMIFS(#REF!,#REF!,'2추총괄표(실국별)'!$B13)</f>
        <v>#REF!</v>
      </c>
      <c r="G13" s="20" t="e">
        <f>SUMIFS(#REF!,#REF!,'2추총괄표(실국별)'!$B13)</f>
        <v>#REF!</v>
      </c>
      <c r="H13" s="100" t="e">
        <f t="shared" si="2"/>
        <v>#REF!</v>
      </c>
      <c r="K13" s="15"/>
      <c r="L13" s="16"/>
      <c r="N13" s="83" t="s">
        <v>44</v>
      </c>
    </row>
    <row r="14" spans="2:16" s="128" customFormat="1" ht="38.25" customHeight="1">
      <c r="B14" s="116" t="s">
        <v>65</v>
      </c>
      <c r="C14" s="126"/>
      <c r="D14" s="20" t="e">
        <f>SUMIFS(#REF!,#REF!,'2추총괄표(실국별)'!$B14)</f>
        <v>#REF!</v>
      </c>
      <c r="E14" s="20" t="e">
        <f>SUMIFS(#REF!,#REF!,'2추총괄표(실국별)'!$B14)</f>
        <v>#REF!</v>
      </c>
      <c r="F14" s="20" t="e">
        <f>SUMIFS(#REF!,#REF!,'2추총괄표(실국별)'!$B14)</f>
        <v>#REF!</v>
      </c>
      <c r="G14" s="20" t="e">
        <f>SUMIFS(#REF!,#REF!,'2추총괄표(실국별)'!$B14)</f>
        <v>#REF!</v>
      </c>
      <c r="H14" s="100" t="e">
        <f t="shared" si="2"/>
        <v>#REF!</v>
      </c>
      <c r="I14" s="127"/>
      <c r="J14" s="127"/>
      <c r="K14" s="15"/>
      <c r="L14" s="16"/>
      <c r="M14" s="113"/>
      <c r="N14" s="114" t="e">
        <f>N10-#REF!</f>
        <v>#REF!</v>
      </c>
      <c r="O14" s="127"/>
      <c r="P14" s="127"/>
    </row>
    <row r="15" spans="2:16" s="128" customFormat="1" ht="38.25" customHeight="1">
      <c r="B15" s="116" t="s">
        <v>210</v>
      </c>
      <c r="C15" s="126"/>
      <c r="D15" s="20" t="e">
        <f>SUMIFS(#REF!,#REF!,'2추총괄표(실국별)'!$B15)</f>
        <v>#REF!</v>
      </c>
      <c r="E15" s="20" t="e">
        <f>SUMIFS(#REF!,#REF!,'2추총괄표(실국별)'!$B15)</f>
        <v>#REF!</v>
      </c>
      <c r="F15" s="20" t="e">
        <f>SUMIFS(#REF!,#REF!,'2추총괄표(실국별)'!$B15)</f>
        <v>#REF!</v>
      </c>
      <c r="G15" s="20" t="e">
        <f>SUMIFS(#REF!,#REF!,'2추총괄표(실국별)'!$B15)</f>
        <v>#REF!</v>
      </c>
      <c r="H15" s="100" t="e">
        <f t="shared" si="2"/>
        <v>#REF!</v>
      </c>
      <c r="I15" s="127"/>
      <c r="J15" s="127"/>
      <c r="K15" s="15"/>
      <c r="L15" s="16"/>
      <c r="M15" s="127"/>
      <c r="N15" s="127"/>
      <c r="O15" s="127"/>
      <c r="P15" s="127"/>
    </row>
    <row r="16" spans="2:16" s="128" customFormat="1" ht="38.25" customHeight="1">
      <c r="B16" s="116" t="s">
        <v>217</v>
      </c>
      <c r="C16" s="126"/>
      <c r="D16" s="20" t="e">
        <f>SUMIFS(#REF!,#REF!,'2추총괄표(실국별)'!$B16)</f>
        <v>#REF!</v>
      </c>
      <c r="E16" s="20" t="e">
        <f>SUMIFS(#REF!,#REF!,'2추총괄표(실국별)'!$B16)</f>
        <v>#REF!</v>
      </c>
      <c r="F16" s="20" t="e">
        <f>SUMIFS(#REF!,#REF!,'2추총괄표(실국별)'!$B16)</f>
        <v>#REF!</v>
      </c>
      <c r="G16" s="20" t="e">
        <f>SUMIFS(#REF!,#REF!,'2추총괄표(실국별)'!$B16)</f>
        <v>#REF!</v>
      </c>
      <c r="H16" s="100" t="e">
        <f t="shared" ref="H16:H23" si="3">C16+F16+G16</f>
        <v>#REF!</v>
      </c>
      <c r="I16" s="127"/>
      <c r="J16" s="127"/>
      <c r="K16" s="15"/>
      <c r="L16" s="16"/>
      <c r="M16" s="127"/>
      <c r="N16" s="127"/>
      <c r="O16" s="127"/>
      <c r="P16" s="127"/>
    </row>
    <row r="17" spans="2:16" s="132" customFormat="1" ht="38.25" customHeight="1">
      <c r="B17" s="129" t="s">
        <v>62</v>
      </c>
      <c r="C17" s="130"/>
      <c r="D17" s="20" t="e">
        <f>SUMIFS(#REF!,#REF!,'2추총괄표(실국별)'!$B17)</f>
        <v>#REF!</v>
      </c>
      <c r="E17" s="20" t="e">
        <f>SUMIFS(#REF!,#REF!,'2추총괄표(실국별)'!$B17)</f>
        <v>#REF!</v>
      </c>
      <c r="F17" s="20" t="e">
        <f>SUMIFS(#REF!,#REF!,'2추총괄표(실국별)'!$B17)</f>
        <v>#REF!</v>
      </c>
      <c r="G17" s="20" t="e">
        <f>SUMIFS(#REF!,#REF!,'2추총괄표(실국별)'!$B17)</f>
        <v>#REF!</v>
      </c>
      <c r="H17" s="100" t="e">
        <f t="shared" si="3"/>
        <v>#REF!</v>
      </c>
      <c r="I17" s="131"/>
      <c r="J17" s="131"/>
      <c r="K17" s="15"/>
      <c r="L17" s="16"/>
      <c r="M17" s="131"/>
      <c r="N17" s="131"/>
      <c r="O17" s="131"/>
      <c r="P17" s="131"/>
    </row>
    <row r="18" spans="2:16" ht="38.25" customHeight="1" thickBot="1">
      <c r="B18" s="116" t="s">
        <v>121</v>
      </c>
      <c r="C18" s="99"/>
      <c r="D18" s="20" t="e">
        <f>SUMIFS(#REF!,#REF!,'2추총괄표(실국별)'!$B18)</f>
        <v>#REF!</v>
      </c>
      <c r="E18" s="20" t="e">
        <f>SUMIFS(#REF!,#REF!,'2추총괄표(실국별)'!$B18)</f>
        <v>#REF!</v>
      </c>
      <c r="F18" s="20" t="e">
        <f>SUMIFS(#REF!,#REF!,'2추총괄표(실국별)'!$B18)</f>
        <v>#REF!</v>
      </c>
      <c r="G18" s="20" t="e">
        <f>SUMIFS(#REF!,#REF!,'2추총괄표(실국별)'!$B18)</f>
        <v>#REF!</v>
      </c>
      <c r="H18" s="100" t="e">
        <f t="shared" si="3"/>
        <v>#REF!</v>
      </c>
      <c r="I18" s="119" t="e">
        <f>#REF!+#REF!</f>
        <v>#REF!</v>
      </c>
      <c r="J18" s="120" t="e">
        <f>#REF!+#REF!</f>
        <v>#REF!</v>
      </c>
      <c r="K18" s="91"/>
      <c r="N18" s="121" t="e">
        <f>#REF!-#REF!</f>
        <v>#REF!</v>
      </c>
    </row>
    <row r="19" spans="2:16" ht="38.25" customHeight="1">
      <c r="B19" s="116" t="s">
        <v>115</v>
      </c>
      <c r="C19" s="99"/>
      <c r="D19" s="20" t="e">
        <f>SUMIFS(#REF!,#REF!,'2추총괄표(실국별)'!$B19)</f>
        <v>#REF!</v>
      </c>
      <c r="E19" s="20" t="e">
        <f>SUMIFS(#REF!,#REF!,'2추총괄표(실국별)'!$B19)</f>
        <v>#REF!</v>
      </c>
      <c r="F19" s="20" t="e">
        <f>SUMIFS(#REF!,#REF!,'2추총괄표(실국별)'!$B19)</f>
        <v>#REF!</v>
      </c>
      <c r="G19" s="20" t="e">
        <f>SUMIFS(#REF!,#REF!,'2추총괄표(실국별)'!$B19)</f>
        <v>#REF!</v>
      </c>
      <c r="H19" s="100" t="e">
        <f t="shared" si="3"/>
        <v>#REF!</v>
      </c>
      <c r="J19" s="122"/>
      <c r="K19" s="123"/>
    </row>
    <row r="20" spans="2:16" ht="38.25" customHeight="1">
      <c r="B20" s="116" t="s">
        <v>111</v>
      </c>
      <c r="C20" s="99"/>
      <c r="D20" s="20" t="e">
        <f>SUMIFS(#REF!,#REF!,'2추총괄표(실국별)'!$B20)</f>
        <v>#REF!</v>
      </c>
      <c r="E20" s="20" t="e">
        <f>SUMIFS(#REF!,#REF!,'2추총괄표(실국별)'!$B20)</f>
        <v>#REF!</v>
      </c>
      <c r="F20" s="20" t="e">
        <f>SUMIFS(#REF!,#REF!,'2추총괄표(실국별)'!$B20)</f>
        <v>#REF!</v>
      </c>
      <c r="G20" s="20" t="e">
        <f>SUMIFS(#REF!,#REF!,'2추총괄표(실국별)'!$B20)</f>
        <v>#REF!</v>
      </c>
      <c r="H20" s="100" t="e">
        <f t="shared" si="3"/>
        <v>#REF!</v>
      </c>
      <c r="J20" s="124"/>
      <c r="L20" s="125"/>
      <c r="M20" s="125"/>
    </row>
    <row r="21" spans="2:16" ht="38.25" customHeight="1">
      <c r="B21" s="116" t="s">
        <v>112</v>
      </c>
      <c r="C21" s="99"/>
      <c r="D21" s="20" t="e">
        <f>SUMIFS(#REF!,#REF!,'2추총괄표(실국별)'!$B21)</f>
        <v>#REF!</v>
      </c>
      <c r="E21" s="20" t="e">
        <f>SUMIFS(#REF!,#REF!,'2추총괄표(실국별)'!$B21)</f>
        <v>#REF!</v>
      </c>
      <c r="F21" s="20" t="e">
        <f>SUMIFS(#REF!,#REF!,'2추총괄표(실국별)'!$B21)</f>
        <v>#REF!</v>
      </c>
      <c r="G21" s="20" t="e">
        <f>SUMIFS(#REF!,#REF!,'2추총괄표(실국별)'!$B21)</f>
        <v>#REF!</v>
      </c>
      <c r="H21" s="100" t="e">
        <f t="shared" si="3"/>
        <v>#REF!</v>
      </c>
      <c r="K21" s="15"/>
      <c r="L21" s="16"/>
      <c r="N21" s="83" t="s">
        <v>44</v>
      </c>
    </row>
    <row r="22" spans="2:16" s="128" customFormat="1" ht="38.25" customHeight="1">
      <c r="B22" s="116" t="s">
        <v>113</v>
      </c>
      <c r="C22" s="126"/>
      <c r="D22" s="20" t="e">
        <f>SUMIFS(#REF!,#REF!,'2추총괄표(실국별)'!$B22)</f>
        <v>#REF!</v>
      </c>
      <c r="E22" s="20" t="e">
        <f>SUMIFS(#REF!,#REF!,'2추총괄표(실국별)'!$B22)</f>
        <v>#REF!</v>
      </c>
      <c r="F22" s="20" t="e">
        <f>SUMIFS(#REF!,#REF!,'2추총괄표(실국별)'!$B22)</f>
        <v>#REF!</v>
      </c>
      <c r="G22" s="20" t="e">
        <f>SUMIFS(#REF!,#REF!,'2추총괄표(실국별)'!$B22)</f>
        <v>#REF!</v>
      </c>
      <c r="H22" s="100" t="e">
        <f t="shared" si="3"/>
        <v>#REF!</v>
      </c>
      <c r="I22" s="127"/>
      <c r="J22" s="127"/>
      <c r="K22" s="15"/>
      <c r="L22" s="16"/>
      <c r="M22" s="113"/>
      <c r="N22" s="114" t="e">
        <f>N18-#REF!</f>
        <v>#REF!</v>
      </c>
      <c r="O22" s="127"/>
      <c r="P22" s="127"/>
    </row>
    <row r="23" spans="2:16" s="128" customFormat="1" ht="38.25" customHeight="1">
      <c r="B23" s="116" t="s">
        <v>380</v>
      </c>
      <c r="C23" s="126"/>
      <c r="D23" s="20" t="e">
        <f>SUMIFS(#REF!,#REF!,'2추총괄표(실국별)'!$B23)</f>
        <v>#REF!</v>
      </c>
      <c r="E23" s="20" t="e">
        <f>SUMIFS(#REF!,#REF!,'2추총괄표(실국별)'!$B23)</f>
        <v>#REF!</v>
      </c>
      <c r="F23" s="20" t="e">
        <f>SUMIFS(#REF!,#REF!,'2추총괄표(실국별)'!$B23)</f>
        <v>#REF!</v>
      </c>
      <c r="G23" s="20" t="e">
        <f>SUMIFS(#REF!,#REF!,'2추총괄표(실국별)'!$B23)</f>
        <v>#REF!</v>
      </c>
      <c r="H23" s="100" t="e">
        <f t="shared" si="3"/>
        <v>#REF!</v>
      </c>
      <c r="I23" s="127"/>
      <c r="J23" s="127"/>
      <c r="K23" s="15"/>
      <c r="L23" s="16"/>
      <c r="M23" s="127"/>
      <c r="N23" s="127"/>
      <c r="O23" s="127"/>
      <c r="P23" s="127"/>
    </row>
    <row r="24" spans="2:16" s="128" customFormat="1" ht="38.25" customHeight="1">
      <c r="B24" s="116" t="s">
        <v>387</v>
      </c>
      <c r="C24" s="126"/>
      <c r="D24" s="20" t="e">
        <f>SUMIFS(#REF!,#REF!,'2추총괄표(실국별)'!$B24)</f>
        <v>#REF!</v>
      </c>
      <c r="E24" s="20" t="e">
        <f>SUMIFS(#REF!,#REF!,'2추총괄표(실국별)'!$B24)</f>
        <v>#REF!</v>
      </c>
      <c r="F24" s="20" t="e">
        <f>SUMIFS(#REF!,#REF!,'2추총괄표(실국별)'!$B24)</f>
        <v>#REF!</v>
      </c>
      <c r="G24" s="20" t="e">
        <f>SUMIFS(#REF!,#REF!,'2추총괄표(실국별)'!$B24)</f>
        <v>#REF!</v>
      </c>
      <c r="H24" s="100" t="e">
        <f t="shared" si="2"/>
        <v>#REF!</v>
      </c>
      <c r="I24" s="127"/>
      <c r="J24" s="127"/>
      <c r="K24" s="15"/>
      <c r="L24" s="16"/>
      <c r="M24" s="127"/>
      <c r="N24" s="127"/>
      <c r="O24" s="127"/>
      <c r="P24" s="127"/>
    </row>
    <row r="25" spans="2:16" s="132" customFormat="1" ht="38.25" customHeight="1">
      <c r="B25" s="129" t="s">
        <v>389</v>
      </c>
      <c r="C25" s="130"/>
      <c r="D25" s="20" t="e">
        <f>SUMIFS(#REF!,#REF!,'2추총괄표(실국별)'!$B25)</f>
        <v>#REF!</v>
      </c>
      <c r="E25" s="20" t="e">
        <f>SUMIFS(#REF!,#REF!,'2추총괄표(실국별)'!$B25)</f>
        <v>#REF!</v>
      </c>
      <c r="F25" s="20" t="e">
        <f>SUMIFS(#REF!,#REF!,'2추총괄표(실국별)'!$B25)</f>
        <v>#REF!</v>
      </c>
      <c r="G25" s="20" t="e">
        <f>SUMIFS(#REF!,#REF!,'2추총괄표(실국별)'!$B25)</f>
        <v>#REF!</v>
      </c>
      <c r="H25" s="100" t="e">
        <f t="shared" si="2"/>
        <v>#REF!</v>
      </c>
      <c r="I25" s="131"/>
      <c r="J25" s="131"/>
      <c r="K25" s="15"/>
      <c r="L25" s="16"/>
      <c r="M25" s="131"/>
      <c r="N25" s="131"/>
      <c r="O25" s="131"/>
      <c r="P25" s="131"/>
    </row>
    <row r="26" spans="2:16" ht="38.25" customHeight="1" thickBot="1">
      <c r="B26" s="116" t="s">
        <v>396</v>
      </c>
      <c r="C26" s="99"/>
      <c r="D26" s="20" t="e">
        <f>SUMIFS(#REF!,#REF!,'2추총괄표(실국별)'!$B26)</f>
        <v>#REF!</v>
      </c>
      <c r="E26" s="20" t="e">
        <f>SUMIFS(#REF!,#REF!,'2추총괄표(실국별)'!$B26)</f>
        <v>#REF!</v>
      </c>
      <c r="F26" s="20" t="e">
        <f>SUMIFS(#REF!,#REF!,'2추총괄표(실국별)'!$B26)</f>
        <v>#REF!</v>
      </c>
      <c r="G26" s="20" t="e">
        <f>SUMIFS(#REF!,#REF!,'2추총괄표(실국별)'!$B26)</f>
        <v>#REF!</v>
      </c>
      <c r="H26" s="100" t="e">
        <f t="shared" si="2"/>
        <v>#REF!</v>
      </c>
      <c r="I26" s="119" t="e">
        <f>#REF!+#REF!</f>
        <v>#REF!</v>
      </c>
      <c r="J26" s="120" t="e">
        <f>#REF!+#REF!</f>
        <v>#REF!</v>
      </c>
      <c r="K26" s="91"/>
      <c r="N26" s="121">
        <f>M2-N2</f>
        <v>0</v>
      </c>
    </row>
    <row r="27" spans="2:16" ht="38.25" customHeight="1">
      <c r="B27" s="116" t="s">
        <v>70</v>
      </c>
      <c r="C27" s="99"/>
      <c r="D27" s="20" t="e">
        <f>SUMIFS(#REF!,#REF!,'2추총괄표(실국별)'!$B27)</f>
        <v>#REF!</v>
      </c>
      <c r="E27" s="20" t="e">
        <f>SUMIFS(#REF!,#REF!,'2추총괄표(실국별)'!$B27)</f>
        <v>#REF!</v>
      </c>
      <c r="F27" s="20" t="e">
        <f>SUMIFS(#REF!,#REF!,'2추총괄표(실국별)'!$B27)</f>
        <v>#REF!</v>
      </c>
      <c r="G27" s="20" t="e">
        <f>SUMIFS(#REF!,#REF!,'2추총괄표(실국별)'!$B27)</f>
        <v>#REF!</v>
      </c>
      <c r="H27" s="100" t="e">
        <f t="shared" si="2"/>
        <v>#REF!</v>
      </c>
      <c r="J27" s="122"/>
      <c r="K27" s="123"/>
    </row>
    <row r="28" spans="2:16" ht="38.25" customHeight="1">
      <c r="B28" s="116" t="s">
        <v>319</v>
      </c>
      <c r="C28" s="99"/>
      <c r="D28" s="20" t="e">
        <f>SUMIFS(#REF!,#REF!,'2추총괄표(실국별)'!$B28)</f>
        <v>#REF!</v>
      </c>
      <c r="E28" s="20" t="e">
        <f>SUMIFS(#REF!,#REF!,'2추총괄표(실국별)'!$B28)</f>
        <v>#REF!</v>
      </c>
      <c r="F28" s="20" t="e">
        <f>SUMIFS(#REF!,#REF!,'2추총괄표(실국별)'!$B28)</f>
        <v>#REF!</v>
      </c>
      <c r="G28" s="20" t="e">
        <f>SUMIFS(#REF!,#REF!,'2추총괄표(실국별)'!$B28)</f>
        <v>#REF!</v>
      </c>
      <c r="H28" s="100" t="e">
        <f t="shared" si="2"/>
        <v>#REF!</v>
      </c>
      <c r="J28" s="124"/>
      <c r="L28" s="125"/>
      <c r="M28" s="125"/>
    </row>
    <row r="29" spans="2:16" ht="38.25" customHeight="1">
      <c r="B29" s="116" t="s">
        <v>334</v>
      </c>
      <c r="C29" s="99"/>
      <c r="D29" s="20" t="e">
        <f>SUMIFS(#REF!,#REF!,'2추총괄표(실국별)'!$B29)</f>
        <v>#REF!</v>
      </c>
      <c r="E29" s="20" t="e">
        <f>SUMIFS(#REF!,#REF!,'2추총괄표(실국별)'!$B29)</f>
        <v>#REF!</v>
      </c>
      <c r="F29" s="20" t="e">
        <f>SUMIFS(#REF!,#REF!,'2추총괄표(실국별)'!$B29)</f>
        <v>#REF!</v>
      </c>
      <c r="G29" s="20" t="e">
        <f>SUMIFS(#REF!,#REF!,'2추총괄표(실국별)'!$B29)</f>
        <v>#REF!</v>
      </c>
      <c r="H29" s="100" t="e">
        <f t="shared" si="2"/>
        <v>#REF!</v>
      </c>
      <c r="K29" s="15"/>
      <c r="L29" s="16"/>
      <c r="N29" s="83" t="s">
        <v>44</v>
      </c>
    </row>
    <row r="30" spans="2:16" s="128" customFormat="1" ht="38.25" customHeight="1">
      <c r="B30" s="116" t="s">
        <v>67</v>
      </c>
      <c r="C30" s="126"/>
      <c r="D30" s="20" t="e">
        <f>SUMIFS(#REF!,#REF!,'2추총괄표(실국별)'!$B30)</f>
        <v>#REF!</v>
      </c>
      <c r="E30" s="20" t="e">
        <f>SUMIFS(#REF!,#REF!,'2추총괄표(실국별)'!$B30)</f>
        <v>#REF!</v>
      </c>
      <c r="F30" s="20" t="e">
        <f>SUMIFS(#REF!,#REF!,'2추총괄표(실국별)'!$B30)</f>
        <v>#REF!</v>
      </c>
      <c r="G30" s="20" t="e">
        <f>SUMIFS(#REF!,#REF!,'2추총괄표(실국별)'!$B30)</f>
        <v>#REF!</v>
      </c>
      <c r="H30" s="100" t="e">
        <f t="shared" si="2"/>
        <v>#REF!</v>
      </c>
      <c r="I30" s="127"/>
      <c r="J30" s="127"/>
      <c r="K30" s="15"/>
      <c r="L30" s="16"/>
      <c r="M30" s="113"/>
      <c r="N30" s="114">
        <f>N26-K2</f>
        <v>0</v>
      </c>
      <c r="O30" s="127"/>
      <c r="P30" s="127"/>
    </row>
    <row r="31" spans="2:16" ht="38.25" customHeight="1" thickBot="1">
      <c r="B31" s="116" t="s">
        <v>362</v>
      </c>
      <c r="C31" s="99"/>
      <c r="D31" s="20" t="e">
        <f>SUMIFS(#REF!,#REF!,'2추총괄표(실국별)'!$B31)</f>
        <v>#REF!</v>
      </c>
      <c r="E31" s="20" t="e">
        <f>SUMIFS(#REF!,#REF!,'2추총괄표(실국별)'!$B31)</f>
        <v>#REF!</v>
      </c>
      <c r="F31" s="20" t="e">
        <f>SUMIFS(#REF!,#REF!,'2추총괄표(실국별)'!$B31)</f>
        <v>#REF!</v>
      </c>
      <c r="G31" s="20" t="e">
        <f>SUMIFS(#REF!,#REF!,'2추총괄표(실국별)'!$B31)</f>
        <v>#REF!</v>
      </c>
      <c r="H31" s="100" t="e">
        <f t="shared" ref="H31:H33" si="4">C31+F31+G31</f>
        <v>#REF!</v>
      </c>
      <c r="I31" s="119" t="e">
        <f>#REF!+#REF!</f>
        <v>#REF!</v>
      </c>
      <c r="J31" s="120" t="e">
        <f>#REF!+#REF!</f>
        <v>#REF!</v>
      </c>
      <c r="K31" s="91"/>
      <c r="N31" s="121" t="e">
        <f>M7-N7</f>
        <v>#REF!</v>
      </c>
    </row>
    <row r="32" spans="2:16" ht="38.25" customHeight="1">
      <c r="B32" s="116" t="s">
        <v>372</v>
      </c>
      <c r="C32" s="99"/>
      <c r="D32" s="20" t="e">
        <f>SUMIFS(#REF!,#REF!,'2추총괄표(실국별)'!$B32)</f>
        <v>#REF!</v>
      </c>
      <c r="E32" s="20" t="e">
        <f>SUMIFS(#REF!,#REF!,'2추총괄표(실국별)'!$B32)</f>
        <v>#REF!</v>
      </c>
      <c r="F32" s="20" t="e">
        <f>SUMIFS(#REF!,#REF!,'2추총괄표(실국별)'!$B32)</f>
        <v>#REF!</v>
      </c>
      <c r="G32" s="20" t="e">
        <f>SUMIFS(#REF!,#REF!,'2추총괄표(실국별)'!$B32)</f>
        <v>#REF!</v>
      </c>
      <c r="H32" s="100" t="e">
        <f t="shared" si="4"/>
        <v>#REF!</v>
      </c>
      <c r="J32" s="122"/>
      <c r="K32" s="123"/>
    </row>
    <row r="33" spans="2:16" ht="38.25" customHeight="1" thickBot="1">
      <c r="B33" s="133" t="s">
        <v>398</v>
      </c>
      <c r="C33" s="139"/>
      <c r="D33" s="21" t="e">
        <f>SUMIFS(#REF!,#REF!,'2추총괄표(실국별)'!$B33)</f>
        <v>#REF!</v>
      </c>
      <c r="E33" s="21" t="e">
        <f>SUMIFS(#REF!,#REF!,'2추총괄표(실국별)'!$B33)</f>
        <v>#REF!</v>
      </c>
      <c r="F33" s="21" t="e">
        <f>SUMIFS(#REF!,#REF!,'2추총괄표(실국별)'!$B33)</f>
        <v>#REF!</v>
      </c>
      <c r="G33" s="21" t="e">
        <f>SUMIFS(#REF!,#REF!,'2추총괄표(실국별)'!$B33)</f>
        <v>#REF!</v>
      </c>
      <c r="H33" s="135" t="e">
        <f t="shared" si="4"/>
        <v>#REF!</v>
      </c>
      <c r="J33" s="124"/>
      <c r="L33" s="125"/>
      <c r="M33" s="125"/>
    </row>
    <row r="34" spans="2:16" ht="18" customHeight="1">
      <c r="B34" s="89"/>
      <c r="C34" s="89"/>
      <c r="D34" s="89"/>
      <c r="E34" s="89"/>
      <c r="F34" s="89"/>
      <c r="G34" s="89"/>
      <c r="H34" s="89"/>
      <c r="K34" s="15"/>
      <c r="L34" s="16"/>
    </row>
    <row r="35" spans="2:16" ht="20.25" customHeight="1"/>
    <row r="36" spans="2:16" ht="20.25" customHeight="1"/>
    <row r="37" spans="2:16" ht="14.25">
      <c r="B37" s="140" t="s">
        <v>17</v>
      </c>
      <c r="C37" s="141" t="s">
        <v>52</v>
      </c>
      <c r="D37" s="142" t="s">
        <v>53</v>
      </c>
      <c r="E37" s="141" t="s">
        <v>54</v>
      </c>
      <c r="G37" s="83"/>
      <c r="H37" s="83"/>
      <c r="O37" s="56"/>
      <c r="P37" s="56"/>
    </row>
    <row r="38" spans="2:16" ht="15">
      <c r="B38" s="143" t="s">
        <v>120</v>
      </c>
      <c r="C38" s="144">
        <v>914581</v>
      </c>
      <c r="D38" s="145"/>
      <c r="E38" s="145">
        <f>SUM(C38:D38)</f>
        <v>914581</v>
      </c>
      <c r="G38" s="83"/>
      <c r="H38" s="83"/>
      <c r="O38" s="56"/>
      <c r="P38" s="56"/>
    </row>
    <row r="39" spans="2:16" ht="15">
      <c r="B39" s="143" t="s">
        <v>107</v>
      </c>
      <c r="C39" s="144">
        <v>3119807801</v>
      </c>
      <c r="D39" s="144">
        <v>1780946434</v>
      </c>
      <c r="E39" s="145">
        <f t="shared" ref="E39:E66" si="5">SUM(C39:D39)</f>
        <v>4900754235</v>
      </c>
      <c r="H39" s="83"/>
      <c r="O39" s="56"/>
      <c r="P39" s="56"/>
    </row>
    <row r="40" spans="2:16" ht="15">
      <c r="B40" s="143" t="s">
        <v>108</v>
      </c>
      <c r="C40" s="144">
        <v>190109521</v>
      </c>
      <c r="D40" s="144">
        <v>28360000</v>
      </c>
      <c r="E40" s="145">
        <f t="shared" si="5"/>
        <v>218469521</v>
      </c>
      <c r="H40" s="83"/>
      <c r="O40" s="56"/>
      <c r="P40" s="56"/>
    </row>
    <row r="41" spans="2:16" ht="15">
      <c r="B41" s="146" t="s">
        <v>109</v>
      </c>
      <c r="C41" s="144">
        <v>544196314</v>
      </c>
      <c r="D41" s="145"/>
      <c r="E41" s="145">
        <f t="shared" si="5"/>
        <v>544196314</v>
      </c>
      <c r="G41" s="83"/>
      <c r="H41" s="83"/>
      <c r="O41" s="56"/>
      <c r="P41" s="56"/>
    </row>
    <row r="42" spans="2:16" ht="15">
      <c r="B42" s="143" t="s">
        <v>110</v>
      </c>
      <c r="C42" s="144">
        <v>224243208</v>
      </c>
      <c r="D42" s="144">
        <v>52484400</v>
      </c>
      <c r="E42" s="145">
        <f t="shared" si="5"/>
        <v>276727608</v>
      </c>
      <c r="H42" s="83"/>
      <c r="O42" s="56"/>
      <c r="P42" s="56"/>
    </row>
    <row r="43" spans="2:16" ht="15">
      <c r="B43" s="146" t="s">
        <v>65</v>
      </c>
      <c r="C43" s="144">
        <v>249710070</v>
      </c>
      <c r="D43" s="145"/>
      <c r="E43" s="145">
        <f t="shared" si="5"/>
        <v>249710070</v>
      </c>
      <c r="G43" s="83"/>
      <c r="H43" s="83"/>
      <c r="O43" s="56"/>
      <c r="P43" s="56"/>
    </row>
    <row r="44" spans="2:16" ht="15">
      <c r="B44" s="146" t="s">
        <v>111</v>
      </c>
      <c r="C44" s="144">
        <v>2571625696</v>
      </c>
      <c r="D44" s="145"/>
      <c r="E44" s="145">
        <f t="shared" si="5"/>
        <v>2571625696</v>
      </c>
      <c r="G44" s="83"/>
      <c r="H44" s="83"/>
      <c r="O44" s="56"/>
      <c r="P44" s="56"/>
    </row>
    <row r="45" spans="2:16" ht="15">
      <c r="B45" s="143" t="s">
        <v>112</v>
      </c>
      <c r="C45" s="144">
        <v>94671441</v>
      </c>
      <c r="D45" s="145"/>
      <c r="E45" s="145">
        <f t="shared" si="5"/>
        <v>94671441</v>
      </c>
      <c r="G45" s="83"/>
      <c r="H45" s="83"/>
      <c r="O45" s="56"/>
      <c r="P45" s="56"/>
    </row>
    <row r="46" spans="2:16" ht="15">
      <c r="B46" s="143" t="s">
        <v>104</v>
      </c>
      <c r="C46" s="144">
        <v>107956457</v>
      </c>
      <c r="E46" s="145">
        <f t="shared" si="5"/>
        <v>107956457</v>
      </c>
      <c r="H46" s="83"/>
      <c r="O46" s="56"/>
      <c r="P46" s="56"/>
    </row>
    <row r="47" spans="2:16" ht="15">
      <c r="B47" s="143" t="s">
        <v>113</v>
      </c>
      <c r="C47" s="144">
        <v>1879955306</v>
      </c>
      <c r="D47" s="145"/>
      <c r="E47" s="145">
        <f t="shared" si="5"/>
        <v>1879955306</v>
      </c>
      <c r="G47" s="83"/>
      <c r="H47" s="83"/>
      <c r="O47" s="56"/>
      <c r="P47" s="56"/>
    </row>
    <row r="48" spans="2:16" ht="15">
      <c r="B48" s="143" t="s">
        <v>118</v>
      </c>
      <c r="C48" s="144">
        <v>475412376</v>
      </c>
      <c r="D48" s="145"/>
      <c r="E48" s="145">
        <f t="shared" si="5"/>
        <v>475412376</v>
      </c>
      <c r="G48" s="83"/>
      <c r="H48" s="83"/>
      <c r="O48" s="56"/>
      <c r="P48" s="56"/>
    </row>
    <row r="49" spans="2:5" ht="15">
      <c r="B49" s="143" t="s">
        <v>114</v>
      </c>
      <c r="C49" s="144">
        <v>148252370</v>
      </c>
      <c r="D49" s="144">
        <v>384743740</v>
      </c>
      <c r="E49" s="145">
        <f t="shared" si="5"/>
        <v>532996110</v>
      </c>
    </row>
    <row r="50" spans="2:5" ht="15">
      <c r="B50" s="143" t="s">
        <v>121</v>
      </c>
      <c r="C50" s="144">
        <v>9607826</v>
      </c>
      <c r="E50" s="145">
        <f t="shared" si="5"/>
        <v>9607826</v>
      </c>
    </row>
    <row r="51" spans="2:5" ht="15">
      <c r="B51" s="143" t="s">
        <v>115</v>
      </c>
      <c r="C51" s="144">
        <v>384069</v>
      </c>
      <c r="E51" s="145">
        <f t="shared" si="5"/>
        <v>384069</v>
      </c>
    </row>
    <row r="52" spans="2:5" ht="15">
      <c r="B52" s="143" t="s">
        <v>70</v>
      </c>
      <c r="C52" s="144">
        <v>1353512493</v>
      </c>
      <c r="E52" s="145">
        <f t="shared" si="5"/>
        <v>1353512493</v>
      </c>
    </row>
    <row r="53" spans="2:5" ht="15">
      <c r="B53" s="143" t="s">
        <v>105</v>
      </c>
      <c r="C53" s="144">
        <v>69450506</v>
      </c>
      <c r="E53" s="145">
        <f t="shared" si="5"/>
        <v>69450506</v>
      </c>
    </row>
    <row r="54" spans="2:5" ht="15">
      <c r="B54" s="143" t="s">
        <v>106</v>
      </c>
      <c r="C54" s="144">
        <v>173302168</v>
      </c>
      <c r="E54" s="145">
        <f t="shared" si="5"/>
        <v>173302168</v>
      </c>
    </row>
    <row r="55" spans="2:5" ht="15">
      <c r="B55" s="143" t="s">
        <v>116</v>
      </c>
      <c r="C55" s="144">
        <v>2325292998</v>
      </c>
      <c r="E55" s="145">
        <f t="shared" si="5"/>
        <v>2325292998</v>
      </c>
    </row>
    <row r="56" spans="2:5" ht="15">
      <c r="B56" s="143" t="s">
        <v>67</v>
      </c>
      <c r="C56" s="144">
        <v>193048941</v>
      </c>
      <c r="E56" s="145">
        <f t="shared" si="5"/>
        <v>193048941</v>
      </c>
    </row>
    <row r="57" spans="2:5" ht="15">
      <c r="B57" s="143" t="s">
        <v>117</v>
      </c>
      <c r="C57" s="144">
        <v>866196185</v>
      </c>
      <c r="E57" s="145">
        <f t="shared" si="5"/>
        <v>866196185</v>
      </c>
    </row>
    <row r="58" spans="2:5" ht="15">
      <c r="B58" s="143" t="s">
        <v>122</v>
      </c>
      <c r="C58" s="144">
        <v>1402108</v>
      </c>
      <c r="E58" s="145">
        <f t="shared" si="5"/>
        <v>1402108</v>
      </c>
    </row>
    <row r="59" spans="2:5" ht="15">
      <c r="B59" s="143" t="s">
        <v>62</v>
      </c>
      <c r="C59" s="144">
        <v>29930218</v>
      </c>
      <c r="E59" s="145">
        <f t="shared" si="5"/>
        <v>29930218</v>
      </c>
    </row>
    <row r="60" spans="2:5" ht="15">
      <c r="B60" s="143" t="s">
        <v>123</v>
      </c>
      <c r="C60" s="144">
        <v>39275302</v>
      </c>
      <c r="E60" s="145">
        <f t="shared" si="5"/>
        <v>39275302</v>
      </c>
    </row>
    <row r="61" spans="2:5" ht="15">
      <c r="B61" s="143" t="s">
        <v>124</v>
      </c>
      <c r="C61" s="144">
        <v>8910247</v>
      </c>
      <c r="E61" s="145">
        <f t="shared" si="5"/>
        <v>8910247</v>
      </c>
    </row>
    <row r="62" spans="2:5" ht="15">
      <c r="B62" s="143" t="s">
        <v>125</v>
      </c>
      <c r="C62" s="144">
        <v>9409184</v>
      </c>
      <c r="E62" s="145">
        <f t="shared" si="5"/>
        <v>9409184</v>
      </c>
    </row>
    <row r="63" spans="2:5" ht="15">
      <c r="B63" s="143" t="s">
        <v>119</v>
      </c>
      <c r="C63" s="144">
        <v>563921605</v>
      </c>
      <c r="E63" s="145">
        <f t="shared" si="5"/>
        <v>563921605</v>
      </c>
    </row>
    <row r="64" spans="2:5" ht="15">
      <c r="B64" s="143" t="s">
        <v>126</v>
      </c>
      <c r="C64" s="144">
        <v>246707189</v>
      </c>
      <c r="E64" s="145">
        <f t="shared" si="5"/>
        <v>246707189</v>
      </c>
    </row>
    <row r="65" spans="2:5" ht="15">
      <c r="B65" s="143" t="s">
        <v>127</v>
      </c>
      <c r="C65" s="144">
        <v>5137721</v>
      </c>
      <c r="E65" s="145">
        <f t="shared" si="5"/>
        <v>5137721</v>
      </c>
    </row>
    <row r="66" spans="2:5" ht="15">
      <c r="B66" s="143" t="s">
        <v>128</v>
      </c>
      <c r="C66" s="144">
        <v>53973769</v>
      </c>
      <c r="E66" s="145">
        <f t="shared" si="5"/>
        <v>53973769</v>
      </c>
    </row>
    <row r="67" spans="2:5" ht="15">
      <c r="B67" s="143" t="s">
        <v>20</v>
      </c>
      <c r="C67" s="145">
        <f>SUM(C38:C66)</f>
        <v>15556317670</v>
      </c>
      <c r="D67" s="145">
        <f>SUM(D38:D66)</f>
        <v>2246534574</v>
      </c>
      <c r="E67" s="145">
        <f t="shared" ref="E67" si="6">SUM(C67:D67)</f>
        <v>17802852244</v>
      </c>
    </row>
    <row r="167" spans="1:20" s="83" customFormat="1" ht="24">
      <c r="A167" s="56"/>
      <c r="B167" s="56"/>
      <c r="C167" s="56"/>
      <c r="D167" s="56"/>
      <c r="E167" s="56"/>
      <c r="F167" s="56"/>
      <c r="G167" s="56"/>
      <c r="H167" s="56"/>
      <c r="I167" s="123" t="s">
        <v>56</v>
      </c>
      <c r="Q167" s="56"/>
      <c r="R167" s="56"/>
      <c r="S167" s="56"/>
      <c r="T167" s="56"/>
    </row>
    <row r="297" spans="1:20" s="83" customFormat="1">
      <c r="A297" s="56"/>
      <c r="B297" s="56"/>
      <c r="C297" s="56"/>
      <c r="D297" s="56"/>
      <c r="E297" s="56"/>
      <c r="F297" s="56"/>
      <c r="G297" s="56"/>
      <c r="H297" s="56"/>
      <c r="I297" s="147"/>
      <c r="K297" s="83">
        <v>-50000</v>
      </c>
      <c r="Q297" s="56"/>
      <c r="R297" s="56"/>
      <c r="S297" s="56"/>
      <c r="T297" s="56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13</vt:i4>
      </vt:variant>
    </vt:vector>
  </HeadingPairs>
  <TitlesOfParts>
    <vt:vector size="26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2015년본예산(세입)</vt:lpstr>
      <vt:lpstr>2015년본예산(세출)</vt:lpstr>
      <vt:lpstr>2추총괄표</vt:lpstr>
      <vt:lpstr>2추총괄표(실국별)</vt:lpstr>
      <vt:lpstr>'15년검증'!Print_Area</vt:lpstr>
      <vt:lpstr>'15년총괄표'!Print_Area</vt:lpstr>
      <vt:lpstr>'15년총괄표(실국별)'!Print_Area</vt:lpstr>
      <vt:lpstr>'2015년본예산(세입)'!Print_Area</vt:lpstr>
      <vt:lpstr>'2추검증'!Print_Area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'2015년본예산(세입)'!Print_Titles</vt:lpstr>
      <vt:lpstr>'2015년본예산(세출)'!Print_Titles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2014-12-01T03:40:53Z</cp:lastPrinted>
  <dcterms:created xsi:type="dcterms:W3CDTF">2013-08-23T08:00:50Z</dcterms:created>
  <dcterms:modified xsi:type="dcterms:W3CDTF">2015-01-26T02:21:01Z</dcterms:modified>
</cp:coreProperties>
</file>