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320" windowHeight="9750" tabRatio="845" firstSheet="11" activeTab="12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2추총괄표" sheetId="48" state="hidden" r:id="rId10"/>
    <sheet name="2추총괄표(실국별)" sheetId="60" state="hidden" r:id="rId11"/>
    <sheet name="2추위원회별" sheetId="66" r:id="rId12"/>
    <sheet name="2추일입" sheetId="67" r:id="rId13"/>
    <sheet name="2추일출" sheetId="61" r:id="rId14"/>
  </sheets>
  <definedNames>
    <definedName name="_xlnm._FilterDatabase" localSheetId="12" hidden="1">'2추일입'!$A$6:$AF$18</definedName>
    <definedName name="_xlnm._FilterDatabase" localSheetId="13" hidden="1">'2추일출'!$A$6:$AF$17</definedName>
    <definedName name="_xlnm.Print_Area" localSheetId="1">'15년검증'!$A$1:$K$20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'2추검증'!$A$1:$K$20</definedName>
    <definedName name="_xlnm.Print_Area" localSheetId="12">'2추일입'!$A$1:$Q$18</definedName>
    <definedName name="_xlnm.Print_Area" localSheetId="13">'2추일출'!$A$1:$Q$17</definedName>
    <definedName name="_xlnm.Print_Area" localSheetId="9">'2추총괄표'!$B$1:$H$26</definedName>
    <definedName name="_xlnm.Print_Area" localSheetId="10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2">'2추일입'!$4:$5</definedName>
    <definedName name="_xlnm.Print_Titles" localSheetId="13">'2추일출'!$4:$5</definedName>
  </definedNames>
  <calcPr calcId="145621"/>
</workbook>
</file>

<file path=xl/calcChain.xml><?xml version="1.0" encoding="utf-8"?>
<calcChain xmlns="http://schemas.openxmlformats.org/spreadsheetml/2006/main">
  <c r="V8" i="67" l="1"/>
  <c r="Z18" i="67" l="1"/>
  <c r="V18" i="67"/>
  <c r="W18" i="67" s="1"/>
  <c r="X18" i="67" s="1"/>
  <c r="Z17" i="67"/>
  <c r="AA17" i="67" s="1"/>
  <c r="Z16" i="67"/>
  <c r="AB16" i="67" s="1"/>
  <c r="Z15" i="67"/>
  <c r="V15" i="67"/>
  <c r="Z14" i="67"/>
  <c r="V14" i="67"/>
  <c r="Z13" i="67"/>
  <c r="AA13" i="67" s="1"/>
  <c r="V13" i="67"/>
  <c r="W13" i="67" s="1"/>
  <c r="X13" i="67" s="1"/>
  <c r="Z12" i="67"/>
  <c r="V12" i="67"/>
  <c r="Z11" i="67"/>
  <c r="V11" i="67"/>
  <c r="Z10" i="67"/>
  <c r="V10" i="67"/>
  <c r="W10" i="67" s="1"/>
  <c r="Z9" i="67"/>
  <c r="V9" i="67"/>
  <c r="W9" i="67" s="1"/>
  <c r="X9" i="67" s="1"/>
  <c r="Z8" i="67"/>
  <c r="W8" i="67"/>
  <c r="AB17" i="67" l="1"/>
  <c r="AC17" i="67" s="1"/>
  <c r="AA16" i="67"/>
  <c r="AC16" i="67" s="1"/>
  <c r="AB13" i="67"/>
  <c r="AC13" i="67" s="1"/>
  <c r="AA12" i="67"/>
  <c r="AA15" i="67"/>
  <c r="AB15" i="67" s="1"/>
  <c r="AA11" i="67"/>
  <c r="AB11" i="67" s="1"/>
  <c r="AC11" i="67" s="1"/>
  <c r="X17" i="67"/>
  <c r="X10" i="67"/>
  <c r="X16" i="67"/>
  <c r="W12" i="67"/>
  <c r="X12" i="67" s="1"/>
  <c r="W14" i="67"/>
  <c r="X14" i="67" s="1"/>
  <c r="AA8" i="67"/>
  <c r="AA9" i="67"/>
  <c r="AB9" i="67" s="1"/>
  <c r="X8" i="67"/>
  <c r="AA10" i="67"/>
  <c r="AB10" i="67" s="1"/>
  <c r="W11" i="67"/>
  <c r="X11" i="67" s="1"/>
  <c r="AA14" i="67"/>
  <c r="W15" i="67"/>
  <c r="X15" i="67" s="1"/>
  <c r="AA18" i="67"/>
  <c r="C175" i="64"/>
  <c r="B175" i="64"/>
  <c r="A175" i="64"/>
  <c r="AC15" i="67" l="1"/>
  <c r="AB12" i="67"/>
  <c r="AC12" i="67" s="1"/>
  <c r="AC9" i="67"/>
  <c r="AB8" i="67"/>
  <c r="AC8" i="67" s="1"/>
  <c r="AC10" i="67"/>
  <c r="AB14" i="67"/>
  <c r="AC14" i="67" s="1"/>
  <c r="AB18" i="67"/>
  <c r="AC18" i="67" s="1"/>
  <c r="B14" i="73"/>
  <c r="B13" i="73"/>
  <c r="B11" i="73"/>
  <c r="G25" i="68"/>
  <c r="G24" i="68" s="1"/>
  <c r="F25" i="68"/>
  <c r="E25" i="68"/>
  <c r="D25" i="68"/>
  <c r="D67" i="69"/>
  <c r="C67" i="69"/>
  <c r="E67" i="69" s="1"/>
  <c r="E66" i="69"/>
  <c r="E65" i="69"/>
  <c r="E64" i="69"/>
  <c r="E63" i="69"/>
  <c r="E62" i="69"/>
  <c r="E61" i="69"/>
  <c r="E60" i="69"/>
  <c r="E59" i="69"/>
  <c r="E58" i="69"/>
  <c r="E57" i="69"/>
  <c r="E56" i="69"/>
  <c r="E55" i="69"/>
  <c r="E54" i="69"/>
  <c r="E53" i="69"/>
  <c r="E52" i="69"/>
  <c r="E51" i="69"/>
  <c r="E50" i="69"/>
  <c r="E49" i="69"/>
  <c r="E48" i="69"/>
  <c r="E47" i="69"/>
  <c r="E46" i="69"/>
  <c r="E45" i="69"/>
  <c r="E44" i="69"/>
  <c r="E43" i="69"/>
  <c r="E42" i="69"/>
  <c r="E41" i="69"/>
  <c r="E40" i="69"/>
  <c r="E39" i="69"/>
  <c r="E38" i="69"/>
  <c r="N31" i="69"/>
  <c r="J31" i="69"/>
  <c r="I31" i="69"/>
  <c r="N30" i="69"/>
  <c r="N26" i="69"/>
  <c r="J26" i="69"/>
  <c r="I26" i="69"/>
  <c r="N22" i="69"/>
  <c r="N18" i="69"/>
  <c r="J18" i="69"/>
  <c r="I18" i="69"/>
  <c r="N14" i="69"/>
  <c r="N10" i="69"/>
  <c r="J10" i="69"/>
  <c r="I10" i="69"/>
  <c r="N9" i="69"/>
  <c r="J9" i="69"/>
  <c r="I9" i="69"/>
  <c r="N7" i="69"/>
  <c r="M7" i="69"/>
  <c r="K7" i="69"/>
  <c r="J7" i="69"/>
  <c r="I7" i="69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J26" i="68" s="1"/>
  <c r="H26" i="68"/>
  <c r="C24" i="68"/>
  <c r="J10" i="68"/>
  <c r="I10" i="68"/>
  <c r="H8" i="68"/>
  <c r="C7" i="68"/>
  <c r="J7" i="68" l="1"/>
  <c r="F24" i="68"/>
  <c r="N7" i="68" s="1"/>
  <c r="D14" i="73"/>
  <c r="E14" i="73" s="1"/>
  <c r="B7" i="73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E11" i="68"/>
  <c r="E17" i="68"/>
  <c r="E9" i="68"/>
  <c r="E15" i="68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F18" i="68"/>
  <c r="F16" i="68"/>
  <c r="F14" i="68"/>
  <c r="F12" i="68"/>
  <c r="F10" i="68"/>
  <c r="G17" i="68"/>
  <c r="G15" i="68"/>
  <c r="G13" i="68"/>
  <c r="G11" i="68"/>
  <c r="G9" i="68"/>
  <c r="F17" i="68"/>
  <c r="F15" i="68"/>
  <c r="F13" i="68"/>
  <c r="F11" i="68"/>
  <c r="F9" i="68"/>
  <c r="G16" i="68"/>
  <c r="G14" i="68"/>
  <c r="G12" i="68"/>
  <c r="G18" i="68"/>
  <c r="G10" i="68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D11" i="73"/>
  <c r="E11" i="73" s="1"/>
  <c r="D13" i="73"/>
  <c r="E13" i="73" s="1"/>
  <c r="B10" i="73"/>
  <c r="B12" i="73"/>
  <c r="H16" i="73"/>
  <c r="H20" i="73" s="1"/>
  <c r="H25" i="68"/>
  <c r="H24" i="68" s="1"/>
  <c r="H12" i="68" l="1"/>
  <c r="H26" i="69"/>
  <c r="H18" i="69"/>
  <c r="H15" i="68"/>
  <c r="H13" i="68"/>
  <c r="H16" i="69"/>
  <c r="H11" i="69"/>
  <c r="H19" i="69"/>
  <c r="H27" i="69"/>
  <c r="H11" i="73"/>
  <c r="H13" i="69"/>
  <c r="H21" i="69"/>
  <c r="H29" i="69"/>
  <c r="H12" i="69"/>
  <c r="H20" i="69"/>
  <c r="H18" i="68"/>
  <c r="H22" i="69"/>
  <c r="H32" i="69"/>
  <c r="H10" i="68"/>
  <c r="H9" i="68"/>
  <c r="F7" i="68"/>
  <c r="H17" i="68"/>
  <c r="F7" i="69"/>
  <c r="H30" i="69"/>
  <c r="H15" i="69"/>
  <c r="H23" i="69"/>
  <c r="H31" i="69"/>
  <c r="H11" i="68"/>
  <c r="H14" i="68"/>
  <c r="H8" i="69"/>
  <c r="G7" i="69"/>
  <c r="H9" i="69"/>
  <c r="H17" i="69"/>
  <c r="H25" i="69"/>
  <c r="H33" i="69"/>
  <c r="H28" i="69"/>
  <c r="G7" i="68"/>
  <c r="H16" i="68"/>
  <c r="D10" i="73"/>
  <c r="J14" i="73"/>
  <c r="J13" i="73"/>
  <c r="J11" i="73"/>
  <c r="D12" i="73"/>
  <c r="E12" i="73" s="1"/>
  <c r="H12" i="73"/>
  <c r="H10" i="73"/>
  <c r="H13" i="73"/>
  <c r="H14" i="73"/>
  <c r="H7" i="73"/>
  <c r="B8" i="73"/>
  <c r="B6" i="73" s="1"/>
  <c r="B9" i="73"/>
  <c r="H8" i="73"/>
  <c r="D7" i="73" l="1"/>
  <c r="H6" i="73"/>
  <c r="K11" i="73"/>
  <c r="K14" i="73"/>
  <c r="D9" i="73"/>
  <c r="E9" i="73" s="1"/>
  <c r="G3" i="68"/>
  <c r="G3" i="69"/>
  <c r="H7" i="68"/>
  <c r="H7" i="69"/>
  <c r="J8" i="68"/>
  <c r="J12" i="73"/>
  <c r="K12" i="73" s="1"/>
  <c r="D8" i="73"/>
  <c r="D6" i="73" s="1"/>
  <c r="K13" i="73"/>
  <c r="J10" i="73"/>
  <c r="E10" i="73"/>
  <c r="C9" i="73"/>
  <c r="C6" i="73"/>
  <c r="B5" i="73"/>
  <c r="H9" i="73"/>
  <c r="J9" i="73" l="1"/>
  <c r="K9" i="73" s="1"/>
  <c r="J7" i="73"/>
  <c r="E6" i="73"/>
  <c r="D5" i="73"/>
  <c r="E5" i="73" s="1"/>
  <c r="J8" i="73"/>
  <c r="K10" i="73"/>
  <c r="I9" i="73"/>
  <c r="H5" i="73"/>
  <c r="C5" i="73"/>
  <c r="I6" i="73"/>
  <c r="J6" i="73" l="1"/>
  <c r="K6" i="73"/>
  <c r="J5" i="73"/>
  <c r="K5" i="73" s="1"/>
  <c r="I5" i="73"/>
  <c r="H18" i="73" l="1"/>
  <c r="U17" i="61" l="1"/>
  <c r="U16" i="61"/>
  <c r="U15" i="61"/>
  <c r="U14" i="61"/>
  <c r="U13" i="61"/>
  <c r="U12" i="61"/>
  <c r="U11" i="61"/>
  <c r="U10" i="61"/>
  <c r="U9" i="61"/>
  <c r="U8" i="61"/>
  <c r="W8" i="61" s="1"/>
  <c r="U7" i="61"/>
  <c r="V17" i="61" l="1"/>
  <c r="W17" i="61" s="1"/>
  <c r="X17" i="61" s="1"/>
  <c r="Z17" i="61"/>
  <c r="V10" i="61"/>
  <c r="W10" i="61" s="1"/>
  <c r="X10" i="61" s="1"/>
  <c r="Z10" i="61"/>
  <c r="Z14" i="61"/>
  <c r="V14" i="61"/>
  <c r="W14" i="61" s="1"/>
  <c r="X14" i="61" s="1"/>
  <c r="Z15" i="61"/>
  <c r="V15" i="61"/>
  <c r="W15" i="61" s="1"/>
  <c r="X15" i="61" s="1"/>
  <c r="Z12" i="61"/>
  <c r="V12" i="61"/>
  <c r="W12" i="61" s="1"/>
  <c r="X12" i="61" s="1"/>
  <c r="V16" i="61"/>
  <c r="W16" i="61" s="1"/>
  <c r="X16" i="61" s="1"/>
  <c r="Z16" i="61"/>
  <c r="AA16" i="61" s="1"/>
  <c r="V11" i="61"/>
  <c r="W11" i="61" s="1"/>
  <c r="X11" i="61" s="1"/>
  <c r="Z11" i="61"/>
  <c r="V13" i="61"/>
  <c r="W13" i="61" s="1"/>
  <c r="X13" i="61" s="1"/>
  <c r="Z13" i="61"/>
  <c r="Z9" i="61"/>
  <c r="V9" i="61"/>
  <c r="W9" i="61" s="1"/>
  <c r="Z8" i="61"/>
  <c r="AA8" i="61" s="1"/>
  <c r="X8" i="61"/>
  <c r="D13" i="56"/>
  <c r="D11" i="56"/>
  <c r="D14" i="56"/>
  <c r="AA17" i="61" l="1"/>
  <c r="AA11" i="61"/>
  <c r="AB11" i="61" s="1"/>
  <c r="AC11" i="61" s="1"/>
  <c r="AA14" i="61"/>
  <c r="AB14" i="61" s="1"/>
  <c r="AC14" i="61" s="1"/>
  <c r="AB16" i="61"/>
  <c r="AC16" i="61" s="1"/>
  <c r="AA15" i="61"/>
  <c r="AB15" i="61" s="1"/>
  <c r="AC15" i="61" s="1"/>
  <c r="AA13" i="61"/>
  <c r="AB13" i="61" s="1"/>
  <c r="AC13" i="61" s="1"/>
  <c r="AA12" i="61"/>
  <c r="AB12" i="61"/>
  <c r="AC12" i="61" s="1"/>
  <c r="AA10" i="61"/>
  <c r="AB10" i="61" s="1"/>
  <c r="AC10" i="61" s="1"/>
  <c r="X9" i="61"/>
  <c r="AA9" i="61"/>
  <c r="AB8" i="61"/>
  <c r="AC8" i="61" s="1"/>
  <c r="P18" i="67"/>
  <c r="O18" i="67"/>
  <c r="B18" i="67"/>
  <c r="A18" i="67"/>
  <c r="P17" i="67"/>
  <c r="O17" i="67"/>
  <c r="L17" i="67"/>
  <c r="I17" i="67"/>
  <c r="B17" i="67"/>
  <c r="A17" i="67"/>
  <c r="P16" i="67"/>
  <c r="O16" i="67"/>
  <c r="L16" i="67"/>
  <c r="I16" i="67"/>
  <c r="B16" i="67"/>
  <c r="A16" i="67"/>
  <c r="P15" i="67"/>
  <c r="O15" i="67"/>
  <c r="L15" i="67"/>
  <c r="I15" i="67"/>
  <c r="B15" i="67"/>
  <c r="A15" i="67"/>
  <c r="P14" i="67"/>
  <c r="O14" i="67"/>
  <c r="L14" i="67"/>
  <c r="I14" i="67"/>
  <c r="B14" i="67"/>
  <c r="A14" i="67"/>
  <c r="P13" i="67"/>
  <c r="O13" i="67"/>
  <c r="L13" i="67"/>
  <c r="I13" i="67"/>
  <c r="B13" i="67"/>
  <c r="A13" i="67"/>
  <c r="P12" i="67"/>
  <c r="O12" i="67"/>
  <c r="L12" i="67"/>
  <c r="I12" i="67"/>
  <c r="B12" i="67"/>
  <c r="A12" i="67"/>
  <c r="P11" i="67"/>
  <c r="O11" i="67"/>
  <c r="L11" i="67"/>
  <c r="I11" i="67"/>
  <c r="B11" i="67"/>
  <c r="A11" i="67"/>
  <c r="P10" i="67"/>
  <c r="O10" i="67"/>
  <c r="L10" i="67"/>
  <c r="I10" i="67"/>
  <c r="B10" i="67"/>
  <c r="A10" i="67"/>
  <c r="P9" i="67"/>
  <c r="O9" i="67"/>
  <c r="L9" i="67"/>
  <c r="I9" i="67"/>
  <c r="B9" i="67"/>
  <c r="A9" i="67"/>
  <c r="P8" i="67"/>
  <c r="O8" i="67"/>
  <c r="L8" i="67"/>
  <c r="I8" i="67"/>
  <c r="B8" i="67"/>
  <c r="A8" i="67"/>
  <c r="V7" i="67"/>
  <c r="W7" i="67" s="1"/>
  <c r="P7" i="67"/>
  <c r="O7" i="67"/>
  <c r="L7" i="67"/>
  <c r="I7" i="67"/>
  <c r="B7" i="67"/>
  <c r="A7" i="67"/>
  <c r="N6" i="67"/>
  <c r="M6" i="67"/>
  <c r="K6" i="67"/>
  <c r="J6" i="67"/>
  <c r="H6" i="67"/>
  <c r="G6" i="67"/>
  <c r="N3" i="67"/>
  <c r="M3" i="67"/>
  <c r="K3" i="67"/>
  <c r="J3" i="67"/>
  <c r="AB17" i="61" l="1"/>
  <c r="AC17" i="61" s="1"/>
  <c r="AB9" i="61"/>
  <c r="AC9" i="61" s="1"/>
  <c r="AE8" i="67" a="1"/>
  <c r="AE8" i="67" s="1"/>
  <c r="AE12" i="67" a="1"/>
  <c r="AE12" i="67" s="1"/>
  <c r="AE16" i="67" a="1"/>
  <c r="AE16" i="67" s="1"/>
  <c r="B12" i="56"/>
  <c r="B13" i="56"/>
  <c r="B14" i="56"/>
  <c r="B11" i="56"/>
  <c r="B7" i="56"/>
  <c r="AE10" i="67" a="1"/>
  <c r="AE10" i="67" s="1"/>
  <c r="AE14" i="67" a="1"/>
  <c r="AE14" i="67" s="1"/>
  <c r="AE18" i="67" a="1"/>
  <c r="AE18" i="67" s="1"/>
  <c r="AE7" i="67" a="1"/>
  <c r="AE7" i="67" s="1"/>
  <c r="AE11" i="67" a="1"/>
  <c r="AE11" i="67" s="1"/>
  <c r="AE15" i="67" a="1"/>
  <c r="AE15" i="67" s="1"/>
  <c r="E25" i="48"/>
  <c r="D25" i="48"/>
  <c r="L6" i="67"/>
  <c r="AE9" i="67" a="1"/>
  <c r="AE9" i="67" s="1"/>
  <c r="AE13" i="67" a="1"/>
  <c r="AE13" i="67" s="1"/>
  <c r="AE17" i="67" a="1"/>
  <c r="AE17" i="67" s="1"/>
  <c r="O6" i="67"/>
  <c r="B10" i="56"/>
  <c r="I6" i="67"/>
  <c r="N46" i="66"/>
  <c r="N16" i="66"/>
  <c r="N15" i="66" s="1"/>
  <c r="J18" i="66"/>
  <c r="N18" i="6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M46" i="66"/>
  <c r="G46" i="66"/>
  <c r="L45" i="66"/>
  <c r="H45" i="66"/>
  <c r="D45" i="66"/>
  <c r="M44" i="66"/>
  <c r="I44" i="66"/>
  <c r="E44" i="66"/>
  <c r="N42" i="66"/>
  <c r="J42" i="66"/>
  <c r="F42" i="66"/>
  <c r="O41" i="66"/>
  <c r="K41" i="66"/>
  <c r="G41" i="66"/>
  <c r="P40" i="66"/>
  <c r="L40" i="66"/>
  <c r="H40" i="66"/>
  <c r="D40" i="66"/>
  <c r="M39" i="66"/>
  <c r="I39" i="66"/>
  <c r="E39" i="66"/>
  <c r="N38" i="66"/>
  <c r="J38" i="66"/>
  <c r="F38" i="66"/>
  <c r="O36" i="66"/>
  <c r="K36" i="66"/>
  <c r="G36" i="66"/>
  <c r="P35" i="66"/>
  <c r="L35" i="66"/>
  <c r="H35" i="66"/>
  <c r="D35" i="66"/>
  <c r="M34" i="66"/>
  <c r="I34" i="66"/>
  <c r="E34" i="66"/>
  <c r="N33" i="66"/>
  <c r="J33" i="66"/>
  <c r="F33" i="66"/>
  <c r="O31" i="66"/>
  <c r="K31" i="66"/>
  <c r="G31" i="66"/>
  <c r="P30" i="66"/>
  <c r="L30" i="66"/>
  <c r="H30" i="66"/>
  <c r="D30" i="66"/>
  <c r="M29" i="66"/>
  <c r="I29" i="66"/>
  <c r="E29" i="66"/>
  <c r="N27" i="66"/>
  <c r="J27" i="66"/>
  <c r="F27" i="66"/>
  <c r="G26" i="66"/>
  <c r="L25" i="66"/>
  <c r="H25" i="66"/>
  <c r="D25" i="66"/>
  <c r="M23" i="66"/>
  <c r="M22" i="66" s="1"/>
  <c r="I23" i="66"/>
  <c r="I22" i="66" s="1"/>
  <c r="E23" i="66"/>
  <c r="E22" i="66" s="1"/>
  <c r="N21" i="66"/>
  <c r="J21" i="66"/>
  <c r="F21" i="66"/>
  <c r="O20" i="66"/>
  <c r="K20" i="66"/>
  <c r="G20" i="66"/>
  <c r="P19" i="66"/>
  <c r="L19" i="66"/>
  <c r="H19" i="66"/>
  <c r="D19" i="66"/>
  <c r="H18" i="66"/>
  <c r="D18" i="66"/>
  <c r="H16" i="66"/>
  <c r="H15" i="66" s="1"/>
  <c r="D16" i="66"/>
  <c r="D15" i="66" s="1"/>
  <c r="M14" i="66"/>
  <c r="I14" i="66"/>
  <c r="E14" i="66"/>
  <c r="L46" i="66"/>
  <c r="F46" i="66"/>
  <c r="G45" i="66"/>
  <c r="P44" i="66"/>
  <c r="L44" i="66"/>
  <c r="H44" i="66"/>
  <c r="D44" i="66"/>
  <c r="M42" i="66"/>
  <c r="I42" i="66"/>
  <c r="E42" i="66"/>
  <c r="N41" i="66"/>
  <c r="J41" i="66"/>
  <c r="F41" i="66"/>
  <c r="O40" i="66"/>
  <c r="K40" i="66"/>
  <c r="G40" i="66"/>
  <c r="L39" i="66"/>
  <c r="H39" i="66"/>
  <c r="D39" i="66"/>
  <c r="M38" i="66"/>
  <c r="I38" i="66"/>
  <c r="E38" i="66"/>
  <c r="N36" i="66"/>
  <c r="J36" i="66"/>
  <c r="F36" i="66"/>
  <c r="O35" i="66"/>
  <c r="K35" i="66"/>
  <c r="G35" i="66"/>
  <c r="P34" i="66"/>
  <c r="L34" i="66"/>
  <c r="H34" i="66"/>
  <c r="D34" i="66"/>
  <c r="M33" i="66"/>
  <c r="I33" i="66"/>
  <c r="E33" i="66"/>
  <c r="N31" i="66"/>
  <c r="J31" i="66"/>
  <c r="F31" i="66"/>
  <c r="O30" i="66"/>
  <c r="K30" i="66"/>
  <c r="G30" i="66"/>
  <c r="L29" i="66"/>
  <c r="H29" i="66"/>
  <c r="D29" i="66"/>
  <c r="M27" i="66"/>
  <c r="I27" i="66"/>
  <c r="E27" i="66"/>
  <c r="N26" i="66"/>
  <c r="J26" i="66"/>
  <c r="F26" i="66"/>
  <c r="G25" i="66"/>
  <c r="L23" i="66"/>
  <c r="L22" i="66" s="1"/>
  <c r="H23" i="66"/>
  <c r="H22" i="66" s="1"/>
  <c r="D23" i="66"/>
  <c r="D22" i="66" s="1"/>
  <c r="M21" i="66"/>
  <c r="I21" i="66"/>
  <c r="E21" i="66"/>
  <c r="N20" i="66"/>
  <c r="J20" i="66"/>
  <c r="F20" i="66"/>
  <c r="O19" i="66"/>
  <c r="K19" i="66"/>
  <c r="G19" i="66"/>
  <c r="M18" i="66"/>
  <c r="G18" i="66"/>
  <c r="M16" i="66"/>
  <c r="M15" i="66" s="1"/>
  <c r="G16" i="66"/>
  <c r="G15" i="66" s="1"/>
  <c r="P14" i="66"/>
  <c r="L14" i="66"/>
  <c r="H14" i="66"/>
  <c r="D14" i="66"/>
  <c r="I13" i="66"/>
  <c r="E13" i="66"/>
  <c r="N12" i="66"/>
  <c r="J12" i="66"/>
  <c r="F12" i="66"/>
  <c r="O10" i="66"/>
  <c r="I46" i="66"/>
  <c r="E46" i="66"/>
  <c r="N45" i="66"/>
  <c r="F45" i="66"/>
  <c r="O44" i="66"/>
  <c r="K44" i="66"/>
  <c r="G44" i="66"/>
  <c r="P42" i="66"/>
  <c r="L42" i="66"/>
  <c r="H42" i="66"/>
  <c r="D42" i="66"/>
  <c r="M41" i="66"/>
  <c r="I41" i="66"/>
  <c r="E41" i="66"/>
  <c r="N40" i="66"/>
  <c r="J40" i="66"/>
  <c r="F40" i="66"/>
  <c r="K39" i="66"/>
  <c r="G39" i="66"/>
  <c r="P38" i="66"/>
  <c r="L38" i="66"/>
  <c r="H38" i="66"/>
  <c r="D38" i="66"/>
  <c r="M36" i="66"/>
  <c r="I36" i="66"/>
  <c r="E36" i="66"/>
  <c r="N35" i="66"/>
  <c r="J35" i="66"/>
  <c r="F35" i="66"/>
  <c r="O34" i="66"/>
  <c r="K34" i="66"/>
  <c r="G34" i="66"/>
  <c r="P33" i="66"/>
  <c r="L33" i="66"/>
  <c r="H33" i="66"/>
  <c r="D33" i="66"/>
  <c r="M31" i="66"/>
  <c r="I31" i="66"/>
  <c r="E31" i="66"/>
  <c r="N30" i="66"/>
  <c r="J30" i="66"/>
  <c r="F30" i="66"/>
  <c r="G29" i="66"/>
  <c r="G28" i="66" s="1"/>
  <c r="P27" i="66"/>
  <c r="L27" i="66"/>
  <c r="H27" i="66"/>
  <c r="D27" i="66"/>
  <c r="M26" i="66"/>
  <c r="I26" i="66"/>
  <c r="E26" i="66"/>
  <c r="N25" i="66"/>
  <c r="J25" i="66"/>
  <c r="F25" i="66"/>
  <c r="G23" i="66"/>
  <c r="G22" i="66" s="1"/>
  <c r="P21" i="66"/>
  <c r="L21" i="66"/>
  <c r="H21" i="66"/>
  <c r="D21" i="66"/>
  <c r="M20" i="66"/>
  <c r="I20" i="66"/>
  <c r="E20" i="66"/>
  <c r="N19" i="66"/>
  <c r="J19" i="66"/>
  <c r="F19" i="66"/>
  <c r="L18" i="66"/>
  <c r="F18" i="66"/>
  <c r="L16" i="66"/>
  <c r="L15" i="66" s="1"/>
  <c r="F16" i="66"/>
  <c r="F15" i="66" s="1"/>
  <c r="O14" i="66"/>
  <c r="K14" i="66"/>
  <c r="G14" i="66"/>
  <c r="N13" i="66"/>
  <c r="H13" i="66"/>
  <c r="D13" i="66"/>
  <c r="M12" i="66"/>
  <c r="I12" i="66"/>
  <c r="E12" i="66"/>
  <c r="N10" i="66"/>
  <c r="J10" i="66"/>
  <c r="H46" i="66"/>
  <c r="E45" i="66"/>
  <c r="O42" i="66"/>
  <c r="L41" i="66"/>
  <c r="I40" i="66"/>
  <c r="F39" i="66"/>
  <c r="P36" i="66"/>
  <c r="M35" i="66"/>
  <c r="J34" i="66"/>
  <c r="G33" i="66"/>
  <c r="D31" i="66"/>
  <c r="N29" i="66"/>
  <c r="K27" i="66"/>
  <c r="H26" i="66"/>
  <c r="E25" i="66"/>
  <c r="O21" i="66"/>
  <c r="L20" i="66"/>
  <c r="I19" i="66"/>
  <c r="I16" i="66"/>
  <c r="I15" i="66" s="1"/>
  <c r="F14" i="66"/>
  <c r="F13" i="66"/>
  <c r="K12" i="66"/>
  <c r="P10" i="66"/>
  <c r="I10" i="66"/>
  <c r="E10" i="66"/>
  <c r="N9" i="66"/>
  <c r="J9" i="66"/>
  <c r="F9" i="66"/>
  <c r="O8" i="66"/>
  <c r="K8" i="66"/>
  <c r="G8" i="66"/>
  <c r="J39" i="66"/>
  <c r="N34" i="66"/>
  <c r="E30" i="66"/>
  <c r="I25" i="66"/>
  <c r="E18" i="66"/>
  <c r="L12" i="66"/>
  <c r="F10" i="66"/>
  <c r="G9" i="66"/>
  <c r="H8" i="66"/>
  <c r="D46" i="66"/>
  <c r="N44" i="66"/>
  <c r="K42" i="66"/>
  <c r="H41" i="66"/>
  <c r="E40" i="66"/>
  <c r="O38" i="66"/>
  <c r="L36" i="66"/>
  <c r="I35" i="66"/>
  <c r="F34" i="66"/>
  <c r="P31" i="66"/>
  <c r="M30" i="66"/>
  <c r="J29" i="66"/>
  <c r="G27" i="66"/>
  <c r="D26" i="66"/>
  <c r="N23" i="66"/>
  <c r="N22" i="66" s="1"/>
  <c r="K21" i="66"/>
  <c r="H20" i="66"/>
  <c r="E19" i="66"/>
  <c r="E16" i="66"/>
  <c r="E15" i="66" s="1"/>
  <c r="M13" i="66"/>
  <c r="P12" i="66"/>
  <c r="H12" i="66"/>
  <c r="M10" i="66"/>
  <c r="H10" i="66"/>
  <c r="D10" i="66"/>
  <c r="M9" i="66"/>
  <c r="I9" i="66"/>
  <c r="E9" i="66"/>
  <c r="N8" i="66"/>
  <c r="J8" i="66"/>
  <c r="F8" i="66"/>
  <c r="F44" i="66"/>
  <c r="F43" i="66" s="1"/>
  <c r="M40" i="66"/>
  <c r="D36" i="66"/>
  <c r="H31" i="66"/>
  <c r="L26" i="66"/>
  <c r="P20" i="66"/>
  <c r="J14" i="66"/>
  <c r="D12" i="66"/>
  <c r="O9" i="66"/>
  <c r="P8" i="66"/>
  <c r="D8" i="66"/>
  <c r="M45" i="66"/>
  <c r="J44" i="66"/>
  <c r="G42" i="66"/>
  <c r="D41" i="66"/>
  <c r="N39" i="66"/>
  <c r="K38" i="66"/>
  <c r="H36" i="66"/>
  <c r="E35" i="66"/>
  <c r="O33" i="66"/>
  <c r="L31" i="66"/>
  <c r="I30" i="66"/>
  <c r="F29" i="66"/>
  <c r="M25" i="66"/>
  <c r="J23" i="66"/>
  <c r="J22" i="66" s="1"/>
  <c r="G21" i="66"/>
  <c r="D20" i="66"/>
  <c r="I18" i="66"/>
  <c r="N14" i="66"/>
  <c r="L13" i="66"/>
  <c r="O12" i="66"/>
  <c r="G12" i="66"/>
  <c r="L10" i="66"/>
  <c r="G10" i="66"/>
  <c r="P9" i="66"/>
  <c r="L9" i="66"/>
  <c r="H9" i="66"/>
  <c r="D9" i="66"/>
  <c r="M8" i="66"/>
  <c r="I8" i="66"/>
  <c r="E8" i="66"/>
  <c r="I45" i="66"/>
  <c r="P41" i="66"/>
  <c r="G38" i="66"/>
  <c r="K33" i="66"/>
  <c r="O27" i="66"/>
  <c r="F23" i="66"/>
  <c r="F22" i="66" s="1"/>
  <c r="M19" i="66"/>
  <c r="G13" i="66"/>
  <c r="K10" i="66"/>
  <c r="K9" i="66"/>
  <c r="L8" i="66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J16" i="66"/>
  <c r="J15" i="66" s="1"/>
  <c r="J13" i="66"/>
  <c r="K16" i="66"/>
  <c r="K15" i="66" s="1"/>
  <c r="J46" i="66"/>
  <c r="Z7" i="67"/>
  <c r="L11" i="66" l="1"/>
  <c r="E11" i="66"/>
  <c r="H11" i="56"/>
  <c r="H14" i="56"/>
  <c r="H13" i="56"/>
  <c r="N24" i="66"/>
  <c r="M7" i="66"/>
  <c r="J45" i="66"/>
  <c r="J43" i="66" s="1"/>
  <c r="I7" i="68"/>
  <c r="K7" i="68" s="1"/>
  <c r="E24" i="68"/>
  <c r="E7" i="68"/>
  <c r="M43" i="66"/>
  <c r="I25" i="68"/>
  <c r="J25" i="68" s="1"/>
  <c r="D24" i="68"/>
  <c r="E7" i="69"/>
  <c r="D7" i="68"/>
  <c r="D7" i="69"/>
  <c r="E37" i="66"/>
  <c r="D43" i="66"/>
  <c r="M24" i="66"/>
  <c r="E24" i="66"/>
  <c r="J28" i="66"/>
  <c r="L7" i="66"/>
  <c r="P7" i="66"/>
  <c r="G11" i="66"/>
  <c r="I17" i="66"/>
  <c r="I28" i="66"/>
  <c r="I7" i="66"/>
  <c r="G32" i="66"/>
  <c r="H32" i="66"/>
  <c r="G24" i="66"/>
  <c r="N7" i="66"/>
  <c r="E17" i="66"/>
  <c r="N28" i="66"/>
  <c r="F24" i="66"/>
  <c r="D37" i="66"/>
  <c r="I43" i="66"/>
  <c r="N11" i="66"/>
  <c r="I11" i="66"/>
  <c r="K37" i="66"/>
  <c r="J11" i="66"/>
  <c r="K26" i="66"/>
  <c r="L28" i="66"/>
  <c r="N17" i="66"/>
  <c r="O32" i="66"/>
  <c r="F7" i="66"/>
  <c r="I24" i="66"/>
  <c r="G7" i="66"/>
  <c r="D11" i="66"/>
  <c r="F17" i="66"/>
  <c r="J24" i="66"/>
  <c r="L32" i="66"/>
  <c r="H37" i="66"/>
  <c r="G43" i="66"/>
  <c r="G17" i="66"/>
  <c r="D28" i="66"/>
  <c r="M32" i="66"/>
  <c r="I37" i="66"/>
  <c r="H43" i="66"/>
  <c r="D24" i="66"/>
  <c r="M28" i="66"/>
  <c r="F32" i="66"/>
  <c r="J17" i="66"/>
  <c r="N37" i="66"/>
  <c r="G37" i="66"/>
  <c r="F28" i="66"/>
  <c r="D7" i="66"/>
  <c r="J7" i="66"/>
  <c r="H11" i="66"/>
  <c r="K7" i="66"/>
  <c r="L17" i="66"/>
  <c r="P32" i="66"/>
  <c r="L37" i="66"/>
  <c r="F11" i="66"/>
  <c r="M17" i="66"/>
  <c r="H28" i="66"/>
  <c r="M37" i="66"/>
  <c r="L43" i="66"/>
  <c r="D17" i="66"/>
  <c r="H24" i="66"/>
  <c r="J32" i="66"/>
  <c r="F37" i="66"/>
  <c r="E43" i="66"/>
  <c r="H7" i="66"/>
  <c r="I32" i="66"/>
  <c r="K32" i="66"/>
  <c r="E7" i="66"/>
  <c r="O7" i="66"/>
  <c r="D32" i="66"/>
  <c r="E32" i="66"/>
  <c r="M11" i="66"/>
  <c r="H17" i="66"/>
  <c r="L24" i="66"/>
  <c r="E28" i="66"/>
  <c r="N32" i="66"/>
  <c r="J37" i="66"/>
  <c r="N43" i="66"/>
  <c r="X7" i="67"/>
  <c r="K13" i="66"/>
  <c r="K11" i="66" s="1"/>
  <c r="AA7" i="67"/>
  <c r="K25" i="66"/>
  <c r="V6" i="67"/>
  <c r="O39" i="66" l="1"/>
  <c r="O37" i="66" s="1"/>
  <c r="I24" i="68"/>
  <c r="J24" i="68" s="1"/>
  <c r="H10" i="56"/>
  <c r="B8" i="56"/>
  <c r="B6" i="56" s="1"/>
  <c r="H12" i="56"/>
  <c r="O25" i="66"/>
  <c r="O23" i="66"/>
  <c r="O22" i="66" s="1"/>
  <c r="E3" i="68"/>
  <c r="I8" i="68"/>
  <c r="K8" i="68" s="1"/>
  <c r="M7" i="68"/>
  <c r="N10" i="68" s="1"/>
  <c r="N14" i="68" s="1"/>
  <c r="E3" i="69"/>
  <c r="O16" i="66"/>
  <c r="O15" i="66" s="1"/>
  <c r="K24" i="66"/>
  <c r="O29" i="66"/>
  <c r="O28" i="66" s="1"/>
  <c r="L6" i="66"/>
  <c r="G6" i="66"/>
  <c r="K18" i="66"/>
  <c r="K17" i="66" s="1"/>
  <c r="K23" i="66"/>
  <c r="K22" i="66" s="1"/>
  <c r="N6" i="66"/>
  <c r="K29" i="66"/>
  <c r="K28" i="66" s="1"/>
  <c r="P45" i="66"/>
  <c r="O26" i="66"/>
  <c r="K45" i="66"/>
  <c r="O45" i="66"/>
  <c r="M6" i="66"/>
  <c r="H6" i="66"/>
  <c r="I6" i="66"/>
  <c r="D6" i="66"/>
  <c r="E6" i="66"/>
  <c r="F6" i="66"/>
  <c r="J6" i="66"/>
  <c r="K46" i="66"/>
  <c r="AB7" i="67"/>
  <c r="P39" i="66" s="1"/>
  <c r="P37" i="66" s="1"/>
  <c r="O13" i="66"/>
  <c r="O11" i="66" s="1"/>
  <c r="O18" i="66"/>
  <c r="O17" i="66" s="1"/>
  <c r="O46" i="66"/>
  <c r="AA6" i="67"/>
  <c r="W6" i="67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C6" i="56" l="1"/>
  <c r="H9" i="56"/>
  <c r="I9" i="56" s="1"/>
  <c r="O24" i="66"/>
  <c r="AC7" i="67"/>
  <c r="H7" i="56"/>
  <c r="H8" i="56"/>
  <c r="P25" i="66"/>
  <c r="P13" i="66"/>
  <c r="P11" i="66" s="1"/>
  <c r="P16" i="66"/>
  <c r="P15" i="66" s="1"/>
  <c r="P18" i="66"/>
  <c r="P17" i="66" s="1"/>
  <c r="P23" i="66"/>
  <c r="P22" i="66" s="1"/>
  <c r="K43" i="66"/>
  <c r="K6" i="66" s="1"/>
  <c r="O43" i="66"/>
  <c r="X6" i="67"/>
  <c r="X3" i="67" s="1"/>
  <c r="P29" i="66"/>
  <c r="P28" i="66" s="1"/>
  <c r="P26" i="66"/>
  <c r="P46" i="66"/>
  <c r="P43" i="66" s="1"/>
  <c r="AB6" i="67"/>
  <c r="AC6" i="67" s="1"/>
  <c r="W3" i="67"/>
  <c r="A16" i="61"/>
  <c r="A14" i="61"/>
  <c r="A12" i="61"/>
  <c r="A10" i="61"/>
  <c r="A8" i="61"/>
  <c r="B7" i="61"/>
  <c r="A11" i="61"/>
  <c r="B17" i="61"/>
  <c r="B15" i="61"/>
  <c r="B13" i="61"/>
  <c r="B11" i="61"/>
  <c r="B9" i="61"/>
  <c r="A15" i="61"/>
  <c r="AE15" i="61" s="1" a="1"/>
  <c r="AE15" i="61" s="1"/>
  <c r="A9" i="61"/>
  <c r="A17" i="61"/>
  <c r="A13" i="61"/>
  <c r="AE13" i="61" s="1" a="1"/>
  <c r="AE13" i="61" s="1"/>
  <c r="A7" i="61"/>
  <c r="B16" i="61"/>
  <c r="B14" i="61"/>
  <c r="B12" i="61"/>
  <c r="B10" i="61"/>
  <c r="B8" i="61"/>
  <c r="O6" i="66" l="1"/>
  <c r="H6" i="56"/>
  <c r="AE16" i="61" a="1"/>
  <c r="AE16" i="61" s="1"/>
  <c r="AE8" i="61" a="1"/>
  <c r="AE8" i="61" s="1"/>
  <c r="AE7" i="61" a="1"/>
  <c r="AE7" i="61" s="1"/>
  <c r="AE10" i="61" a="1"/>
  <c r="AE10" i="61" s="1"/>
  <c r="AE9" i="61" a="1"/>
  <c r="AE9" i="61" s="1"/>
  <c r="AE11" i="61" a="1"/>
  <c r="AE11" i="61" s="1"/>
  <c r="AE12" i="61" a="1"/>
  <c r="AE12" i="61" s="1"/>
  <c r="AE17" i="61" a="1"/>
  <c r="AE17" i="61" s="1"/>
  <c r="AE14" i="61" a="1"/>
  <c r="AE14" i="61" s="1"/>
  <c r="P24" i="66"/>
  <c r="P6" i="66" s="1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AA46" i="66"/>
  <c r="U46" i="66"/>
  <c r="Z45" i="66"/>
  <c r="V45" i="66"/>
  <c r="R45" i="66"/>
  <c r="AA44" i="66"/>
  <c r="S44" i="66"/>
  <c r="X42" i="66"/>
  <c r="T42" i="66"/>
  <c r="AC41" i="66"/>
  <c r="Y41" i="66"/>
  <c r="U41" i="66"/>
  <c r="Z40" i="66"/>
  <c r="V40" i="66"/>
  <c r="R40" i="66"/>
  <c r="AA39" i="66"/>
  <c r="S39" i="66"/>
  <c r="AB38" i="66"/>
  <c r="X38" i="66"/>
  <c r="T38" i="66"/>
  <c r="U36" i="66"/>
  <c r="Z35" i="66"/>
  <c r="V35" i="66"/>
  <c r="R35" i="66"/>
  <c r="AA34" i="66"/>
  <c r="S34" i="66"/>
  <c r="AB33" i="66"/>
  <c r="X33" i="66"/>
  <c r="T33" i="66"/>
  <c r="AC31" i="66"/>
  <c r="Y31" i="66"/>
  <c r="U31" i="66"/>
  <c r="Z30" i="66"/>
  <c r="V30" i="66"/>
  <c r="R30" i="66"/>
  <c r="AA29" i="66"/>
  <c r="S29" i="66"/>
  <c r="AB27" i="66"/>
  <c r="X27" i="66"/>
  <c r="T27" i="66"/>
  <c r="U26" i="66"/>
  <c r="Z25" i="66"/>
  <c r="V25" i="66"/>
  <c r="R25" i="66"/>
  <c r="AA23" i="66"/>
  <c r="AA22" i="66" s="1"/>
  <c r="S23" i="66"/>
  <c r="S22" i="66" s="1"/>
  <c r="AB21" i="66"/>
  <c r="X21" i="66"/>
  <c r="T21" i="66"/>
  <c r="U20" i="66"/>
  <c r="Z19" i="66"/>
  <c r="V19" i="66"/>
  <c r="R19" i="66"/>
  <c r="S18" i="66"/>
  <c r="Z16" i="66"/>
  <c r="Z15" i="66" s="1"/>
  <c r="T16" i="66"/>
  <c r="T15" i="66" s="1"/>
  <c r="U14" i="66"/>
  <c r="V13" i="66"/>
  <c r="R13" i="66"/>
  <c r="AA12" i="66"/>
  <c r="W12" i="66"/>
  <c r="S12" i="66"/>
  <c r="Z46" i="66"/>
  <c r="T46" i="66"/>
  <c r="U45" i="66"/>
  <c r="Z44" i="66"/>
  <c r="V44" i="66"/>
  <c r="R44" i="66"/>
  <c r="AA42" i="66"/>
  <c r="S42" i="66"/>
  <c r="AB41" i="66"/>
  <c r="X41" i="66"/>
  <c r="T41" i="66"/>
  <c r="U40" i="66"/>
  <c r="Z39" i="66"/>
  <c r="V39" i="66"/>
  <c r="R39" i="66"/>
  <c r="AA38" i="66"/>
  <c r="W38" i="66"/>
  <c r="S38" i="66"/>
  <c r="T36" i="66"/>
  <c r="U35" i="66"/>
  <c r="Z34" i="66"/>
  <c r="V34" i="66"/>
  <c r="R34" i="66"/>
  <c r="AA33" i="66"/>
  <c r="W33" i="66"/>
  <c r="S33" i="66"/>
  <c r="AB31" i="66"/>
  <c r="X31" i="66"/>
  <c r="T31" i="66"/>
  <c r="U30" i="66"/>
  <c r="Z29" i="66"/>
  <c r="V29" i="66"/>
  <c r="R29" i="66"/>
  <c r="AA27" i="66"/>
  <c r="W27" i="66"/>
  <c r="S27" i="66"/>
  <c r="T26" i="66"/>
  <c r="U25" i="66"/>
  <c r="Z23" i="66"/>
  <c r="Z22" i="66" s="1"/>
  <c r="V23" i="66"/>
  <c r="V22" i="66" s="1"/>
  <c r="R23" i="66"/>
  <c r="R22" i="66" s="1"/>
  <c r="AA21" i="66"/>
  <c r="W21" i="66"/>
  <c r="S21" i="66"/>
  <c r="T20" i="66"/>
  <c r="U19" i="66"/>
  <c r="V18" i="66"/>
  <c r="R18" i="66"/>
  <c r="V46" i="66"/>
  <c r="R46" i="66"/>
  <c r="AA45" i="66"/>
  <c r="S45" i="66"/>
  <c r="T44" i="66"/>
  <c r="AC42" i="66"/>
  <c r="Y42" i="66"/>
  <c r="U42" i="66"/>
  <c r="AD41" i="66"/>
  <c r="Z41" i="66"/>
  <c r="V41" i="66"/>
  <c r="R41" i="66"/>
  <c r="AA40" i="66"/>
  <c r="S40" i="66"/>
  <c r="T39" i="66"/>
  <c r="AC38" i="66"/>
  <c r="Y38" i="66"/>
  <c r="U38" i="66"/>
  <c r="Z36" i="66"/>
  <c r="V36" i="66"/>
  <c r="R36" i="66"/>
  <c r="AA35" i="66"/>
  <c r="S35" i="66"/>
  <c r="T34" i="66"/>
  <c r="AC33" i="66"/>
  <c r="Y33" i="66"/>
  <c r="U33" i="66"/>
  <c r="AD31" i="66"/>
  <c r="Z31" i="66"/>
  <c r="V31" i="66"/>
  <c r="R31" i="66"/>
  <c r="AA30" i="66"/>
  <c r="S30" i="66"/>
  <c r="T29" i="66"/>
  <c r="AC27" i="66"/>
  <c r="Y27" i="66"/>
  <c r="U27" i="66"/>
  <c r="Z26" i="66"/>
  <c r="V26" i="66"/>
  <c r="R26" i="66"/>
  <c r="AA25" i="66"/>
  <c r="S25" i="66"/>
  <c r="T23" i="66"/>
  <c r="T22" i="66" s="1"/>
  <c r="AC21" i="66"/>
  <c r="Y21" i="66"/>
  <c r="U21" i="66"/>
  <c r="Z20" i="66"/>
  <c r="V20" i="66"/>
  <c r="R20" i="66"/>
  <c r="AA19" i="66"/>
  <c r="S19" i="66"/>
  <c r="Z18" i="66"/>
  <c r="T18" i="66"/>
  <c r="AA16" i="66"/>
  <c r="AA15" i="66" s="1"/>
  <c r="U16" i="66"/>
  <c r="U15" i="66" s="1"/>
  <c r="Z14" i="66"/>
  <c r="V14" i="66"/>
  <c r="R14" i="66"/>
  <c r="S13" i="66"/>
  <c r="AB12" i="66"/>
  <c r="X12" i="66"/>
  <c r="T12" i="66"/>
  <c r="AC10" i="66"/>
  <c r="S46" i="66"/>
  <c r="Z42" i="66"/>
  <c r="W41" i="66"/>
  <c r="T40" i="66"/>
  <c r="AD38" i="66"/>
  <c r="AA36" i="66"/>
  <c r="U34" i="66"/>
  <c r="R33" i="66"/>
  <c r="V27" i="66"/>
  <c r="S26" i="66"/>
  <c r="Z21" i="66"/>
  <c r="T19" i="66"/>
  <c r="T14" i="66"/>
  <c r="U13" i="66"/>
  <c r="Z12" i="66"/>
  <c r="R12" i="66"/>
  <c r="Z10" i="66"/>
  <c r="V10" i="66"/>
  <c r="R10" i="66"/>
  <c r="AA9" i="66"/>
  <c r="S9" i="66"/>
  <c r="T8" i="66"/>
  <c r="S8" i="66"/>
  <c r="W31" i="66"/>
  <c r="AD27" i="66"/>
  <c r="R21" i="66"/>
  <c r="U18" i="66"/>
  <c r="AD12" i="66"/>
  <c r="AB10" i="66"/>
  <c r="T10" i="66"/>
  <c r="V8" i="66"/>
  <c r="V42" i="66"/>
  <c r="S41" i="66"/>
  <c r="Z38" i="66"/>
  <c r="T35" i="66"/>
  <c r="AD33" i="66"/>
  <c r="AA31" i="66"/>
  <c r="U29" i="66"/>
  <c r="R27" i="66"/>
  <c r="V21" i="66"/>
  <c r="S20" i="66"/>
  <c r="AA18" i="66"/>
  <c r="V16" i="66"/>
  <c r="V15" i="66" s="1"/>
  <c r="AA14" i="66"/>
  <c r="S14" i="66"/>
  <c r="T13" i="66"/>
  <c r="Y12" i="66"/>
  <c r="AD10" i="66"/>
  <c r="Y10" i="66"/>
  <c r="U10" i="66"/>
  <c r="Z9" i="66"/>
  <c r="V9" i="66"/>
  <c r="AA8" i="66"/>
  <c r="R42" i="66"/>
  <c r="V38" i="66"/>
  <c r="Z33" i="66"/>
  <c r="T45" i="66"/>
  <c r="AD42" i="66"/>
  <c r="AA41" i="66"/>
  <c r="U39" i="66"/>
  <c r="R38" i="66"/>
  <c r="V33" i="66"/>
  <c r="S31" i="66"/>
  <c r="Z27" i="66"/>
  <c r="T25" i="66"/>
  <c r="AD21" i="66"/>
  <c r="AA20" i="66"/>
  <c r="R16" i="66"/>
  <c r="R15" i="66" s="1"/>
  <c r="Z13" i="66"/>
  <c r="AC12" i="66"/>
  <c r="U12" i="66"/>
  <c r="AA10" i="66"/>
  <c r="W10" i="66"/>
  <c r="S10" i="66"/>
  <c r="T9" i="66"/>
  <c r="U8" i="66"/>
  <c r="R9" i="66"/>
  <c r="U44" i="66"/>
  <c r="S36" i="66"/>
  <c r="T30" i="66"/>
  <c r="AA26" i="66"/>
  <c r="U23" i="66"/>
  <c r="U22" i="66" s="1"/>
  <c r="S16" i="66"/>
  <c r="S15" i="66" s="1"/>
  <c r="AA13" i="66"/>
  <c r="V12" i="66"/>
  <c r="X10" i="66"/>
  <c r="U9" i="66"/>
  <c r="Z8" i="66"/>
  <c r="R8" i="66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AB3" i="67"/>
  <c r="AC3" i="67"/>
  <c r="AB40" i="66"/>
  <c r="W40" i="66"/>
  <c r="AB35" i="66"/>
  <c r="W35" i="66"/>
  <c r="AB20" i="66"/>
  <c r="W20" i="66"/>
  <c r="AB18" i="66"/>
  <c r="W18" i="66"/>
  <c r="P17" i="61"/>
  <c r="O17" i="61"/>
  <c r="L17" i="61"/>
  <c r="I17" i="61"/>
  <c r="P16" i="61"/>
  <c r="O16" i="61"/>
  <c r="AB14" i="66" s="1"/>
  <c r="L16" i="61"/>
  <c r="W14" i="66" s="1"/>
  <c r="I16" i="61"/>
  <c r="P15" i="61"/>
  <c r="O15" i="61"/>
  <c r="L15" i="61"/>
  <c r="I15" i="61"/>
  <c r="P14" i="61"/>
  <c r="O14" i="61"/>
  <c r="L14" i="61"/>
  <c r="I14" i="61"/>
  <c r="P13" i="61"/>
  <c r="O13" i="61"/>
  <c r="L13" i="61"/>
  <c r="I13" i="61"/>
  <c r="P12" i="61"/>
  <c r="O12" i="61"/>
  <c r="L12" i="61"/>
  <c r="I12" i="61"/>
  <c r="V7" i="61"/>
  <c r="W7" i="61" s="1"/>
  <c r="Y39" i="66" s="1"/>
  <c r="N3" i="61"/>
  <c r="M3" i="61"/>
  <c r="K3" i="61"/>
  <c r="J3" i="61"/>
  <c r="X39" i="66" l="1"/>
  <c r="AB44" i="66"/>
  <c r="I6" i="56"/>
  <c r="H5" i="56"/>
  <c r="I5" i="56" s="1"/>
  <c r="AE6" i="61"/>
  <c r="AB23" i="66"/>
  <c r="AB22" i="66" s="1"/>
  <c r="AB25" i="66"/>
  <c r="W44" i="66"/>
  <c r="AB36" i="66"/>
  <c r="AB16" i="66"/>
  <c r="AB15" i="66" s="1"/>
  <c r="AB13" i="66"/>
  <c r="AB11" i="66" s="1"/>
  <c r="AB19" i="66"/>
  <c r="AB17" i="66" s="1"/>
  <c r="AB30" i="66"/>
  <c r="AB34" i="66"/>
  <c r="AB45" i="66"/>
  <c r="AB46" i="66"/>
  <c r="W34" i="66"/>
  <c r="U11" i="66"/>
  <c r="W13" i="66"/>
  <c r="W11" i="66" s="1"/>
  <c r="W30" i="66"/>
  <c r="W16" i="66"/>
  <c r="W15" i="66" s="1"/>
  <c r="W19" i="66"/>
  <c r="W17" i="66" s="1"/>
  <c r="W23" i="66"/>
  <c r="W22" i="66" s="1"/>
  <c r="W25" i="66"/>
  <c r="W36" i="66"/>
  <c r="W45" i="66"/>
  <c r="W46" i="66"/>
  <c r="T24" i="66"/>
  <c r="U43" i="66"/>
  <c r="U28" i="66"/>
  <c r="Z43" i="66"/>
  <c r="Z32" i="66"/>
  <c r="R37" i="66"/>
  <c r="V37" i="66"/>
  <c r="V7" i="66"/>
  <c r="R7" i="66"/>
  <c r="V32" i="66"/>
  <c r="Z7" i="66"/>
  <c r="V11" i="66"/>
  <c r="U7" i="66"/>
  <c r="Z37" i="66"/>
  <c r="U17" i="66"/>
  <c r="R32" i="66"/>
  <c r="T7" i="66"/>
  <c r="S24" i="66"/>
  <c r="U32" i="66"/>
  <c r="V28" i="66"/>
  <c r="AA37" i="66"/>
  <c r="AA43" i="66"/>
  <c r="R11" i="66"/>
  <c r="T17" i="66"/>
  <c r="U37" i="66"/>
  <c r="T43" i="66"/>
  <c r="Z28" i="66"/>
  <c r="S32" i="66"/>
  <c r="AA11" i="66"/>
  <c r="R24" i="66"/>
  <c r="AA28" i="66"/>
  <c r="T32" i="66"/>
  <c r="AA7" i="66"/>
  <c r="AA17" i="66"/>
  <c r="Z11" i="66"/>
  <c r="T11" i="66"/>
  <c r="Z17" i="66"/>
  <c r="AA24" i="66"/>
  <c r="T28" i="66"/>
  <c r="R17" i="66"/>
  <c r="U24" i="66"/>
  <c r="S37" i="66"/>
  <c r="R43" i="66"/>
  <c r="S17" i="66"/>
  <c r="V24" i="66"/>
  <c r="T37" i="66"/>
  <c r="S43" i="66"/>
  <c r="S7" i="66"/>
  <c r="V17" i="66"/>
  <c r="R28" i="66"/>
  <c r="AA32" i="66"/>
  <c r="V43" i="66"/>
  <c r="S11" i="66"/>
  <c r="Z24" i="66"/>
  <c r="S28" i="66"/>
  <c r="Z7" i="61"/>
  <c r="AC20" i="66"/>
  <c r="H16" i="56"/>
  <c r="H20" i="56" s="1"/>
  <c r="P11" i="61"/>
  <c r="P10" i="61"/>
  <c r="P9" i="61"/>
  <c r="P8" i="61"/>
  <c r="O11" i="61"/>
  <c r="O10" i="61"/>
  <c r="O9" i="61"/>
  <c r="AB29" i="66" s="1"/>
  <c r="O8" i="61"/>
  <c r="L11" i="61"/>
  <c r="L10" i="61"/>
  <c r="L9" i="61"/>
  <c r="W29" i="66" s="1"/>
  <c r="L8" i="61"/>
  <c r="I11" i="61"/>
  <c r="I10" i="61"/>
  <c r="I9" i="61"/>
  <c r="I8" i="61"/>
  <c r="H6" i="61"/>
  <c r="J6" i="61"/>
  <c r="K6" i="61"/>
  <c r="M6" i="61"/>
  <c r="N6" i="61"/>
  <c r="G25" i="48" s="1"/>
  <c r="G6" i="61"/>
  <c r="I7" i="61"/>
  <c r="W42" i="66" l="1"/>
  <c r="AB42" i="66"/>
  <c r="X40" i="66"/>
  <c r="X37" i="66" s="1"/>
  <c r="X14" i="66"/>
  <c r="X35" i="66"/>
  <c r="X36" i="66"/>
  <c r="AB28" i="66"/>
  <c r="W28" i="66"/>
  <c r="J11" i="56"/>
  <c r="J13" i="56"/>
  <c r="J14" i="56"/>
  <c r="K14" i="56" s="1"/>
  <c r="AB32" i="66"/>
  <c r="AC44" i="66"/>
  <c r="AC30" i="66"/>
  <c r="F25" i="48"/>
  <c r="X13" i="66"/>
  <c r="X11" i="66" s="1"/>
  <c r="W32" i="66"/>
  <c r="D12" i="56"/>
  <c r="D10" i="56"/>
  <c r="D7" i="56"/>
  <c r="W43" i="66"/>
  <c r="AB43" i="66"/>
  <c r="X20" i="66"/>
  <c r="AD9" i="66"/>
  <c r="AC9" i="66"/>
  <c r="X45" i="66"/>
  <c r="Y8" i="66"/>
  <c r="X23" i="66"/>
  <c r="X22" i="66" s="1"/>
  <c r="X19" i="66"/>
  <c r="X9" i="66"/>
  <c r="X16" i="66"/>
  <c r="X15" i="66" s="1"/>
  <c r="X29" i="66"/>
  <c r="W9" i="66"/>
  <c r="AB9" i="66"/>
  <c r="AD30" i="66"/>
  <c r="AD14" i="66"/>
  <c r="AC14" i="66"/>
  <c r="AC19" i="66"/>
  <c r="Y44" i="66"/>
  <c r="X44" i="66"/>
  <c r="X26" i="66"/>
  <c r="AC25" i="66"/>
  <c r="AC23" i="66"/>
  <c r="AC22" i="66" s="1"/>
  <c r="X30" i="66"/>
  <c r="X25" i="66"/>
  <c r="Y14" i="66"/>
  <c r="X34" i="66"/>
  <c r="X18" i="66"/>
  <c r="X8" i="66"/>
  <c r="U6" i="66"/>
  <c r="Z6" i="66"/>
  <c r="AA6" i="66"/>
  <c r="V6" i="66"/>
  <c r="R6" i="66"/>
  <c r="S6" i="66"/>
  <c r="T6" i="66"/>
  <c r="Y9" i="66"/>
  <c r="X46" i="66"/>
  <c r="X7" i="61"/>
  <c r="Y13" i="66"/>
  <c r="Y18" i="66"/>
  <c r="AC35" i="66"/>
  <c r="AA7" i="61"/>
  <c r="J10" i="56" s="1"/>
  <c r="I6" i="61"/>
  <c r="V6" i="61"/>
  <c r="AB7" i="61" l="1"/>
  <c r="AD39" i="66" s="1"/>
  <c r="AC39" i="66"/>
  <c r="J12" i="56"/>
  <c r="K12" i="56" s="1"/>
  <c r="AC26" i="66"/>
  <c r="AC24" i="66" s="1"/>
  <c r="X32" i="66"/>
  <c r="AC40" i="66"/>
  <c r="AC37" i="66" s="1"/>
  <c r="K13" i="56"/>
  <c r="K11" i="56"/>
  <c r="D8" i="56"/>
  <c r="D6" i="56" s="1"/>
  <c r="AC34" i="66"/>
  <c r="K10" i="56"/>
  <c r="X24" i="66"/>
  <c r="X7" i="66"/>
  <c r="AD16" i="66"/>
  <c r="AD15" i="66" s="1"/>
  <c r="AC36" i="66"/>
  <c r="Y7" i="66"/>
  <c r="AC16" i="66"/>
  <c r="AC15" i="66" s="1"/>
  <c r="X43" i="66"/>
  <c r="Y11" i="66"/>
  <c r="X17" i="66"/>
  <c r="AD23" i="66"/>
  <c r="AD22" i="66" s="1"/>
  <c r="Y40" i="66"/>
  <c r="Y37" i="66" s="1"/>
  <c r="AC46" i="66"/>
  <c r="Y34" i="66"/>
  <c r="Y25" i="66"/>
  <c r="AD19" i="66"/>
  <c r="Y29" i="66"/>
  <c r="AD25" i="66"/>
  <c r="AD13" i="66"/>
  <c r="AD11" i="66" s="1"/>
  <c r="AD8" i="66"/>
  <c r="AD7" i="66" s="1"/>
  <c r="Y35" i="66"/>
  <c r="Y30" i="66"/>
  <c r="AD44" i="66"/>
  <c r="Y26" i="66"/>
  <c r="Y19" i="66"/>
  <c r="AC13" i="66"/>
  <c r="AC11" i="66" s="1"/>
  <c r="AC8" i="66"/>
  <c r="AC7" i="66" s="1"/>
  <c r="AD20" i="66"/>
  <c r="Y20" i="66"/>
  <c r="Y23" i="66"/>
  <c r="Y22" i="66" s="1"/>
  <c r="AC29" i="66"/>
  <c r="AC28" i="66" s="1"/>
  <c r="Y36" i="66"/>
  <c r="AC45" i="66"/>
  <c r="AD46" i="66"/>
  <c r="AD26" i="66"/>
  <c r="Y16" i="66"/>
  <c r="Y15" i="66" s="1"/>
  <c r="X28" i="66"/>
  <c r="Y45" i="66"/>
  <c r="V3" i="61"/>
  <c r="V3" i="67"/>
  <c r="AC18" i="66"/>
  <c r="AC17" i="66" s="1"/>
  <c r="Y46" i="66"/>
  <c r="AA6" i="61"/>
  <c r="AD18" i="66"/>
  <c r="AC7" i="61"/>
  <c r="W6" i="61"/>
  <c r="J9" i="56" l="1"/>
  <c r="K9" i="56" s="1"/>
  <c r="AC32" i="66"/>
  <c r="J7" i="56"/>
  <c r="E6" i="56"/>
  <c r="J8" i="56"/>
  <c r="J6" i="56" s="1"/>
  <c r="X6" i="66"/>
  <c r="Y43" i="66"/>
  <c r="AD17" i="66"/>
  <c r="Y17" i="66"/>
  <c r="Y32" i="66"/>
  <c r="AD35" i="66"/>
  <c r="Y28" i="66"/>
  <c r="AD36" i="66"/>
  <c r="AD34" i="66"/>
  <c r="AC43" i="66"/>
  <c r="AD29" i="66"/>
  <c r="AD28" i="66" s="1"/>
  <c r="AD40" i="66"/>
  <c r="AD37" i="66" s="1"/>
  <c r="AD24" i="66"/>
  <c r="Y24" i="66"/>
  <c r="AD45" i="66"/>
  <c r="AD43" i="66" s="1"/>
  <c r="AA3" i="61"/>
  <c r="AA3" i="67"/>
  <c r="AB6" i="61"/>
  <c r="AC6" i="61" s="1"/>
  <c r="AC6" i="66" l="1"/>
  <c r="O2" i="66" s="1"/>
  <c r="J5" i="56"/>
  <c r="K6" i="56"/>
  <c r="X2" i="66"/>
  <c r="J2" i="66"/>
  <c r="Y6" i="66"/>
  <c r="AD32" i="66"/>
  <c r="AD6" i="66" s="1"/>
  <c r="AC2" i="66" l="1"/>
  <c r="P7" i="61"/>
  <c r="O7" i="61"/>
  <c r="L7" i="61"/>
  <c r="AB26" i="66" l="1"/>
  <c r="AB24" i="66" s="1"/>
  <c r="AB39" i="66"/>
  <c r="AB37" i="66" s="1"/>
  <c r="W26" i="66"/>
  <c r="W24" i="66" s="1"/>
  <c r="W39" i="66"/>
  <c r="W37" i="66" s="1"/>
  <c r="L6" i="61"/>
  <c r="W8" i="66"/>
  <c r="W7" i="66" s="1"/>
  <c r="O6" i="61"/>
  <c r="AB8" i="66"/>
  <c r="AB7" i="66" s="1"/>
  <c r="C24" i="48"/>
  <c r="H26" i="48"/>
  <c r="I26" i="48"/>
  <c r="J26" i="48" s="1"/>
  <c r="N26" i="60"/>
  <c r="N30" i="60" s="1"/>
  <c r="J26" i="60"/>
  <c r="I26" i="60"/>
  <c r="D67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C67" i="60"/>
  <c r="AB6" i="66" l="1"/>
  <c r="W6" i="66"/>
  <c r="E67" i="60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E38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X6" i="61" l="1"/>
  <c r="X3" i="61" s="1"/>
  <c r="W3" i="61"/>
  <c r="AB3" i="61"/>
  <c r="K5" i="56" s="1"/>
  <c r="AC3" i="6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C9" i="56" s="1"/>
  <c r="E10" i="56"/>
  <c r="E12" i="56"/>
  <c r="E14" i="56"/>
  <c r="E11" i="56"/>
  <c r="E13" i="56"/>
  <c r="D9" i="56"/>
  <c r="E9" i="56" l="1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H18" i="56" l="1"/>
  <c r="F7" i="48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Administrator</author>
  </authors>
  <commentList>
    <comment ref="U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<sst xmlns="http://schemas.openxmlformats.org/spreadsheetml/2006/main" count="1474" uniqueCount="610">
  <si>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</si>
  <si>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</si>
  <si>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</si>
  <si>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</si>
  <si>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</si>
  <si>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예산안
페이지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</si>
  <si>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</si>
  <si>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</si>
  <si>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</si>
  <si>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</si>
  <si>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</si>
  <si>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</si>
  <si>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</si>
  <si>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</si>
  <si>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</si>
  <si>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</si>
  <si>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</si>
  <si>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</si>
  <si>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</si>
  <si>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</si>
  <si>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</si>
  <si>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</si>
  <si>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</si>
  <si>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</si>
  <si>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</si>
  <si>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</si>
  <si>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</si>
  <si>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</si>
  <si>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</si>
  <si>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</si>
  <si>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</si>
  <si>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</si>
  <si>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</si>
  <si>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</si>
  <si>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</si>
  <si>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</si>
  <si>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</si>
  <si>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</si>
  <si>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</si>
  <si>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</si>
  <si>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</si>
  <si>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</si>
  <si>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</si>
  <si>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</si>
  <si>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</si>
  <si>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</si>
  <si>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</si>
  <si>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</si>
  <si>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</si>
  <si>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</si>
  <si>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</si>
  <si>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</si>
  <si>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</si>
  <si>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</si>
  <si>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</si>
  <si>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</si>
  <si>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</si>
  <si>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</si>
  <si>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</si>
  <si>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</si>
  <si>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</si>
  <si>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</si>
  <si>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</si>
  <si>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</si>
  <si>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</si>
  <si>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</si>
  <si>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</si>
  <si>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</si>
  <si>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</si>
  <si>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</si>
  <si>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</si>
  <si>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</si>
  <si>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</si>
  <si>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</si>
  <si>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</si>
  <si>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</si>
  <si>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</si>
  <si>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</si>
  <si>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</si>
  <si>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</si>
  <si>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</si>
  <si>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예산안
페이지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</si>
  <si>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</si>
  <si>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</si>
  <si>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</si>
  <si>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</si>
  <si>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</si>
  <si>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</si>
  <si>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</si>
  <si>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</si>
  <si>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</si>
  <si>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</si>
  <si>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</si>
  <si>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</si>
  <si>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</si>
  <si>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</si>
  <si>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</si>
  <si>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</si>
  <si>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</si>
  <si>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</si>
  <si>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</si>
  <si>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</si>
  <si>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</si>
  <si>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</si>
  <si>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</si>
  <si>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</si>
  <si>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</si>
  <si>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</si>
  <si>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</si>
  <si>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</si>
  <si>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</si>
  <si>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</si>
  <si>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</si>
  <si>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</si>
  <si>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</si>
  <si>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</si>
  <si>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</si>
  <si>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</si>
  <si>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</si>
  <si>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</si>
  <si>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</si>
  <si>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</si>
  <si>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</si>
  <si>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</si>
  <si>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</si>
  <si>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</si>
  <si>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</si>
  <si>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</si>
  <si>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</si>
  <si>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</si>
  <si>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</si>
  <si>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</si>
  <si>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</si>
  <si>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</si>
  <si>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</si>
  <si>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기정액
(나)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</si>
  <si>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</si>
  <si>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제2회 추경
예산안
(가)</t>
    <phoneticPr fontId="6" type="noConversion"/>
  </si>
  <si>
    <t>제2회 추경
증감액
(다=가-나)</t>
    <phoneticPr fontId="6" type="noConversion"/>
  </si>
  <si>
    <t>상임위 제2회 추경 
예산안 조정액(라)</t>
    <phoneticPr fontId="6" type="noConversion"/>
  </si>
  <si>
    <t>예결위 제2회 추경 
예산안 조정액(라)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</si>
  <si>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</si>
  <si>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</si>
  <si>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</si>
  <si>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동의대상</t>
    <phoneticPr fontId="2" type="noConversion"/>
  </si>
  <si>
    <t>위원회
부서별 정렬</t>
    <phoneticPr fontId="2" type="noConversion"/>
  </si>
  <si>
    <t>정렬순서</t>
    <phoneticPr fontId="81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</si>
  <si>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</si>
  <si>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</si>
  <si>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</si>
  <si>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</si>
  <si>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</si>
  <si>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</si>
  <si>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</si>
  <si>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</si>
  <si>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</si>
  <si>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</si>
  <si>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</si>
  <si>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</si>
  <si>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</si>
  <si>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</si>
  <si>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</si>
  <si>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</si>
  <si>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</si>
  <si>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</si>
  <si>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</si>
  <si>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</si>
  <si>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</si>
  <si>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</si>
  <si>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</si>
  <si>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</si>
  <si>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</si>
  <si>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</si>
  <si>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</si>
  <si>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</si>
  <si>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</si>
  <si>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</si>
  <si>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</si>
  <si>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</si>
  <si>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</si>
  <si>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</si>
  <si>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</si>
  <si>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</si>
  <si>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</si>
  <si>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</si>
  <si>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</si>
  <si>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</si>
  <si>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</si>
  <si>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</si>
  <si>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</si>
  <si>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</si>
  <si>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</si>
  <si>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</si>
  <si>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</si>
  <si>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</si>
  <si>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</si>
  <si>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</si>
  <si>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</si>
  <si>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</si>
  <si>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</si>
  <si>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</si>
  <si>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</si>
  <si>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</si>
  <si>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</si>
  <si>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</si>
  <si>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</si>
  <si>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</si>
  <si>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</si>
  <si>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</si>
  <si>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</si>
  <si>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</si>
  <si>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</si>
  <si>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</si>
  <si>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</si>
  <si>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</si>
  <si>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</si>
  <si>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</si>
  <si>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</si>
  <si>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</si>
  <si>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</si>
  <si>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</si>
  <si>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</si>
  <si>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</si>
  <si>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</si>
  <si>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</si>
  <si>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</si>
  <si>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</si>
  <si>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</si>
  <si>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</si>
  <si>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</si>
  <si>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</si>
  <si>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</si>
  <si>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</si>
  <si>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</si>
  <si>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</si>
  <si>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</si>
  <si>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</si>
  <si>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</si>
  <si>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</si>
  <si>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</si>
  <si>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</si>
  <si>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</si>
  <si>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</si>
  <si>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</si>
  <si>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</si>
  <si>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</si>
  <si>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</si>
  <si>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</si>
  <si>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</si>
  <si>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</si>
  <si>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</si>
  <si>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</si>
  <si>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</si>
  <si>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</si>
  <si>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</si>
  <si>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</si>
  <si>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</si>
  <si>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</si>
  <si>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</si>
  <si>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</si>
  <si>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</si>
  <si>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</si>
  <si>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</si>
  <si>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</si>
  <si>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</si>
  <si>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</si>
  <si>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</si>
  <si>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</si>
  <si>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</si>
  <si>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</si>
  <si>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</si>
  <si>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</si>
  <si>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</si>
  <si>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</si>
  <si>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</si>
  <si>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</si>
  <si>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</si>
  <si>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</si>
  <si>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</si>
  <si>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</si>
  <si>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</si>
  <si>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</si>
  <si>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</si>
  <si>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</si>
  <si>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</si>
  <si>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</si>
  <si>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</si>
  <si>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</si>
  <si>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</si>
  <si>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</si>
  <si>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</si>
  <si>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</si>
  <si>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</si>
  <si>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</si>
  <si>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</si>
  <si>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</si>
  <si>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</si>
  <si>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</si>
  <si>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</si>
  <si>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</si>
  <si>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</si>
  <si>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</si>
  <si>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</si>
  <si>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</si>
  <si>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</si>
  <si>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</si>
  <si>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</si>
  <si>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</si>
  <si>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</si>
  <si>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</si>
  <si>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</si>
  <si>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</si>
  <si>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</si>
  <si>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</si>
  <si>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</si>
  <si>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</si>
  <si>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</si>
  <si>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</si>
  <si>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</si>
  <si>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</si>
  <si>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</si>
  <si>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</si>
  <si>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</si>
  <si>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</si>
  <si>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</si>
  <si>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</si>
  <si>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</si>
  <si>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</si>
  <si>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</si>
  <si>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</si>
  <si>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</si>
  <si>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</si>
  <si>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</si>
  <si>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</si>
  <si>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</si>
  <si>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</si>
  <si>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</si>
  <si>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</si>
  <si>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</si>
  <si>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</si>
  <si>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</si>
  <si>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</si>
  <si>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</si>
  <si>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</si>
  <si>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</si>
  <si>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</si>
  <si>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</si>
  <si>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</si>
  <si>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</si>
  <si>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</si>
  <si>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</si>
  <si>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</si>
  <si>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</si>
  <si>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</si>
  <si>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</si>
  <si>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</si>
  <si>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</si>
  <si>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</si>
  <si>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</si>
  <si>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</si>
  <si>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</si>
  <si>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</si>
  <si>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</si>
  <si>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</si>
  <si>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</si>
  <si>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</si>
  <si>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</si>
  <si>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</si>
  <si>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</si>
  <si>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</si>
  <si>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</si>
  <si>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</si>
  <si>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</si>
  <si>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</si>
  <si>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</si>
  <si>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</si>
  <si>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</si>
  <si>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</si>
  <si>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</si>
  <si>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</si>
  <si>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</si>
  <si>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</si>
  <si>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</si>
  <si>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</si>
  <si>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</si>
  <si>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</si>
  <si>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</si>
  <si>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</si>
  <si>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</si>
  <si>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</si>
  <si>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</si>
  <si>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</si>
  <si>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</si>
  <si>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</si>
  <si>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</si>
  <si>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</si>
  <si>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</si>
  <si>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</si>
  <si>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</si>
  <si>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</si>
  <si>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</si>
  <si>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</si>
  <si>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</si>
  <si>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</si>
  <si>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</si>
  <si>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</si>
  <si>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</si>
  <si>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</si>
  <si>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</si>
  <si>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</si>
  <si>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</si>
  <si>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</si>
  <si>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81" type="noConversion"/>
  </si>
  <si>
    <t>실국명</t>
    <phoneticPr fontId="81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</si>
  <si>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</si>
  <si>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</si>
  <si>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</si>
  <si>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</si>
  <si>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</si>
  <si>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</si>
  <si>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</si>
  <si>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</si>
  <si>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</si>
  <si>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</si>
  <si>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</si>
  <si>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</si>
  <si>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</si>
  <si>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</si>
  <si>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</si>
  <si>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</si>
  <si>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</si>
  <si>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</si>
  <si>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</si>
  <si>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</si>
  <si>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</si>
  <si>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</si>
  <si>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</si>
  <si>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</si>
  <si>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</si>
  <si>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</si>
  <si>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</si>
  <si>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</si>
  <si>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</si>
  <si>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</si>
  <si>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</si>
  <si>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</si>
  <si>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</si>
  <si>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</si>
  <si>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</si>
  <si>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</si>
  <si>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</si>
  <si>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</si>
  <si>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</si>
  <si>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</si>
  <si>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</si>
  <si>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</si>
  <si>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</si>
  <si>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</si>
  <si>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</si>
  <si>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</si>
  <si>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</si>
  <si>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</si>
  <si>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</si>
  <si>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</si>
  <si>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</si>
  <si>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</si>
  <si>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</si>
  <si>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</si>
  <si>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</si>
  <si>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</si>
  <si>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</si>
  <si>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</si>
  <si>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</si>
  <si>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</si>
  <si>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</si>
  <si>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</si>
  <si>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</si>
  <si>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</si>
  <si>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</si>
  <si>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</si>
  <si>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</si>
  <si>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</si>
  <si>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</si>
  <si>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</si>
  <si>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</si>
  <si>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</si>
  <si>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</si>
  <si>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</si>
  <si>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</si>
  <si>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</si>
  <si>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</si>
  <si>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</si>
  <si>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</si>
  <si>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</si>
  <si>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</si>
  <si>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</si>
  <si>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</si>
  <si>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</si>
  <si>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</si>
  <si>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</si>
  <si>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</si>
  <si>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</si>
  <si>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</si>
  <si>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</si>
  <si>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</si>
  <si>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</si>
  <si>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</si>
  <si>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</si>
  <si>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</si>
  <si>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</si>
  <si>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</si>
  <si>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</si>
  <si>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</si>
  <si>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</si>
  <si>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</si>
  <si>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</si>
  <si>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</si>
  <si>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</si>
  <si>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</si>
  <si>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</si>
  <si>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</si>
  <si>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</si>
  <si>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</si>
  <si>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81" type="noConversion"/>
  </si>
  <si>
    <t>실국명 조정</t>
    <phoneticPr fontId="81" type="noConversion"/>
  </si>
  <si>
    <t>위원회명 조정</t>
    <phoneticPr fontId="81" type="noConversion"/>
  </si>
  <si>
    <t>실과명 조정</t>
    <phoneticPr fontId="81" type="noConversion"/>
  </si>
  <si>
    <t>실과명</t>
    <phoneticPr fontId="81" type="noConversion"/>
  </si>
  <si>
    <t>제2회 추경
예산안
(가)</t>
    <phoneticPr fontId="6" type="noConversion"/>
  </si>
  <si>
    <t>기정액
(나)</t>
    <phoneticPr fontId="6" type="noConversion"/>
  </si>
  <si>
    <t>제2회 추경
증감액
(다=가-나)</t>
    <phoneticPr fontId="6" type="noConversion"/>
  </si>
  <si>
    <t>위원회 및 실국명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</si>
  <si>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</si>
  <si>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</si>
  <si>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</si>
  <si>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</si>
  <si>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</si>
  <si>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</si>
  <si>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</si>
  <si>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</si>
  <si>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</si>
  <si>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</si>
  <si>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</si>
  <si>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</si>
  <si>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</si>
  <si>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</si>
  <si>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</si>
  <si>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</si>
  <si>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</si>
  <si>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</si>
  <si>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</si>
  <si>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</si>
  <si>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</si>
  <si>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</si>
  <si>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</si>
  <si>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</si>
  <si>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사업명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</si>
  <si>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</si>
  <si>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</si>
  <si>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</si>
  <si>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</si>
  <si>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</si>
  <si>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</si>
  <si>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2015년도 경기도 일반 및 특별회계 세입·세출 예산안[전체예산총괄]</t>
    <phoneticPr fontId="6" type="noConversion"/>
  </si>
  <si>
    <t>2014년도 제2회 추경 경기도 일반회계 세입 세출 총괄표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</si>
  <si>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</si>
  <si>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</si>
  <si>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</si>
  <si>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</si>
  <si>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</si>
  <si>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</si>
  <si>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</si>
  <si>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</si>
  <si>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</si>
  <si>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</si>
  <si>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</si>
  <si>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본예산</t>
  </si>
  <si>
    <t>국비</t>
  </si>
  <si>
    <t>자동
입력</t>
    <phoneticPr fontId="2" type="noConversion"/>
  </si>
  <si>
    <t>환경성질환 예방관리센터 건립(국비/지원)
- 수원 환경성질환예방관리센터 건립</t>
  </si>
  <si>
    <t>환경성질환 예방관리센터 건립(국비/지원)
- 가평 환경성질환예방관리센터 건립</t>
  </si>
  <si>
    <t xml:space="preserve">구리·남양주 음식물바이오가스화시설 설치(국비/지원)                                             - 구리·남양주 음식물바이오가스화시설 설치사업 </t>
  </si>
  <si>
    <t>1회추경</t>
  </si>
  <si>
    <t>1회추경</t>
    <phoneticPr fontId="2" type="noConversion"/>
  </si>
  <si>
    <t>환경부 국비 감액내시에 따른 예산 감액
※ 환경부 환경보건정책과-3821(2014.10.27.)호</t>
  </si>
  <si>
    <t xml:space="preserve">환경부 국비 감액내시에 따른 예산 감액                           ※ 환경부 폐자원에너지과-2024(2014.11.25.)호  </t>
  </si>
  <si>
    <t>환경성질환 예방관리센터 건립
- 수원 환경성질환예방관리센터 건립
- 가평 환경성질환예방관리센터 건립</t>
  </si>
  <si>
    <t>폐기물자원화사업</t>
  </si>
  <si>
    <t xml:space="preserve">환경부 국비 감액내시에 따른 예산 감액
※ 환경부 환경보건정책과-3821(2014.10.27.)호  </t>
  </si>
  <si>
    <t>2회추경</t>
  </si>
  <si>
    <t>하수처리장확충</t>
  </si>
  <si>
    <t>농어촌마을하수도 정비</t>
  </si>
  <si>
    <t>하수처리장 융자금원리금 상환</t>
  </si>
  <si>
    <t>하수관거정비사업</t>
  </si>
  <si>
    <t>도시침수대응</t>
  </si>
  <si>
    <t>하수관거정비BTL 임대료 지급</t>
  </si>
  <si>
    <t>하수처리수재이용</t>
  </si>
  <si>
    <t>시도비반환금수입</t>
  </si>
  <si>
    <t>그외수입</t>
  </si>
  <si>
    <t>환경부 세입부족에 따른 미교부</t>
  </si>
  <si>
    <t>환경부 국비 변경내시 및  세입부족에 따른 미교부</t>
  </si>
  <si>
    <t>하수처리장확충(국비/지원)</t>
  </si>
  <si>
    <t>농어촌마을하수도 정비(국비/지원)</t>
  </si>
  <si>
    <t>하수처리장 융자금원리금 상환(국비/지원)</t>
  </si>
  <si>
    <t>하수관거정비사업(국비/지원)</t>
  </si>
  <si>
    <t>도시침수대응(국비/지원)</t>
  </si>
  <si>
    <t>하수관거정비BTL 임대료 지급(국비/지원)</t>
  </si>
  <si>
    <t>하수처리수재이용(국비/지원)</t>
  </si>
  <si>
    <t>도비</t>
  </si>
  <si>
    <t>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</si>
</sst>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</numFmts>
  <fonts count="9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9"/>
      <color theme="1"/>
      <name val="맑은 고딕"/>
      <family val="3"/>
      <charset val="129"/>
    </font>
    <font>
      <b/>
      <sz val="14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</fonts>
  <fills count="5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FF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9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1" borderId="9" applyNumberFormat="0" applyAlignment="0" applyProtection="0">
      <alignment vertical="center"/>
    </xf>
    <xf numFmtId="0" fontId="36" fillId="0" borderId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39" fillId="21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2" borderId="10" applyNumberFormat="0" applyBorder="0" applyAlignment="0" applyProtection="0"/>
    <xf numFmtId="181" fontId="11" fillId="0" borderId="0"/>
    <xf numFmtId="0" fontId="41" fillId="0" borderId="0"/>
    <xf numFmtId="10" fontId="41" fillId="0" borderId="0" applyFont="0" applyFill="0" applyBorder="0" applyAlignment="0" applyProtection="0"/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6" borderId="1" applyNumberFormat="0" applyAlignment="0" applyProtection="0">
      <alignment vertical="center"/>
    </xf>
    <xf numFmtId="0" fontId="15" fillId="46" borderId="1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47" borderId="2" applyNumberFormat="0" applyFont="0" applyAlignment="0" applyProtection="0">
      <alignment vertical="center"/>
    </xf>
    <xf numFmtId="0" fontId="11" fillId="47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7" fillId="4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9" borderId="3" applyNumberFormat="0" applyAlignment="0" applyProtection="0">
      <alignment vertical="center"/>
    </xf>
    <xf numFmtId="0" fontId="19" fillId="49" borderId="3" applyNumberFormat="0" applyAlignment="0" applyProtection="0">
      <alignment vertical="center"/>
    </xf>
    <xf numFmtId="18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3" borderId="1" applyNumberFormat="0" applyAlignment="0" applyProtection="0">
      <alignment vertical="center"/>
    </xf>
    <xf numFmtId="0" fontId="22" fillId="33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46" borderId="9" applyNumberFormat="0" applyAlignment="0" applyProtection="0">
      <alignment vertical="center"/>
    </xf>
    <xf numFmtId="0" fontId="28" fillId="46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11" fillId="0" borderId="0"/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5" fillId="46" borderId="1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47" borderId="2" applyNumberFormat="0" applyFont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9" fillId="49" borderId="3" applyNumberFormat="0" applyAlignment="0" applyProtection="0">
      <alignment vertical="center"/>
    </xf>
    <xf numFmtId="0" fontId="22" fillId="33" borderId="1" applyNumberFormat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/>
    <xf numFmtId="0" fontId="82" fillId="0" borderId="0">
      <alignment vertical="center"/>
    </xf>
    <xf numFmtId="0" fontId="41" fillId="0" borderId="0" applyNumberFormat="0" applyFont="0" applyFill="0" applyBorder="0" applyAlignment="0" applyProtection="0"/>
    <xf numFmtId="41" fontId="41" fillId="0" borderId="0" applyNumberFormat="0" applyFont="0" applyFill="0" applyBorder="0" applyAlignment="0" applyProtection="0"/>
  </cellStyleXfs>
  <cellXfs count="321">
    <xf numFmtId="0" fontId="0" fillId="0" borderId="0" xfId="0">
      <alignment vertical="center"/>
    </xf>
    <xf numFmtId="0" fontId="11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9" fillId="0" borderId="10" xfId="45" applyNumberFormat="1" applyFont="1" applyFill="1" applyBorder="1" applyAlignment="1">
      <alignment horizontal="right" vertical="center" shrinkToFit="1"/>
    </xf>
    <xf numFmtId="176" fontId="49" fillId="0" borderId="37" xfId="45" applyNumberFormat="1" applyFont="1" applyFill="1" applyBorder="1" applyAlignment="1">
      <alignment horizontal="right" vertical="center" shrinkToFit="1"/>
    </xf>
    <xf numFmtId="176" fontId="60" fillId="0" borderId="0" xfId="0" applyNumberFormat="1" applyFont="1">
      <alignment vertical="center"/>
    </xf>
    <xf numFmtId="176" fontId="65" fillId="0" borderId="10" xfId="0" applyNumberFormat="1" applyFont="1" applyBorder="1" applyAlignment="1">
      <alignment horizontal="center" vertical="center" shrinkToFit="1"/>
    </xf>
    <xf numFmtId="176" fontId="67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9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8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8" fillId="50" borderId="10" xfId="0" applyNumberFormat="1" applyFont="1" applyFill="1" applyBorder="1" applyAlignment="1">
      <alignment horizontal="center" vertical="center"/>
    </xf>
    <xf numFmtId="176" fontId="68" fillId="5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8" fillId="51" borderId="10" xfId="1" applyNumberFormat="1" applyFont="1" applyFill="1" applyBorder="1" applyAlignment="1">
      <alignment horizontal="right" vertical="center"/>
    </xf>
    <xf numFmtId="176" fontId="68" fillId="52" borderId="10" xfId="1" applyNumberFormat="1" applyFont="1" applyFill="1" applyBorder="1" applyAlignment="1">
      <alignment horizontal="right" vertical="center"/>
    </xf>
    <xf numFmtId="176" fontId="75" fillId="0" borderId="10" xfId="0" applyNumberFormat="1" applyFont="1" applyBorder="1" applyAlignment="1">
      <alignment horizontal="center" vertical="center"/>
    </xf>
    <xf numFmtId="176" fontId="75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6" fillId="0" borderId="0" xfId="0" applyNumberFormat="1" applyFont="1">
      <alignment vertical="center"/>
    </xf>
    <xf numFmtId="176" fontId="76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7" fillId="0" borderId="0" xfId="0" applyNumberFormat="1" applyFont="1">
      <alignment vertical="center"/>
    </xf>
    <xf numFmtId="176" fontId="68" fillId="0" borderId="10" xfId="0" applyNumberFormat="1" applyFont="1" applyFill="1" applyBorder="1" applyAlignment="1">
      <alignment horizontal="center" vertical="center"/>
    </xf>
    <xf numFmtId="176" fontId="68" fillId="0" borderId="10" xfId="1" applyNumberFormat="1" applyFont="1" applyFill="1" applyBorder="1" applyAlignment="1">
      <alignment horizontal="right" vertical="center"/>
    </xf>
    <xf numFmtId="176" fontId="67" fillId="0" borderId="0" xfId="0" applyNumberFormat="1" applyFont="1" applyFill="1">
      <alignment vertical="center"/>
    </xf>
    <xf numFmtId="176" fontId="65" fillId="0" borderId="10" xfId="0" applyNumberFormat="1" applyFont="1" applyFill="1" applyBorder="1" applyAlignment="1">
      <alignment horizontal="center" vertical="center" shrinkToFit="1"/>
    </xf>
    <xf numFmtId="176" fontId="70" fillId="0" borderId="0" xfId="0" applyNumberFormat="1" applyFont="1" applyAlignment="1">
      <alignment vertical="center"/>
    </xf>
    <xf numFmtId="176" fontId="79" fillId="0" borderId="0" xfId="2" applyNumberFormat="1" applyFont="1"/>
    <xf numFmtId="176" fontId="46" fillId="0" borderId="10" xfId="2" applyNumberFormat="1" applyFont="1" applyBorder="1" applyAlignment="1">
      <alignment horizontal="center" vertical="center"/>
    </xf>
    <xf numFmtId="176" fontId="46" fillId="0" borderId="25" xfId="2" applyNumberFormat="1" applyFont="1" applyBorder="1" applyAlignment="1">
      <alignment horizontal="center" vertical="center"/>
    </xf>
    <xf numFmtId="176" fontId="46" fillId="0" borderId="0" xfId="2" applyNumberFormat="1" applyFont="1"/>
    <xf numFmtId="176" fontId="10" fillId="0" borderId="0" xfId="0" applyNumberFormat="1" applyFont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69" fillId="0" borderId="18" xfId="0" applyNumberFormat="1" applyFont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83" fontId="65" fillId="0" borderId="0" xfId="0" applyNumberFormat="1" applyFont="1" applyFill="1" applyAlignment="1">
      <alignment horizontal="center" vertical="center"/>
    </xf>
    <xf numFmtId="176" fontId="80" fillId="0" borderId="0" xfId="0" applyNumberFormat="1" applyFont="1">
      <alignment vertical="center"/>
    </xf>
    <xf numFmtId="176" fontId="4" fillId="0" borderId="41" xfId="0" applyNumberFormat="1" applyFont="1" applyBorder="1" applyAlignment="1">
      <alignment vertical="center" wrapText="1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3" fillId="0" borderId="42" xfId="0" applyNumberFormat="1" applyFont="1" applyBorder="1">
      <alignment vertical="center"/>
    </xf>
    <xf numFmtId="176" fontId="4" fillId="0" borderId="41" xfId="0" applyNumberFormat="1" applyFont="1" applyFill="1" applyBorder="1" applyAlignment="1">
      <alignment horizontal="center" vertical="center" shrinkToFit="1"/>
    </xf>
    <xf numFmtId="176" fontId="7" fillId="0" borderId="41" xfId="0" applyNumberFormat="1" applyFont="1" applyBorder="1" applyAlignment="1">
      <alignment horizontal="center" vertical="center" shrinkToFit="1"/>
    </xf>
    <xf numFmtId="176" fontId="66" fillId="0" borderId="41" xfId="0" applyNumberFormat="1" applyFont="1" applyBorder="1" applyAlignment="1">
      <alignment horizontal="center" vertical="center" shrinkToFit="1"/>
    </xf>
    <xf numFmtId="176" fontId="4" fillId="0" borderId="41" xfId="1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6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4" fillId="0" borderId="47" xfId="0" applyNumberFormat="1" applyFont="1" applyBorder="1" applyAlignment="1">
      <alignment vertical="center" wrapText="1"/>
    </xf>
    <xf numFmtId="176" fontId="3" fillId="0" borderId="43" xfId="0" applyNumberFormat="1" applyFont="1" applyBorder="1" applyAlignment="1">
      <alignment vertical="center" wrapText="1"/>
    </xf>
    <xf numFmtId="184" fontId="87" fillId="57" borderId="43" xfId="195" applyNumberFormat="1" applyFont="1" applyFill="1" applyBorder="1" applyAlignment="1" applyProtection="1">
      <alignment vertical="center" shrinkToFit="1"/>
      <protection hidden="1"/>
    </xf>
    <xf numFmtId="184" fontId="84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4" fontId="87" fillId="0" borderId="43" xfId="195" applyNumberFormat="1" applyFont="1" applyFill="1" applyBorder="1" applyAlignment="1" applyProtection="1">
      <alignment vertical="center" shrinkToFit="1"/>
      <protection hidden="1"/>
    </xf>
    <xf numFmtId="184" fontId="84" fillId="0" borderId="43" xfId="195" applyNumberFormat="1" applyFont="1" applyFill="1" applyBorder="1" applyAlignment="1" applyProtection="1">
      <alignment horizontal="distributed" vertical="center" wrapText="1" shrinkToFit="1"/>
      <protection hidden="1"/>
    </xf>
    <xf numFmtId="184" fontId="88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4" fontId="84" fillId="0" borderId="46" xfId="195" applyNumberFormat="1" applyFont="1" applyFill="1" applyBorder="1" applyAlignment="1" applyProtection="1">
      <alignment horizontal="distributed" vertical="center" shrinkToFit="1"/>
      <protection hidden="1"/>
    </xf>
    <xf numFmtId="184" fontId="86" fillId="0" borderId="47" xfId="195" applyNumberFormat="1" applyFont="1" applyFill="1" applyBorder="1" applyAlignment="1" applyProtection="1">
      <alignment vertical="center" shrinkToFit="1"/>
      <protection hidden="1"/>
    </xf>
    <xf numFmtId="176" fontId="8" fillId="52" borderId="10" xfId="0" applyNumberFormat="1" applyFont="1" applyFill="1" applyBorder="1" applyAlignment="1">
      <alignment horizontal="center" vertical="center"/>
    </xf>
    <xf numFmtId="0" fontId="90" fillId="0" borderId="0" xfId="0" applyFont="1">
      <alignment vertical="center"/>
    </xf>
    <xf numFmtId="176" fontId="69" fillId="53" borderId="10" xfId="0" applyNumberFormat="1" applyFont="1" applyFill="1" applyBorder="1" applyAlignment="1">
      <alignment horizontal="center" vertical="center"/>
    </xf>
    <xf numFmtId="184" fontId="87" fillId="0" borderId="46" xfId="195" applyNumberFormat="1" applyFont="1" applyFill="1" applyBorder="1" applyAlignment="1" applyProtection="1">
      <alignment vertical="center" shrinkToFit="1"/>
      <protection hidden="1"/>
    </xf>
    <xf numFmtId="176" fontId="45" fillId="0" borderId="0" xfId="2" applyNumberFormat="1" applyFont="1"/>
    <xf numFmtId="176" fontId="44" fillId="0" borderId="0" xfId="2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7" fillId="0" borderId="0" xfId="2" applyNumberFormat="1" applyFont="1" applyAlignment="1">
      <alignment vertical="center"/>
    </xf>
    <xf numFmtId="176" fontId="47" fillId="0" borderId="0" xfId="2" applyNumberFormat="1" applyFont="1" applyAlignment="1"/>
    <xf numFmtId="176" fontId="48" fillId="0" borderId="0" xfId="2" applyNumberFormat="1" applyFont="1" applyAlignment="1">
      <alignment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>
      <alignment horizontal="right" vertical="center"/>
    </xf>
    <xf numFmtId="176" fontId="45" fillId="0" borderId="0" xfId="2" applyNumberFormat="1" applyFont="1" applyAlignment="1">
      <alignment vertical="center"/>
    </xf>
    <xf numFmtId="176" fontId="45" fillId="0" borderId="18" xfId="2" applyNumberFormat="1" applyFont="1" applyBorder="1" applyAlignment="1">
      <alignment vertical="center"/>
    </xf>
    <xf numFmtId="176" fontId="46" fillId="27" borderId="10" xfId="2" applyNumberFormat="1" applyFont="1" applyFill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14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 wrapText="1"/>
    </xf>
    <xf numFmtId="176" fontId="45" fillId="0" borderId="10" xfId="2" applyNumberFormat="1" applyFont="1" applyBorder="1" applyAlignment="1">
      <alignment horizontal="center" vertical="center" wrapText="1"/>
    </xf>
    <xf numFmtId="176" fontId="45" fillId="0" borderId="34" xfId="2" applyNumberFormat="1" applyFont="1" applyBorder="1" applyAlignment="1">
      <alignment horizontal="center" vertical="center"/>
    </xf>
    <xf numFmtId="176" fontId="45" fillId="0" borderId="10" xfId="45" applyNumberFormat="1" applyFont="1" applyBorder="1" applyAlignment="1">
      <alignment horizontal="right" vertical="center"/>
    </xf>
    <xf numFmtId="176" fontId="45" fillId="0" borderId="35" xfId="45" applyNumberFormat="1" applyFont="1" applyBorder="1" applyAlignment="1">
      <alignment horizontal="right" vertical="center"/>
    </xf>
    <xf numFmtId="176" fontId="50" fillId="27" borderId="15" xfId="2" applyNumberFormat="1" applyFont="1" applyFill="1" applyBorder="1" applyAlignment="1">
      <alignment horizontal="right" vertical="center"/>
    </xf>
    <xf numFmtId="176" fontId="45" fillId="0" borderId="14" xfId="2" applyNumberFormat="1" applyFont="1" applyBorder="1" applyAlignment="1">
      <alignment horizontal="right" vertical="center"/>
    </xf>
    <xf numFmtId="176" fontId="51" fillId="0" borderId="27" xfId="2" applyNumberFormat="1" applyFont="1" applyBorder="1" applyAlignment="1">
      <alignment vertical="center"/>
    </xf>
    <xf numFmtId="176" fontId="52" fillId="12" borderId="28" xfId="2" applyNumberFormat="1" applyFont="1" applyFill="1" applyBorder="1" applyAlignment="1">
      <alignment vertical="center" wrapText="1"/>
    </xf>
    <xf numFmtId="176" fontId="50" fillId="0" borderId="15" xfId="45" applyNumberFormat="1" applyFont="1" applyBorder="1" applyAlignment="1">
      <alignment vertical="center"/>
    </xf>
    <xf numFmtId="176" fontId="45" fillId="0" borderId="10" xfId="45" applyNumberFormat="1" applyFont="1" applyBorder="1" applyAlignment="1">
      <alignment vertical="center"/>
    </xf>
    <xf numFmtId="176" fontId="45" fillId="0" borderId="10" xfId="2" applyNumberFormat="1" applyFont="1" applyBorder="1" applyAlignment="1">
      <alignment vertical="center"/>
    </xf>
    <xf numFmtId="176" fontId="45" fillId="0" borderId="34" xfId="2" applyNumberFormat="1" applyFont="1" applyBorder="1" applyAlignment="1">
      <alignment horizontal="center" vertical="center" wrapText="1"/>
    </xf>
    <xf numFmtId="176" fontId="50" fillId="27" borderId="16" xfId="2" applyNumberFormat="1" applyFont="1" applyFill="1" applyBorder="1" applyAlignment="1">
      <alignment vertical="center"/>
    </xf>
    <xf numFmtId="176" fontId="45" fillId="0" borderId="16" xfId="2" applyNumberFormat="1" applyFont="1" applyBorder="1" applyAlignment="1">
      <alignment horizontal="center" vertical="center"/>
    </xf>
    <xf numFmtId="176" fontId="51" fillId="0" borderId="0" xfId="2" applyNumberFormat="1" applyFont="1" applyBorder="1" applyAlignment="1">
      <alignment vertical="center"/>
    </xf>
    <xf numFmtId="176" fontId="52" fillId="12" borderId="0" xfId="2" applyNumberFormat="1" applyFont="1" applyFill="1" applyBorder="1" applyAlignment="1">
      <alignment vertical="center" wrapText="1"/>
    </xf>
    <xf numFmtId="176" fontId="50" fillId="0" borderId="0" xfId="45" applyNumberFormat="1" applyFont="1" applyBorder="1" applyAlignment="1">
      <alignment vertical="center"/>
    </xf>
    <xf numFmtId="176" fontId="45" fillId="0" borderId="0" xfId="45" applyNumberFormat="1" applyFont="1" applyBorder="1" applyAlignment="1">
      <alignment vertical="center"/>
    </xf>
    <xf numFmtId="176" fontId="45" fillId="0" borderId="0" xfId="2" applyNumberFormat="1" applyFont="1" applyBorder="1" applyAlignment="1">
      <alignment vertical="center"/>
    </xf>
    <xf numFmtId="176" fontId="45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Border="1" applyAlignment="1">
      <alignment horizontal="right" vertical="center"/>
    </xf>
    <xf numFmtId="176" fontId="45" fillId="0" borderId="36" xfId="2" applyNumberFormat="1" applyFont="1" applyBorder="1" applyAlignment="1">
      <alignment horizontal="center" vertical="center"/>
    </xf>
    <xf numFmtId="176" fontId="54" fillId="0" borderId="15" xfId="2" applyNumberFormat="1" applyFont="1" applyBorder="1" applyAlignment="1">
      <alignment horizontal="right" vertical="center" wrapText="1"/>
    </xf>
    <xf numFmtId="176" fontId="54" fillId="0" borderId="10" xfId="2" applyNumberFormat="1" applyFont="1" applyBorder="1" applyAlignment="1">
      <alignment horizontal="right" vertical="center" wrapText="1"/>
    </xf>
    <xf numFmtId="176" fontId="53" fillId="8" borderId="29" xfId="2" applyNumberFormat="1" applyFont="1" applyFill="1" applyBorder="1" applyAlignment="1">
      <alignment vertical="center"/>
    </xf>
    <xf numFmtId="176" fontId="45" fillId="0" borderId="0" xfId="2" applyNumberFormat="1" applyFont="1" applyAlignment="1">
      <alignment horizontal="center" wrapText="1"/>
    </xf>
    <xf numFmtId="176" fontId="45" fillId="0" borderId="0" xfId="2" applyNumberFormat="1" applyFont="1" applyAlignment="1">
      <alignment wrapText="1"/>
    </xf>
    <xf numFmtId="176" fontId="61" fillId="0" borderId="0" xfId="2" applyNumberFormat="1" applyFont="1"/>
    <xf numFmtId="176" fontId="51" fillId="0" borderId="0" xfId="2" applyNumberFormat="1" applyFont="1" applyAlignment="1">
      <alignment wrapText="1"/>
    </xf>
    <xf numFmtId="176" fontId="45" fillId="0" borderId="10" xfId="45" applyNumberFormat="1" applyFont="1" applyFill="1" applyBorder="1" applyAlignment="1">
      <alignment horizontal="right" vertical="center"/>
    </xf>
    <xf numFmtId="176" fontId="45" fillId="0" borderId="0" xfId="2" applyNumberFormat="1" applyFont="1" applyFill="1"/>
    <xf numFmtId="176" fontId="46" fillId="0" borderId="0" xfId="2" applyNumberFormat="1" applyFont="1" applyFill="1"/>
    <xf numFmtId="176" fontId="53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Fill="1" applyBorder="1" applyAlignment="1">
      <alignment horizontal="right" vertical="center"/>
    </xf>
    <xf numFmtId="176" fontId="53" fillId="0" borderId="0" xfId="2" applyNumberFormat="1" applyFont="1" applyFill="1"/>
    <xf numFmtId="176" fontId="55" fillId="0" borderId="0" xfId="2" applyNumberFormat="1" applyFont="1" applyFill="1"/>
    <xf numFmtId="176" fontId="45" fillId="0" borderId="27" xfId="2" applyNumberFormat="1" applyFont="1" applyFill="1" applyBorder="1" applyAlignment="1">
      <alignment horizontal="center" vertical="center"/>
    </xf>
    <xf numFmtId="176" fontId="45" fillId="0" borderId="37" xfId="45" applyNumberFormat="1" applyFont="1" applyFill="1" applyBorder="1" applyAlignment="1">
      <alignment horizontal="right" vertical="center"/>
    </xf>
    <xf numFmtId="176" fontId="45" fillId="0" borderId="28" xfId="45" applyNumberFormat="1" applyFont="1" applyBorder="1" applyAlignment="1">
      <alignment horizontal="right" vertical="center"/>
    </xf>
    <xf numFmtId="176" fontId="47" fillId="0" borderId="0" xfId="2" applyNumberFormat="1" applyFont="1" applyAlignment="1">
      <alignment horizontal="left" vertical="center"/>
    </xf>
    <xf numFmtId="176" fontId="47" fillId="0" borderId="0" xfId="2" applyNumberFormat="1" applyFont="1" applyAlignment="1">
      <alignment horizontal="right" vertical="center"/>
    </xf>
    <xf numFmtId="176" fontId="45" fillId="0" borderId="27" xfId="2" applyNumberFormat="1" applyFont="1" applyBorder="1" applyAlignment="1">
      <alignment horizontal="center" vertical="center"/>
    </xf>
    <xf numFmtId="176" fontId="45" fillId="0" borderId="37" xfId="45" applyNumberFormat="1" applyFont="1" applyBorder="1" applyAlignment="1">
      <alignment horizontal="right" vertical="center"/>
    </xf>
    <xf numFmtId="176" fontId="56" fillId="0" borderId="30" xfId="2" applyNumberFormat="1" applyFont="1" applyFill="1" applyBorder="1" applyAlignment="1"/>
    <xf numFmtId="176" fontId="46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6" fillId="0" borderId="13" xfId="2" applyNumberFormat="1" applyFont="1" applyFill="1" applyBorder="1" applyAlignment="1"/>
    <xf numFmtId="176" fontId="62" fillId="53" borderId="10" xfId="2" applyNumberFormat="1" applyFont="1" applyFill="1" applyBorder="1" applyAlignment="1"/>
    <xf numFmtId="176" fontId="62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5" fillId="26" borderId="0" xfId="2" applyNumberFormat="1" applyFont="1" applyFill="1"/>
    <xf numFmtId="176" fontId="47" fillId="0" borderId="0" xfId="2" applyNumberFormat="1" applyFont="1"/>
    <xf numFmtId="0" fontId="68" fillId="0" borderId="0" xfId="0" applyFont="1" applyAlignment="1">
      <alignment horizontal="center" vertical="center"/>
    </xf>
    <xf numFmtId="184" fontId="91" fillId="53" borderId="10" xfId="195" applyNumberFormat="1" applyFont="1" applyFill="1" applyBorder="1" applyAlignment="1">
      <alignment horizontal="center" vertical="center" wrapText="1"/>
    </xf>
    <xf numFmtId="0" fontId="92" fillId="0" borderId="0" xfId="0" applyFont="1">
      <alignment vertical="center"/>
    </xf>
    <xf numFmtId="184" fontId="91" fillId="55" borderId="10" xfId="195" applyNumberFormat="1" applyFont="1" applyFill="1" applyBorder="1" applyAlignment="1">
      <alignment horizontal="center" vertical="center" wrapText="1"/>
    </xf>
    <xf numFmtId="49" fontId="91" fillId="55" borderId="10" xfId="195" applyNumberFormat="1" applyFont="1" applyFill="1" applyBorder="1" applyAlignment="1">
      <alignment horizontal="center" vertical="center" wrapText="1"/>
    </xf>
    <xf numFmtId="0" fontId="92" fillId="0" borderId="10" xfId="0" applyFont="1" applyBorder="1">
      <alignment vertical="center"/>
    </xf>
    <xf numFmtId="49" fontId="92" fillId="0" borderId="10" xfId="0" applyNumberFormat="1" applyFont="1" applyBorder="1">
      <alignment vertical="center"/>
    </xf>
    <xf numFmtId="49" fontId="93" fillId="0" borderId="10" xfId="0" applyNumberFormat="1" applyFont="1" applyFill="1" applyBorder="1" applyAlignment="1">
      <alignment vertical="center" wrapText="1"/>
    </xf>
    <xf numFmtId="49" fontId="93" fillId="0" borderId="10" xfId="0" applyNumberFormat="1" applyFont="1" applyFill="1" applyBorder="1" applyAlignment="1">
      <alignment horizontal="left" vertical="center" wrapText="1"/>
    </xf>
    <xf numFmtId="49" fontId="92" fillId="0" borderId="10" xfId="196" applyNumberFormat="1" applyFont="1" applyFill="1" applyBorder="1" applyAlignment="1">
      <alignment horizontal="center" vertical="center"/>
    </xf>
    <xf numFmtId="0" fontId="92" fillId="0" borderId="10" xfId="0" applyFont="1" applyFill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0" fontId="92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56" borderId="41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1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69" fillId="54" borderId="10" xfId="0" applyNumberFormat="1" applyFont="1" applyFill="1" applyBorder="1" applyAlignment="1">
      <alignment vertical="center"/>
    </xf>
    <xf numFmtId="0" fontId="92" fillId="53" borderId="10" xfId="0" applyFont="1" applyFill="1" applyBorder="1">
      <alignment vertical="center"/>
    </xf>
    <xf numFmtId="49" fontId="92" fillId="53" borderId="10" xfId="0" applyNumberFormat="1" applyFont="1" applyFill="1" applyBorder="1">
      <alignment vertical="center"/>
    </xf>
    <xf numFmtId="0" fontId="92" fillId="53" borderId="0" xfId="0" applyFont="1" applyFill="1">
      <alignment vertical="center"/>
    </xf>
    <xf numFmtId="49" fontId="93" fillId="53" borderId="10" xfId="0" applyNumberFormat="1" applyFont="1" applyFill="1" applyBorder="1" applyAlignment="1">
      <alignment vertical="center" wrapText="1"/>
    </xf>
    <xf numFmtId="49" fontId="93" fillId="53" borderId="10" xfId="0" applyNumberFormat="1" applyFont="1" applyFill="1" applyBorder="1" applyAlignment="1">
      <alignment horizontal="left" vertical="center" wrapText="1"/>
    </xf>
    <xf numFmtId="49" fontId="92" fillId="53" borderId="10" xfId="196" applyNumberFormat="1" applyFont="1" applyFill="1" applyBorder="1" applyAlignment="1">
      <alignment horizontal="center" vertical="center"/>
    </xf>
    <xf numFmtId="0" fontId="92" fillId="53" borderId="10" xfId="0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 wrapText="1"/>
    </xf>
    <xf numFmtId="176" fontId="65" fillId="0" borderId="10" xfId="0" applyNumberFormat="1" applyFont="1" applyBorder="1" applyAlignment="1">
      <alignment horizontal="center" vertical="center" wrapText="1" shrinkToFit="1"/>
    </xf>
    <xf numFmtId="176" fontId="4" fillId="56" borderId="41" xfId="0" applyNumberFormat="1" applyFont="1" applyFill="1" applyBorder="1" applyAlignment="1" applyProtection="1">
      <alignment vertical="center" wrapText="1"/>
      <protection locked="0"/>
    </xf>
    <xf numFmtId="176" fontId="4" fillId="56" borderId="41" xfId="0" applyNumberFormat="1" applyFont="1" applyFill="1" applyBorder="1" applyAlignment="1" applyProtection="1">
      <alignment horizontal="center" vertical="center" wrapText="1"/>
      <protection locked="0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4" fillId="56" borderId="41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3" fillId="0" borderId="41" xfId="0" applyNumberFormat="1" applyFont="1" applyBorder="1" applyAlignment="1" applyProtection="1">
      <alignment horizontal="left" vertical="center" wrapText="1"/>
      <protection locked="0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7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7" xfId="1" applyNumberFormat="1" applyFont="1" applyBorder="1" applyAlignment="1" applyProtection="1">
      <alignment horizontal="right" vertical="center" shrinkToFit="1"/>
      <protection locked="0"/>
    </xf>
    <xf numFmtId="176" fontId="66" fillId="0" borderId="43" xfId="0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69" fillId="53" borderId="14" xfId="1" applyNumberFormat="1" applyFont="1" applyFill="1" applyBorder="1" applyAlignment="1">
      <alignment horizontal="center" vertical="center"/>
    </xf>
    <xf numFmtId="176" fontId="69" fillId="53" borderId="16" xfId="1" applyNumberFormat="1" applyFont="1" applyFill="1" applyBorder="1" applyAlignment="1">
      <alignment horizontal="center" vertical="center"/>
    </xf>
    <xf numFmtId="176" fontId="69" fillId="53" borderId="15" xfId="1" applyNumberFormat="1" applyFont="1" applyFill="1" applyBorder="1" applyAlignment="1">
      <alignment horizontal="center" vertical="center"/>
    </xf>
    <xf numFmtId="176" fontId="69" fillId="54" borderId="14" xfId="1" applyNumberFormat="1" applyFont="1" applyFill="1" applyBorder="1" applyAlignment="1">
      <alignment horizontal="center" vertical="center"/>
    </xf>
    <xf numFmtId="176" fontId="69" fillId="54" borderId="16" xfId="1" applyNumberFormat="1" applyFont="1" applyFill="1" applyBorder="1" applyAlignment="1">
      <alignment horizontal="center" vertical="center"/>
    </xf>
    <xf numFmtId="176" fontId="69" fillId="54" borderId="15" xfId="1" applyNumberFormat="1" applyFont="1" applyFill="1" applyBorder="1" applyAlignment="1">
      <alignment horizontal="center" vertical="center"/>
    </xf>
    <xf numFmtId="176" fontId="70" fillId="0" borderId="0" xfId="0" applyNumberFormat="1" applyFont="1" applyAlignment="1">
      <alignment horizontal="center" vertical="center"/>
    </xf>
    <xf numFmtId="176" fontId="74" fillId="50" borderId="10" xfId="0" applyNumberFormat="1" applyFont="1" applyFill="1" applyBorder="1" applyAlignment="1">
      <alignment horizontal="center" vertical="center"/>
    </xf>
    <xf numFmtId="176" fontId="74" fillId="0" borderId="10" xfId="0" applyNumberFormat="1" applyFont="1" applyBorder="1" applyAlignment="1">
      <alignment horizontal="center" vertical="center"/>
    </xf>
    <xf numFmtId="176" fontId="68" fillId="50" borderId="11" xfId="0" applyNumberFormat="1" applyFont="1" applyFill="1" applyBorder="1" applyAlignment="1">
      <alignment horizontal="center" vertical="center"/>
    </xf>
    <xf numFmtId="176" fontId="68" fillId="50" borderId="12" xfId="0" applyNumberFormat="1" applyFont="1" applyFill="1" applyBorder="1" applyAlignment="1">
      <alignment horizontal="center" vertical="center"/>
    </xf>
    <xf numFmtId="176" fontId="94" fillId="50" borderId="14" xfId="0" applyNumberFormat="1" applyFont="1" applyFill="1" applyBorder="1" applyAlignment="1">
      <alignment horizontal="center" vertical="center"/>
    </xf>
    <xf numFmtId="176" fontId="94" fillId="50" borderId="16" xfId="0" applyNumberFormat="1" applyFont="1" applyFill="1" applyBorder="1" applyAlignment="1">
      <alignment horizontal="center" vertical="center"/>
    </xf>
    <xf numFmtId="176" fontId="94" fillId="50" borderId="15" xfId="0" applyNumberFormat="1" applyFont="1" applyFill="1" applyBorder="1" applyAlignment="1">
      <alignment horizontal="center" vertical="center"/>
    </xf>
    <xf numFmtId="0" fontId="34" fillId="0" borderId="0" xfId="2" applyNumberFormat="1" applyFont="1" applyAlignment="1">
      <alignment horizontal="center"/>
    </xf>
    <xf numFmtId="0" fontId="32" fillId="0" borderId="0" xfId="2" applyNumberFormat="1" applyFont="1" applyAlignment="1">
      <alignment horizontal="center"/>
    </xf>
    <xf numFmtId="176" fontId="45" fillId="0" borderId="19" xfId="2" applyNumberFormat="1" applyFont="1" applyBorder="1" applyAlignment="1">
      <alignment horizontal="center" vertical="center"/>
    </xf>
    <xf numFmtId="176" fontId="45" fillId="0" borderId="23" xfId="2" applyNumberFormat="1" applyFont="1" applyBorder="1" applyAlignment="1">
      <alignment horizontal="center" vertical="center"/>
    </xf>
    <xf numFmtId="176" fontId="45" fillId="0" borderId="20" xfId="2" applyNumberFormat="1" applyFont="1" applyBorder="1" applyAlignment="1">
      <alignment horizontal="center" vertical="center"/>
    </xf>
    <xf numFmtId="176" fontId="45" fillId="0" borderId="24" xfId="2" applyNumberFormat="1" applyFont="1" applyBorder="1" applyAlignment="1">
      <alignment horizontal="center" vertical="center"/>
    </xf>
    <xf numFmtId="176" fontId="45" fillId="0" borderId="16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21" xfId="2" applyNumberFormat="1" applyFont="1" applyBorder="1" applyAlignment="1">
      <alignment horizontal="center" vertical="center"/>
    </xf>
    <xf numFmtId="176" fontId="45" fillId="0" borderId="22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26" xfId="2" applyNumberFormat="1" applyFont="1" applyBorder="1" applyAlignment="1">
      <alignment horizontal="center" vertical="center"/>
    </xf>
    <xf numFmtId="176" fontId="46" fillId="27" borderId="19" xfId="2" applyNumberFormat="1" applyFont="1" applyFill="1" applyBorder="1" applyAlignment="1">
      <alignment horizontal="center" vertical="center"/>
    </xf>
    <xf numFmtId="176" fontId="46" fillId="27" borderId="23" xfId="2" applyNumberFormat="1" applyFont="1" applyFill="1" applyBorder="1" applyAlignment="1">
      <alignment horizontal="center" vertical="center"/>
    </xf>
    <xf numFmtId="176" fontId="46" fillId="27" borderId="38" xfId="2" applyNumberFormat="1" applyFont="1" applyFill="1" applyBorder="1" applyAlignment="1">
      <alignment horizontal="center" vertical="center" wrapText="1" shrinkToFit="1"/>
    </xf>
    <xf numFmtId="176" fontId="46" fillId="27" borderId="12" xfId="2" applyNumberFormat="1" applyFont="1" applyFill="1" applyBorder="1" applyAlignment="1">
      <alignment horizontal="center" vertical="center" wrapText="1" shrinkToFit="1"/>
    </xf>
    <xf numFmtId="176" fontId="46" fillId="27" borderId="39" xfId="2" applyNumberFormat="1" applyFont="1" applyFill="1" applyBorder="1" applyAlignment="1">
      <alignment horizontal="center" vertical="center"/>
    </xf>
    <xf numFmtId="176" fontId="46" fillId="27" borderId="40" xfId="2" applyNumberFormat="1" applyFont="1" applyFill="1" applyBorder="1" applyAlignment="1">
      <alignment horizontal="center" vertical="center"/>
    </xf>
    <xf numFmtId="176" fontId="46" fillId="27" borderId="20" xfId="2" applyNumberFormat="1" applyFont="1" applyFill="1" applyBorder="1" applyAlignment="1">
      <alignment horizontal="center" vertical="center"/>
    </xf>
    <xf numFmtId="176" fontId="46" fillId="27" borderId="24" xfId="2" applyNumberFormat="1" applyFont="1" applyFill="1" applyBorder="1" applyAlignment="1">
      <alignment horizontal="center" vertical="center"/>
    </xf>
    <xf numFmtId="176" fontId="53" fillId="0" borderId="16" xfId="2" applyNumberFormat="1" applyFont="1" applyBorder="1" applyAlignment="1">
      <alignment horizontal="center" vertical="center" wrapText="1"/>
    </xf>
    <xf numFmtId="176" fontId="53" fillId="0" borderId="15" xfId="2" applyNumberFormat="1" applyFont="1" applyBorder="1" applyAlignment="1">
      <alignment horizontal="center" vertical="center" wrapText="1"/>
    </xf>
    <xf numFmtId="176" fontId="44" fillId="0" borderId="0" xfId="2" quotePrefix="1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6" fillId="27" borderId="31" xfId="2" applyNumberFormat="1" applyFont="1" applyFill="1" applyBorder="1" applyAlignment="1">
      <alignment horizontal="center" vertical="center"/>
    </xf>
    <xf numFmtId="176" fontId="46" fillId="27" borderId="34" xfId="2" applyNumberFormat="1" applyFont="1" applyFill="1" applyBorder="1" applyAlignment="1">
      <alignment horizontal="center" vertical="center"/>
    </xf>
    <xf numFmtId="176" fontId="46" fillId="27" borderId="32" xfId="2" applyNumberFormat="1" applyFont="1" applyFill="1" applyBorder="1" applyAlignment="1">
      <alignment horizontal="center" vertical="center" shrinkToFit="1"/>
    </xf>
    <xf numFmtId="176" fontId="46" fillId="27" borderId="10" xfId="2" applyNumberFormat="1" applyFont="1" applyFill="1" applyBorder="1" applyAlignment="1">
      <alignment horizontal="center" vertical="center" shrinkToFit="1"/>
    </xf>
    <xf numFmtId="176" fontId="46" fillId="27" borderId="32" xfId="2" applyNumberFormat="1" applyFont="1" applyFill="1" applyBorder="1" applyAlignment="1">
      <alignment horizontal="center" vertical="center"/>
    </xf>
    <xf numFmtId="176" fontId="46" fillId="27" borderId="33" xfId="2" applyNumberFormat="1" applyFont="1" applyFill="1" applyBorder="1" applyAlignment="1">
      <alignment horizontal="center" vertical="center"/>
    </xf>
    <xf numFmtId="176" fontId="46" fillId="27" borderId="35" xfId="2" applyNumberFormat="1" applyFont="1" applyFill="1" applyBorder="1" applyAlignment="1">
      <alignment horizontal="center" vertical="center"/>
    </xf>
    <xf numFmtId="184" fontId="83" fillId="0" borderId="0" xfId="195" quotePrefix="1" applyNumberFormat="1" applyFont="1" applyFill="1" applyBorder="1" applyAlignment="1" applyProtection="1">
      <alignment horizontal="center" vertical="center"/>
      <protection hidden="1"/>
    </xf>
    <xf numFmtId="176" fontId="5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/>
    </xf>
    <xf numFmtId="176" fontId="72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71" fillId="55" borderId="10" xfId="0" applyNumberFormat="1" applyFont="1" applyFill="1" applyBorder="1" applyAlignment="1">
      <alignment horizontal="center" vertical="center"/>
    </xf>
    <xf numFmtId="184" fontId="89" fillId="53" borderId="10" xfId="195" applyNumberFormat="1" applyFont="1" applyFill="1" applyBorder="1" applyAlignment="1" applyProtection="1">
      <alignment horizontal="center" vertical="center"/>
      <protection hidden="1"/>
    </xf>
    <xf numFmtId="184" fontId="84" fillId="58" borderId="10" xfId="195" applyNumberFormat="1" applyFont="1" applyFill="1" applyBorder="1" applyAlignment="1" applyProtection="1">
      <alignment horizontal="center" vertical="center" wrapText="1"/>
      <protection hidden="1"/>
    </xf>
    <xf numFmtId="184" fontId="85" fillId="58" borderId="10" xfId="195" applyNumberFormat="1" applyFont="1" applyFill="1" applyBorder="1" applyAlignment="1" applyProtection="1">
      <alignment horizontal="center" vertical="center"/>
      <protection hidden="1"/>
    </xf>
    <xf numFmtId="176" fontId="72" fillId="52" borderId="10" xfId="0" applyNumberFormat="1" applyFont="1" applyFill="1" applyBorder="1" applyAlignment="1">
      <alignment horizontal="center" vertical="center" wrapText="1"/>
    </xf>
    <xf numFmtId="176" fontId="71" fillId="55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/>
    </xf>
    <xf numFmtId="184" fontId="84" fillId="57" borderId="45" xfId="195" applyNumberFormat="1" applyFont="1" applyFill="1" applyBorder="1" applyAlignment="1" applyProtection="1">
      <alignment horizontal="left" vertical="center" shrinkToFit="1"/>
      <protection hidden="1"/>
    </xf>
    <xf numFmtId="184" fontId="84" fillId="57" borderId="49" xfId="195" applyNumberFormat="1" applyFont="1" applyFill="1" applyBorder="1" applyAlignment="1" applyProtection="1">
      <alignment horizontal="left" vertical="center" shrinkToFit="1"/>
      <protection hidden="1"/>
    </xf>
    <xf numFmtId="184" fontId="84" fillId="0" borderId="48" xfId="195" applyNumberFormat="1" applyFont="1" applyFill="1" applyBorder="1" applyAlignment="1" applyProtection="1">
      <alignment horizontal="center" vertical="center" shrinkToFit="1"/>
      <protection hidden="1"/>
    </xf>
    <xf numFmtId="184" fontId="84" fillId="0" borderId="50" xfId="195" applyNumberFormat="1" applyFont="1" applyFill="1" applyBorder="1" applyAlignment="1" applyProtection="1">
      <alignment horizontal="center" vertical="center" shrinkToFit="1"/>
      <protection hidden="1"/>
    </xf>
    <xf numFmtId="184" fontId="84" fillId="58" borderId="21" xfId="195" applyNumberFormat="1" applyFont="1" applyFill="1" applyBorder="1" applyAlignment="1" applyProtection="1">
      <alignment horizontal="center" vertical="center"/>
      <protection hidden="1"/>
    </xf>
    <xf numFmtId="184" fontId="84" fillId="58" borderId="22" xfId="195" applyNumberFormat="1" applyFont="1" applyFill="1" applyBorder="1" applyAlignment="1" applyProtection="1">
      <alignment horizontal="center" vertical="center"/>
      <protection hidden="1"/>
    </xf>
    <xf numFmtId="184" fontId="84" fillId="58" borderId="25" xfId="195" applyNumberFormat="1" applyFont="1" applyFill="1" applyBorder="1" applyAlignment="1" applyProtection="1">
      <alignment horizontal="center" vertical="center"/>
      <protection hidden="1"/>
    </xf>
    <xf numFmtId="184" fontId="84" fillId="58" borderId="26" xfId="195" applyNumberFormat="1" applyFont="1" applyFill="1" applyBorder="1" applyAlignment="1" applyProtection="1">
      <alignment horizontal="center" vertical="center"/>
      <protection hidden="1"/>
    </xf>
    <xf numFmtId="184" fontId="84" fillId="58" borderId="51" xfId="195" applyNumberFormat="1" applyFont="1" applyFill="1" applyBorder="1" applyAlignment="1" applyProtection="1">
      <alignment horizontal="center" vertical="center"/>
      <protection hidden="1"/>
    </xf>
    <xf numFmtId="184" fontId="84" fillId="58" borderId="52" xfId="195" applyNumberFormat="1" applyFont="1" applyFill="1" applyBorder="1" applyAlignment="1" applyProtection="1">
      <alignment horizontal="center" vertical="center"/>
      <protection hidden="1"/>
    </xf>
    <xf numFmtId="184" fontId="88" fillId="57" borderId="45" xfId="195" applyNumberFormat="1" applyFont="1" applyFill="1" applyBorder="1" applyAlignment="1" applyProtection="1">
      <alignment horizontal="left" vertical="center" shrinkToFit="1"/>
      <protection hidden="1"/>
    </xf>
    <xf numFmtId="184" fontId="88" fillId="57" borderId="49" xfId="195" applyNumberFormat="1" applyFont="1" applyFill="1" applyBorder="1" applyAlignment="1" applyProtection="1">
      <alignment horizontal="left" vertical="center" shrinkToFit="1"/>
      <protection hidden="1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9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12" xfId="0" applyNumberFormat="1" applyFont="1" applyFill="1" applyBorder="1" applyAlignment="1">
      <alignment horizontal="center" vertical="center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12" xfId="0" applyNumberFormat="1" applyFont="1" applyFill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74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</cellXfs>
  <cellStyles count="199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쉼표 [0] 7" xfId="198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11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FF99"/>
      <color rgb="FFFFFFCC"/>
      <color rgb="FF0000FF"/>
      <color rgb="FFCCFFFF"/>
      <color rgb="FFCCECFF"/>
      <color rgb="FF99FF33"/>
      <color rgb="FF0000CC"/>
      <color rgb="FFFF66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88"/>
  <sheetViews>
    <sheetView workbookViewId="0"/>
  </sheetViews>
  <sheetFormatPr defaultRowHeight="10.5"/>
  <cols>
    <col min="1" max="1" width="29" style="165" bestFit="1" customWidth="1"/>
    <col min="2" max="2" width="20.375" style="165" bestFit="1" customWidth="1"/>
    <col min="3" max="3" width="18.625" style="165" bestFit="1" customWidth="1"/>
    <col min="4" max="4" width="2.375" style="165" customWidth="1"/>
    <col min="5" max="5" width="18.625" style="165" bestFit="1" customWidth="1"/>
    <col min="6" max="6" width="29" style="165" bestFit="1" customWidth="1"/>
    <col min="7" max="7" width="20.375" style="165" bestFit="1" customWidth="1"/>
    <col min="8" max="8" width="8.5" style="174" bestFit="1" customWidth="1"/>
    <col min="9" max="9" width="8.5" style="175" bestFit="1" customWidth="1"/>
    <col min="10" max="16384" width="9" style="165"/>
  </cols>
  <sheetData>
    <row r="1" spans="1:15" ht="35.25" customHeight="1">
      <c r="A1" s="164" t="s">
        <v>526</v>
      </c>
      <c r="B1" s="164" t="s">
        <v>525</v>
      </c>
      <c r="C1" s="164" t="s">
        <v>524</v>
      </c>
      <c r="E1" s="166" t="s">
        <v>413</v>
      </c>
      <c r="F1" s="166" t="s">
        <v>527</v>
      </c>
      <c r="G1" s="166" t="s">
        <v>412</v>
      </c>
      <c r="H1" s="167" t="s">
        <v>146</v>
      </c>
      <c r="I1" s="166" t="s">
        <v>523</v>
      </c>
      <c r="K1" s="165" t="s">
        <v>546</v>
      </c>
      <c r="L1" s="165" t="s">
        <v>547</v>
      </c>
      <c r="N1" s="165" t="s">
        <v>566</v>
      </c>
      <c r="O1" s="165" t="s">
        <v>567</v>
      </c>
    </row>
    <row r="2" spans="1:15">
      <c r="A2" s="168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69" t="str">
        <f t="shared" ref="B2:B33" si="0">G2</f>
        <v>의회운영위원회</v>
      </c>
      <c r="C2" s="168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70" t="s">
        <v>62</v>
      </c>
      <c r="F2" s="171" t="s">
        <v>62</v>
      </c>
      <c r="G2" s="170" t="s">
        <v>18</v>
      </c>
      <c r="H2" s="172">
        <v>1</v>
      </c>
      <c r="I2" s="173" t="s">
        <v>148</v>
      </c>
      <c r="K2" s="165" t="s">
        <v>550</v>
      </c>
      <c r="L2" s="165" t="s">
        <v>550</v>
      </c>
      <c r="N2" s="165" t="s">
        <v>566</v>
      </c>
      <c r="O2" s="165" t="s">
        <v>567</v>
      </c>
    </row>
    <row r="3" spans="1:15">
      <c r="A3" s="168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69" t="str">
        <f t="shared" si="0"/>
        <v>의회운영위원회</v>
      </c>
      <c r="C3" s="168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70" t="s">
        <v>123</v>
      </c>
      <c r="F3" s="171" t="s">
        <v>285</v>
      </c>
      <c r="G3" s="170" t="s">
        <v>18</v>
      </c>
      <c r="H3" s="172">
        <v>2</v>
      </c>
      <c r="I3" s="173" t="s">
        <v>153</v>
      </c>
      <c r="K3" s="165" t="s">
        <v>60</v>
      </c>
      <c r="L3" s="165" t="s">
        <v>60</v>
      </c>
      <c r="N3" s="165" t="s">
        <v>565</v>
      </c>
      <c r="O3" s="165" t="s">
        <v>568</v>
      </c>
    </row>
    <row r="4" spans="1:15">
      <c r="A4" s="168" t="str">
        <f t="shared" si="1"/>
        <v>홍보담당관</v>
      </c>
      <c r="B4" s="169" t="str">
        <f t="shared" si="0"/>
        <v>의회운영위원회</v>
      </c>
      <c r="C4" s="168" t="str">
        <f t="shared" si="2"/>
        <v>대변인</v>
      </c>
      <c r="E4" s="170" t="s">
        <v>123</v>
      </c>
      <c r="F4" s="171" t="s">
        <v>287</v>
      </c>
      <c r="G4" s="170" t="s">
        <v>18</v>
      </c>
      <c r="H4" s="172">
        <v>3</v>
      </c>
      <c r="I4" s="173" t="s">
        <v>155</v>
      </c>
      <c r="K4" s="165" t="s">
        <v>543</v>
      </c>
      <c r="L4" s="165" t="s">
        <v>548</v>
      </c>
      <c r="O4" s="165" t="s">
        <v>566</v>
      </c>
    </row>
    <row r="5" spans="1:15">
      <c r="A5" s="168" t="str">
        <f t="shared" si="1"/>
        <v>소통담당관</v>
      </c>
      <c r="B5" s="169" t="str">
        <f t="shared" si="0"/>
        <v>의회운영위원회</v>
      </c>
      <c r="C5" s="168" t="str">
        <f t="shared" si="2"/>
        <v>대변인</v>
      </c>
      <c r="E5" s="170" t="s">
        <v>123</v>
      </c>
      <c r="F5" s="171" t="s">
        <v>289</v>
      </c>
      <c r="G5" s="170" t="s">
        <v>18</v>
      </c>
      <c r="H5" s="172">
        <v>4</v>
      </c>
      <c r="I5" s="173" t="s">
        <v>157</v>
      </c>
      <c r="K5" s="165" t="s">
        <v>544</v>
      </c>
      <c r="L5" s="165" t="s">
        <v>544</v>
      </c>
      <c r="O5" s="165" t="s">
        <v>565</v>
      </c>
    </row>
    <row r="6" spans="1:15">
      <c r="A6" s="168" t="str">
        <f t="shared" si="1"/>
        <v>대외협력담당관</v>
      </c>
      <c r="B6" s="169" t="str">
        <f t="shared" si="0"/>
        <v>의회운영위원회</v>
      </c>
      <c r="C6" s="168" t="str">
        <f t="shared" si="2"/>
        <v>대외협력담당관</v>
      </c>
      <c r="E6" s="170" t="s">
        <v>117</v>
      </c>
      <c r="F6" s="171" t="s">
        <v>117</v>
      </c>
      <c r="G6" s="170" t="s">
        <v>18</v>
      </c>
      <c r="H6" s="172">
        <v>5</v>
      </c>
      <c r="I6" s="173" t="s">
        <v>166</v>
      </c>
      <c r="K6" s="165" t="s">
        <v>549</v>
      </c>
      <c r="L6" s="165" t="s">
        <v>545</v>
      </c>
    </row>
    <row r="7" spans="1:15">
      <c r="A7" s="168" t="str">
        <f t="shared" si="1"/>
        <v>서울사무소</v>
      </c>
      <c r="B7" s="169" t="str">
        <f t="shared" si="0"/>
        <v>의회운영위원회</v>
      </c>
      <c r="C7" s="168" t="str">
        <f t="shared" si="2"/>
        <v>대외협력담당관</v>
      </c>
      <c r="E7" s="170" t="s">
        <v>117</v>
      </c>
      <c r="F7" s="171" t="s">
        <v>325</v>
      </c>
      <c r="G7" s="170" t="s">
        <v>18</v>
      </c>
      <c r="H7" s="172">
        <v>6</v>
      </c>
      <c r="I7" s="173" t="s">
        <v>168</v>
      </c>
      <c r="K7" s="165" t="s">
        <v>545</v>
      </c>
    </row>
    <row r="8" spans="1:15">
      <c r="A8" s="168" t="str">
        <f t="shared" si="1"/>
        <v>감사총괄담당관</v>
      </c>
      <c r="B8" s="169" t="str">
        <f t="shared" si="0"/>
        <v>기획재정위원회</v>
      </c>
      <c r="C8" s="168" t="str">
        <f t="shared" si="2"/>
        <v>감사관</v>
      </c>
      <c r="E8" s="170" t="s">
        <v>122</v>
      </c>
      <c r="F8" s="171" t="s">
        <v>147</v>
      </c>
      <c r="G8" s="170" t="s">
        <v>19</v>
      </c>
      <c r="H8" s="172">
        <v>7</v>
      </c>
      <c r="I8" s="173" t="s">
        <v>178</v>
      </c>
    </row>
    <row r="9" spans="1:15">
      <c r="A9" s="168" t="str">
        <f t="shared" si="1"/>
        <v>조사담당관</v>
      </c>
      <c r="B9" s="169" t="str">
        <f t="shared" si="0"/>
        <v>기획재정위원회</v>
      </c>
      <c r="C9" s="168" t="str">
        <f t="shared" si="2"/>
        <v>감사관</v>
      </c>
      <c r="E9" s="170" t="s">
        <v>122</v>
      </c>
      <c r="F9" s="171" t="s">
        <v>149</v>
      </c>
      <c r="G9" s="170" t="s">
        <v>19</v>
      </c>
      <c r="H9" s="172">
        <v>8</v>
      </c>
      <c r="I9" s="173" t="s">
        <v>180</v>
      </c>
    </row>
    <row r="10" spans="1:15">
      <c r="A10" s="168" t="str">
        <f t="shared" si="1"/>
        <v>감사담당관</v>
      </c>
      <c r="B10" s="169" t="str">
        <f t="shared" si="0"/>
        <v>기획재정위원회</v>
      </c>
      <c r="C10" s="168" t="str">
        <f t="shared" si="2"/>
        <v>감사관</v>
      </c>
      <c r="E10" s="170" t="s">
        <v>122</v>
      </c>
      <c r="F10" s="171" t="s">
        <v>150</v>
      </c>
      <c r="G10" s="170" t="s">
        <v>19</v>
      </c>
      <c r="H10" s="172">
        <v>9</v>
      </c>
      <c r="I10" s="173" t="s">
        <v>182</v>
      </c>
    </row>
    <row r="11" spans="1:15">
      <c r="A11" s="168" t="str">
        <f t="shared" si="1"/>
        <v>계약심사담당관</v>
      </c>
      <c r="B11" s="169" t="str">
        <f t="shared" si="0"/>
        <v>기획재정위원회</v>
      </c>
      <c r="C11" s="168" t="str">
        <f t="shared" si="2"/>
        <v>감사관</v>
      </c>
      <c r="E11" s="170" t="s">
        <v>122</v>
      </c>
      <c r="F11" s="171" t="s">
        <v>151</v>
      </c>
      <c r="G11" s="170" t="s">
        <v>19</v>
      </c>
      <c r="H11" s="172">
        <v>10</v>
      </c>
      <c r="I11" s="173" t="s">
        <v>184</v>
      </c>
    </row>
    <row r="12" spans="1:15">
      <c r="A12" s="168" t="str">
        <f t="shared" si="1"/>
        <v>기획담당관</v>
      </c>
      <c r="B12" s="169" t="str">
        <f t="shared" si="0"/>
        <v>기획재정위원회</v>
      </c>
      <c r="C12" s="168" t="str">
        <f t="shared" si="2"/>
        <v>기획조정실</v>
      </c>
      <c r="E12" s="170" t="s">
        <v>109</v>
      </c>
      <c r="F12" s="171" t="s">
        <v>152</v>
      </c>
      <c r="G12" s="170" t="s">
        <v>19</v>
      </c>
      <c r="H12" s="172">
        <v>11</v>
      </c>
      <c r="I12" s="173" t="s">
        <v>191</v>
      </c>
    </row>
    <row r="13" spans="1:15">
      <c r="A13" s="168" t="str">
        <f t="shared" si="1"/>
        <v>미래전략담당관</v>
      </c>
      <c r="B13" s="169" t="str">
        <f t="shared" si="0"/>
        <v>기획재정위원회</v>
      </c>
      <c r="C13" s="168" t="str">
        <f t="shared" si="2"/>
        <v>기획조정실</v>
      </c>
      <c r="E13" s="170" t="s">
        <v>109</v>
      </c>
      <c r="F13" s="171" t="s">
        <v>154</v>
      </c>
      <c r="G13" s="170" t="s">
        <v>19</v>
      </c>
      <c r="H13" s="172">
        <v>12</v>
      </c>
      <c r="I13" s="173" t="s">
        <v>193</v>
      </c>
    </row>
    <row r="14" spans="1:15">
      <c r="A14" s="168" t="str">
        <f t="shared" si="1"/>
        <v>예산담당관</v>
      </c>
      <c r="B14" s="169" t="str">
        <f t="shared" si="0"/>
        <v>기획재정위원회</v>
      </c>
      <c r="C14" s="168" t="str">
        <f t="shared" si="2"/>
        <v>기획조정실</v>
      </c>
      <c r="E14" s="170" t="s">
        <v>109</v>
      </c>
      <c r="F14" s="171" t="s">
        <v>156</v>
      </c>
      <c r="G14" s="170" t="s">
        <v>19</v>
      </c>
      <c r="H14" s="172">
        <v>13</v>
      </c>
      <c r="I14" s="173" t="s">
        <v>195</v>
      </c>
    </row>
    <row r="15" spans="1:15">
      <c r="A15" s="168" t="str">
        <f t="shared" si="1"/>
        <v>평가담당관</v>
      </c>
      <c r="B15" s="169" t="str">
        <f t="shared" si="0"/>
        <v>기획재정위원회</v>
      </c>
      <c r="C15" s="168" t="str">
        <f t="shared" si="2"/>
        <v>기획조정실</v>
      </c>
      <c r="E15" s="170" t="s">
        <v>109</v>
      </c>
      <c r="F15" s="171" t="s">
        <v>158</v>
      </c>
      <c r="G15" s="170" t="s">
        <v>19</v>
      </c>
      <c r="H15" s="172">
        <v>14</v>
      </c>
      <c r="I15" s="173" t="s">
        <v>436</v>
      </c>
    </row>
    <row r="16" spans="1:15">
      <c r="A16" s="168" t="str">
        <f t="shared" si="1"/>
        <v>법무담당관</v>
      </c>
      <c r="B16" s="169" t="str">
        <f t="shared" si="0"/>
        <v>기획재정위원회</v>
      </c>
      <c r="C16" s="168" t="str">
        <f t="shared" si="2"/>
        <v>기획조정실</v>
      </c>
      <c r="E16" s="170" t="s">
        <v>109</v>
      </c>
      <c r="F16" s="171" t="s">
        <v>159</v>
      </c>
      <c r="G16" s="170" t="s">
        <v>19</v>
      </c>
      <c r="H16" s="172">
        <v>15</v>
      </c>
      <c r="I16" s="173" t="s">
        <v>437</v>
      </c>
    </row>
    <row r="17" spans="1:9">
      <c r="A17" s="168" t="str">
        <f t="shared" si="1"/>
        <v>규제개혁추진단</v>
      </c>
      <c r="B17" s="169" t="str">
        <f t="shared" si="0"/>
        <v>기획재정위원회</v>
      </c>
      <c r="C17" s="168" t="str">
        <f t="shared" si="2"/>
        <v>기획조정실</v>
      </c>
      <c r="E17" s="170" t="s">
        <v>109</v>
      </c>
      <c r="F17" s="171" t="s">
        <v>160</v>
      </c>
      <c r="G17" s="170" t="s">
        <v>19</v>
      </c>
      <c r="H17" s="172">
        <v>16</v>
      </c>
      <c r="I17" s="173" t="s">
        <v>438</v>
      </c>
    </row>
    <row r="18" spans="1:9">
      <c r="A18" s="168" t="str">
        <f t="shared" si="1"/>
        <v>따복공동체지원단</v>
      </c>
      <c r="B18" s="169" t="str">
        <f t="shared" si="0"/>
        <v>기획재정위원회</v>
      </c>
      <c r="C18" s="168" t="str">
        <f t="shared" si="2"/>
        <v>기획조정실</v>
      </c>
      <c r="E18" s="170" t="s">
        <v>109</v>
      </c>
      <c r="F18" s="171" t="s">
        <v>161</v>
      </c>
      <c r="G18" s="170" t="s">
        <v>19</v>
      </c>
      <c r="H18" s="172">
        <v>17</v>
      </c>
      <c r="I18" s="173" t="s">
        <v>439</v>
      </c>
    </row>
    <row r="19" spans="1:9">
      <c r="A19" s="168" t="str">
        <f t="shared" si="1"/>
        <v>정보기획담당관</v>
      </c>
      <c r="B19" s="169" t="str">
        <f t="shared" si="0"/>
        <v>기획재정위원회</v>
      </c>
      <c r="C19" s="168" t="str">
        <f t="shared" si="2"/>
        <v>기획조정실</v>
      </c>
      <c r="E19" s="170" t="s">
        <v>109</v>
      </c>
      <c r="F19" s="171" t="s">
        <v>162</v>
      </c>
      <c r="G19" s="170" t="s">
        <v>19</v>
      </c>
      <c r="H19" s="172">
        <v>18</v>
      </c>
      <c r="I19" s="173" t="s">
        <v>440</v>
      </c>
    </row>
    <row r="20" spans="1:9">
      <c r="A20" s="168" t="str">
        <f t="shared" si="1"/>
        <v>정보통신보안담당관</v>
      </c>
      <c r="B20" s="169" t="str">
        <f t="shared" si="0"/>
        <v>기획재정위원회</v>
      </c>
      <c r="C20" s="168" t="str">
        <f t="shared" si="2"/>
        <v>기획조정실</v>
      </c>
      <c r="E20" s="170" t="s">
        <v>109</v>
      </c>
      <c r="F20" s="171" t="s">
        <v>163</v>
      </c>
      <c r="G20" s="170" t="s">
        <v>19</v>
      </c>
      <c r="H20" s="172">
        <v>19</v>
      </c>
      <c r="I20" s="173" t="s">
        <v>441</v>
      </c>
    </row>
    <row r="21" spans="1:9">
      <c r="A21" s="168" t="str">
        <f t="shared" si="1"/>
        <v>빅데이터담당관</v>
      </c>
      <c r="B21" s="169" t="str">
        <f t="shared" si="0"/>
        <v>기획재정위원회</v>
      </c>
      <c r="C21" s="168" t="str">
        <f t="shared" si="2"/>
        <v>기획조정실</v>
      </c>
      <c r="E21" s="170" t="s">
        <v>109</v>
      </c>
      <c r="F21" s="171" t="s">
        <v>164</v>
      </c>
      <c r="G21" s="170" t="s">
        <v>19</v>
      </c>
      <c r="H21" s="172">
        <v>20</v>
      </c>
      <c r="I21" s="173" t="s">
        <v>442</v>
      </c>
    </row>
    <row r="22" spans="1:9">
      <c r="A22" s="168" t="str">
        <f t="shared" si="1"/>
        <v>기획예산담당관</v>
      </c>
      <c r="B22" s="169" t="str">
        <f t="shared" si="0"/>
        <v>기획재정위원회</v>
      </c>
      <c r="C22" s="168" t="str">
        <f t="shared" si="2"/>
        <v>균형발전기획실</v>
      </c>
      <c r="E22" s="170" t="s">
        <v>327</v>
      </c>
      <c r="F22" s="171" t="s">
        <v>328</v>
      </c>
      <c r="G22" s="170" t="s">
        <v>19</v>
      </c>
      <c r="H22" s="172">
        <v>21</v>
      </c>
      <c r="I22" s="173" t="s">
        <v>197</v>
      </c>
    </row>
    <row r="23" spans="1:9">
      <c r="A23" s="168" t="str">
        <f t="shared" si="1"/>
        <v>균형발전담당관</v>
      </c>
      <c r="B23" s="169" t="str">
        <f t="shared" si="0"/>
        <v>기획재정위원회</v>
      </c>
      <c r="C23" s="168" t="str">
        <f t="shared" si="2"/>
        <v>균형발전기획실</v>
      </c>
      <c r="E23" s="170" t="s">
        <v>327</v>
      </c>
      <c r="F23" s="171" t="s">
        <v>330</v>
      </c>
      <c r="G23" s="170" t="s">
        <v>19</v>
      </c>
      <c r="H23" s="172">
        <v>22</v>
      </c>
      <c r="I23" s="173" t="s">
        <v>199</v>
      </c>
    </row>
    <row r="24" spans="1:9">
      <c r="A24" s="168" t="str">
        <f t="shared" si="1"/>
        <v>통일기반조성담당관</v>
      </c>
      <c r="B24" s="169" t="str">
        <f t="shared" si="0"/>
        <v>기획재정위원회</v>
      </c>
      <c r="C24" s="168" t="str">
        <f t="shared" si="2"/>
        <v>균형발전기획실</v>
      </c>
      <c r="E24" s="170" t="s">
        <v>327</v>
      </c>
      <c r="F24" s="171" t="s">
        <v>334</v>
      </c>
      <c r="G24" s="170" t="s">
        <v>19</v>
      </c>
      <c r="H24" s="172">
        <v>23</v>
      </c>
      <c r="I24" s="173" t="s">
        <v>201</v>
      </c>
    </row>
    <row r="25" spans="1:9">
      <c r="A25" s="168" t="str">
        <f t="shared" si="1"/>
        <v>DMZ정책담당관</v>
      </c>
      <c r="B25" s="169" t="str">
        <f t="shared" si="0"/>
        <v>기획재정위원회</v>
      </c>
      <c r="C25" s="168" t="str">
        <f t="shared" si="2"/>
        <v>균형발전기획실</v>
      </c>
      <c r="E25" s="170" t="s">
        <v>327</v>
      </c>
      <c r="F25" s="171" t="s">
        <v>336</v>
      </c>
      <c r="G25" s="170" t="s">
        <v>19</v>
      </c>
      <c r="H25" s="172">
        <v>24</v>
      </c>
      <c r="I25" s="173" t="s">
        <v>203</v>
      </c>
    </row>
    <row r="26" spans="1:9">
      <c r="A26" s="168" t="str">
        <f t="shared" si="1"/>
        <v>군관협력담당관</v>
      </c>
      <c r="B26" s="169" t="str">
        <f t="shared" si="0"/>
        <v>기획재정위원회</v>
      </c>
      <c r="C26" s="168" t="str">
        <f t="shared" si="2"/>
        <v>균형발전기획실</v>
      </c>
      <c r="E26" s="170" t="s">
        <v>327</v>
      </c>
      <c r="F26" s="171" t="s">
        <v>340</v>
      </c>
      <c r="G26" s="170" t="s">
        <v>19</v>
      </c>
      <c r="H26" s="172">
        <v>25</v>
      </c>
      <c r="I26" s="173" t="s">
        <v>205</v>
      </c>
    </row>
    <row r="27" spans="1:9">
      <c r="A27" s="168" t="str">
        <f t="shared" si="1"/>
        <v>경제정책과</v>
      </c>
      <c r="B27" s="169" t="str">
        <f t="shared" si="0"/>
        <v>경제과학기술위원회</v>
      </c>
      <c r="C27" s="168" t="str">
        <f t="shared" si="2"/>
        <v>경제실</v>
      </c>
      <c r="E27" s="170" t="s">
        <v>342</v>
      </c>
      <c r="F27" s="171" t="s">
        <v>343</v>
      </c>
      <c r="G27" s="170" t="s">
        <v>10</v>
      </c>
      <c r="H27" s="172">
        <v>26</v>
      </c>
      <c r="I27" s="173" t="s">
        <v>208</v>
      </c>
    </row>
    <row r="28" spans="1:9">
      <c r="A28" s="168" t="str">
        <f t="shared" si="1"/>
        <v>일자리정책과</v>
      </c>
      <c r="B28" s="169" t="str">
        <f t="shared" si="0"/>
        <v>경제과학기술위원회</v>
      </c>
      <c r="C28" s="168" t="str">
        <f t="shared" si="2"/>
        <v>경제실</v>
      </c>
      <c r="E28" s="170" t="s">
        <v>342</v>
      </c>
      <c r="F28" s="171" t="s">
        <v>345</v>
      </c>
      <c r="G28" s="170" t="s">
        <v>10</v>
      </c>
      <c r="H28" s="172">
        <v>27</v>
      </c>
      <c r="I28" s="173" t="s">
        <v>210</v>
      </c>
    </row>
    <row r="29" spans="1:9">
      <c r="A29" s="168" t="str">
        <f t="shared" si="1"/>
        <v>경기일자리센터</v>
      </c>
      <c r="B29" s="169" t="str">
        <f t="shared" si="0"/>
        <v>경제과학기술위원회</v>
      </c>
      <c r="C29" s="168" t="str">
        <f t="shared" si="2"/>
        <v>경제실</v>
      </c>
      <c r="E29" s="170" t="s">
        <v>342</v>
      </c>
      <c r="F29" s="171" t="s">
        <v>347</v>
      </c>
      <c r="G29" s="170" t="s">
        <v>10</v>
      </c>
      <c r="H29" s="172">
        <v>28</v>
      </c>
      <c r="I29" s="173" t="s">
        <v>212</v>
      </c>
    </row>
    <row r="30" spans="1:9">
      <c r="A30" s="168" t="str">
        <f t="shared" si="1"/>
        <v>사회적경제과</v>
      </c>
      <c r="B30" s="169" t="str">
        <f t="shared" si="0"/>
        <v>경제과학기술위원회</v>
      </c>
      <c r="C30" s="168" t="str">
        <f t="shared" si="2"/>
        <v>경제실</v>
      </c>
      <c r="E30" s="170" t="s">
        <v>342</v>
      </c>
      <c r="F30" s="171" t="s">
        <v>349</v>
      </c>
      <c r="G30" s="170" t="s">
        <v>10</v>
      </c>
      <c r="H30" s="172">
        <v>29</v>
      </c>
      <c r="I30" s="173" t="s">
        <v>213</v>
      </c>
    </row>
    <row r="31" spans="1:9">
      <c r="A31" s="168" t="str">
        <f t="shared" si="1"/>
        <v>기업지원과</v>
      </c>
      <c r="B31" s="169" t="str">
        <f t="shared" si="0"/>
        <v>경제과학기술위원회</v>
      </c>
      <c r="C31" s="168" t="str">
        <f t="shared" si="2"/>
        <v>경제실</v>
      </c>
      <c r="E31" s="170" t="s">
        <v>342</v>
      </c>
      <c r="F31" s="171" t="s">
        <v>351</v>
      </c>
      <c r="G31" s="170" t="s">
        <v>10</v>
      </c>
      <c r="H31" s="172">
        <v>30</v>
      </c>
      <c r="I31" s="173" t="s">
        <v>215</v>
      </c>
    </row>
    <row r="32" spans="1:9">
      <c r="A32" s="168" t="str">
        <f t="shared" si="1"/>
        <v>산업정책과</v>
      </c>
      <c r="B32" s="169" t="str">
        <f t="shared" si="0"/>
        <v>경제과학기술위원회</v>
      </c>
      <c r="C32" s="168" t="str">
        <f t="shared" si="2"/>
        <v>경제실</v>
      </c>
      <c r="E32" s="170" t="s">
        <v>342</v>
      </c>
      <c r="F32" s="171" t="s">
        <v>353</v>
      </c>
      <c r="G32" s="170" t="s">
        <v>10</v>
      </c>
      <c r="H32" s="172">
        <v>31</v>
      </c>
      <c r="I32" s="173" t="s">
        <v>217</v>
      </c>
    </row>
    <row r="33" spans="1:9">
      <c r="A33" s="168" t="str">
        <f t="shared" si="1"/>
        <v>특화산업과</v>
      </c>
      <c r="B33" s="169" t="str">
        <f t="shared" si="0"/>
        <v>경제과학기술위원회</v>
      </c>
      <c r="C33" s="168" t="str">
        <f t="shared" si="2"/>
        <v>경제실</v>
      </c>
      <c r="E33" s="170" t="s">
        <v>342</v>
      </c>
      <c r="F33" s="171" t="s">
        <v>355</v>
      </c>
      <c r="G33" s="170" t="s">
        <v>10</v>
      </c>
      <c r="H33" s="172">
        <v>32</v>
      </c>
      <c r="I33" s="173" t="s">
        <v>443</v>
      </c>
    </row>
    <row r="34" spans="1:9">
      <c r="A34" s="168" t="str">
        <f t="shared" si="1"/>
        <v>과학기술과</v>
      </c>
      <c r="B34" s="169" t="str">
        <f t="shared" ref="B34:B65" si="3">G34</f>
        <v>경제과학기술위원회</v>
      </c>
      <c r="C34" s="168" t="str">
        <f t="shared" si="2"/>
        <v>경제실</v>
      </c>
      <c r="E34" s="170" t="s">
        <v>342</v>
      </c>
      <c r="F34" s="171" t="s">
        <v>357</v>
      </c>
      <c r="G34" s="170" t="s">
        <v>10</v>
      </c>
      <c r="H34" s="172">
        <v>33</v>
      </c>
      <c r="I34" s="173" t="s">
        <v>444</v>
      </c>
    </row>
    <row r="35" spans="1:9">
      <c r="A35" s="168" t="str">
        <f t="shared" si="1"/>
        <v>외교정책과</v>
      </c>
      <c r="B35" s="169" t="str">
        <f t="shared" si="3"/>
        <v>경제과학기술위원회</v>
      </c>
      <c r="C35" s="168" t="str">
        <f t="shared" si="2"/>
        <v>경제실</v>
      </c>
      <c r="E35" s="170" t="s">
        <v>342</v>
      </c>
      <c r="F35" s="171" t="s">
        <v>358</v>
      </c>
      <c r="G35" s="170" t="s">
        <v>10</v>
      </c>
      <c r="H35" s="172">
        <v>34</v>
      </c>
      <c r="I35" s="173" t="s">
        <v>445</v>
      </c>
    </row>
    <row r="36" spans="1:9">
      <c r="A36" s="168" t="str">
        <f t="shared" si="1"/>
        <v>국제통상과</v>
      </c>
      <c r="B36" s="169" t="str">
        <f t="shared" si="3"/>
        <v>경제과학기술위원회</v>
      </c>
      <c r="C36" s="168" t="str">
        <f t="shared" si="2"/>
        <v>경제실</v>
      </c>
      <c r="E36" s="170" t="s">
        <v>342</v>
      </c>
      <c r="F36" s="171" t="s">
        <v>359</v>
      </c>
      <c r="G36" s="170" t="s">
        <v>10</v>
      </c>
      <c r="H36" s="172">
        <v>35</v>
      </c>
      <c r="I36" s="173" t="s">
        <v>446</v>
      </c>
    </row>
    <row r="37" spans="1:9">
      <c r="A37" s="168" t="str">
        <f t="shared" si="1"/>
        <v>투자진흥과</v>
      </c>
      <c r="B37" s="169" t="str">
        <f t="shared" si="3"/>
        <v>경제과학기술위원회</v>
      </c>
      <c r="C37" s="168" t="str">
        <f t="shared" si="2"/>
        <v>경제실</v>
      </c>
      <c r="E37" s="170" t="s">
        <v>342</v>
      </c>
      <c r="F37" s="171" t="s">
        <v>360</v>
      </c>
      <c r="G37" s="170" t="s">
        <v>10</v>
      </c>
      <c r="H37" s="172">
        <v>36</v>
      </c>
      <c r="I37" s="173" t="s">
        <v>447</v>
      </c>
    </row>
    <row r="38" spans="1:9">
      <c r="A38" s="168" t="str">
        <f t="shared" si="1"/>
        <v>기술학교</v>
      </c>
      <c r="B38" s="169" t="str">
        <f t="shared" si="3"/>
        <v>경제과학기술위원회</v>
      </c>
      <c r="C38" s="168" t="str">
        <f t="shared" si="2"/>
        <v>경제실</v>
      </c>
      <c r="E38" s="170" t="s">
        <v>342</v>
      </c>
      <c r="F38" s="171" t="s">
        <v>361</v>
      </c>
      <c r="G38" s="170" t="s">
        <v>10</v>
      </c>
      <c r="H38" s="172">
        <v>37</v>
      </c>
      <c r="I38" s="173" t="s">
        <v>448</v>
      </c>
    </row>
    <row r="39" spans="1:9">
      <c r="A39" s="168" t="str">
        <f t="shared" si="1"/>
        <v>총무과</v>
      </c>
      <c r="B39" s="169" t="str">
        <f t="shared" si="3"/>
        <v>안전행정위원회</v>
      </c>
      <c r="C39" s="168" t="str">
        <f t="shared" si="2"/>
        <v>자치행정국</v>
      </c>
      <c r="E39" s="170" t="s">
        <v>111</v>
      </c>
      <c r="F39" s="171" t="s">
        <v>177</v>
      </c>
      <c r="G39" s="170" t="s">
        <v>61</v>
      </c>
      <c r="H39" s="172">
        <v>38</v>
      </c>
      <c r="I39" s="173" t="s">
        <v>220</v>
      </c>
    </row>
    <row r="40" spans="1:9">
      <c r="A40" s="168" t="str">
        <f t="shared" si="1"/>
        <v>자치행정과</v>
      </c>
      <c r="B40" s="169" t="str">
        <f t="shared" si="3"/>
        <v>안전행정위원회</v>
      </c>
      <c r="C40" s="168" t="str">
        <f t="shared" si="2"/>
        <v>자치행정국</v>
      </c>
      <c r="E40" s="170" t="s">
        <v>111</v>
      </c>
      <c r="F40" s="171" t="s">
        <v>179</v>
      </c>
      <c r="G40" s="170" t="s">
        <v>61</v>
      </c>
      <c r="H40" s="172">
        <v>39</v>
      </c>
      <c r="I40" s="173" t="s">
        <v>222</v>
      </c>
    </row>
    <row r="41" spans="1:9">
      <c r="A41" s="168" t="str">
        <f t="shared" si="1"/>
        <v>인사과</v>
      </c>
      <c r="B41" s="169" t="str">
        <f t="shared" si="3"/>
        <v>안전행정위원회</v>
      </c>
      <c r="C41" s="168" t="str">
        <f t="shared" si="2"/>
        <v>자치행정국</v>
      </c>
      <c r="E41" s="170" t="s">
        <v>111</v>
      </c>
      <c r="F41" s="171" t="s">
        <v>181</v>
      </c>
      <c r="G41" s="170" t="s">
        <v>61</v>
      </c>
      <c r="H41" s="172">
        <v>40</v>
      </c>
      <c r="I41" s="173" t="s">
        <v>224</v>
      </c>
    </row>
    <row r="42" spans="1:9">
      <c r="A42" s="168" t="str">
        <f t="shared" si="1"/>
        <v>언제나민원실</v>
      </c>
      <c r="B42" s="169" t="str">
        <f t="shared" si="3"/>
        <v>안전행정위원회</v>
      </c>
      <c r="C42" s="168" t="str">
        <f t="shared" si="2"/>
        <v>자치행정국</v>
      </c>
      <c r="E42" s="170" t="s">
        <v>111</v>
      </c>
      <c r="F42" s="171" t="s">
        <v>183</v>
      </c>
      <c r="G42" s="170" t="s">
        <v>61</v>
      </c>
      <c r="H42" s="172">
        <v>41</v>
      </c>
      <c r="I42" s="173" t="s">
        <v>449</v>
      </c>
    </row>
    <row r="43" spans="1:9">
      <c r="A43" s="168" t="str">
        <f t="shared" si="1"/>
        <v>세정과</v>
      </c>
      <c r="B43" s="169" t="str">
        <f t="shared" si="3"/>
        <v>안전행정위원회</v>
      </c>
      <c r="C43" s="168" t="str">
        <f t="shared" si="2"/>
        <v>자치행정국</v>
      </c>
      <c r="E43" s="170" t="s">
        <v>111</v>
      </c>
      <c r="F43" s="171" t="s">
        <v>185</v>
      </c>
      <c r="G43" s="170" t="s">
        <v>61</v>
      </c>
      <c r="H43" s="172">
        <v>42</v>
      </c>
      <c r="I43" s="173" t="s">
        <v>450</v>
      </c>
    </row>
    <row r="44" spans="1:9">
      <c r="A44" s="168" t="str">
        <f t="shared" si="1"/>
        <v>세원관리과</v>
      </c>
      <c r="B44" s="169" t="str">
        <f t="shared" si="3"/>
        <v>안전행정위원회</v>
      </c>
      <c r="C44" s="168" t="str">
        <f t="shared" si="2"/>
        <v>자치행정국</v>
      </c>
      <c r="E44" s="170" t="s">
        <v>111</v>
      </c>
      <c r="F44" s="171" t="s">
        <v>186</v>
      </c>
      <c r="G44" s="170" t="s">
        <v>61</v>
      </c>
      <c r="H44" s="172">
        <v>43</v>
      </c>
      <c r="I44" s="173" t="s">
        <v>451</v>
      </c>
    </row>
    <row r="45" spans="1:9">
      <c r="A45" s="168" t="str">
        <f t="shared" si="1"/>
        <v>회계과</v>
      </c>
      <c r="B45" s="169" t="str">
        <f t="shared" si="3"/>
        <v>안전행정위원회</v>
      </c>
      <c r="C45" s="168" t="str">
        <f t="shared" si="2"/>
        <v>자치행정국</v>
      </c>
      <c r="E45" s="170" t="s">
        <v>111</v>
      </c>
      <c r="F45" s="171" t="s">
        <v>187</v>
      </c>
      <c r="G45" s="170" t="s">
        <v>61</v>
      </c>
      <c r="H45" s="172">
        <v>44</v>
      </c>
      <c r="I45" s="173" t="s">
        <v>452</v>
      </c>
    </row>
    <row r="46" spans="1:9">
      <c r="A46" s="168" t="str">
        <f t="shared" si="1"/>
        <v>특별사법경찰단</v>
      </c>
      <c r="B46" s="169" t="str">
        <f t="shared" si="3"/>
        <v>안전행정위원회</v>
      </c>
      <c r="C46" s="168" t="str">
        <f t="shared" si="2"/>
        <v>자치행정국</v>
      </c>
      <c r="E46" s="170" t="s">
        <v>111</v>
      </c>
      <c r="F46" s="171" t="s">
        <v>188</v>
      </c>
      <c r="G46" s="170" t="s">
        <v>61</v>
      </c>
      <c r="H46" s="172">
        <v>45</v>
      </c>
      <c r="I46" s="173" t="s">
        <v>453</v>
      </c>
    </row>
    <row r="47" spans="1:9">
      <c r="A47" s="168" t="str">
        <f t="shared" si="1"/>
        <v>소방행정과</v>
      </c>
      <c r="B47" s="169" t="str">
        <f t="shared" si="3"/>
        <v>안전행정위원회</v>
      </c>
      <c r="C47" s="168" t="str">
        <f t="shared" si="2"/>
        <v>재난안전본부</v>
      </c>
      <c r="E47" s="170" t="s">
        <v>225</v>
      </c>
      <c r="F47" s="171" t="s">
        <v>226</v>
      </c>
      <c r="G47" s="170" t="s">
        <v>61</v>
      </c>
      <c r="H47" s="172">
        <v>46</v>
      </c>
      <c r="I47" s="173" t="s">
        <v>227</v>
      </c>
    </row>
    <row r="48" spans="1:9">
      <c r="A48" s="168" t="str">
        <f t="shared" si="1"/>
        <v>재난안전과</v>
      </c>
      <c r="B48" s="169" t="str">
        <f t="shared" si="3"/>
        <v>안전행정위원회</v>
      </c>
      <c r="C48" s="168" t="str">
        <f t="shared" si="2"/>
        <v>재난안전본부</v>
      </c>
      <c r="E48" s="170" t="s">
        <v>225</v>
      </c>
      <c r="F48" s="171" t="s">
        <v>228</v>
      </c>
      <c r="G48" s="170" t="s">
        <v>61</v>
      </c>
      <c r="H48" s="172">
        <v>47</v>
      </c>
      <c r="I48" s="173" t="s">
        <v>229</v>
      </c>
    </row>
    <row r="49" spans="1:9">
      <c r="A49" s="168" t="str">
        <f t="shared" si="1"/>
        <v>재난대응과</v>
      </c>
      <c r="B49" s="169" t="str">
        <f t="shared" si="3"/>
        <v>안전행정위원회</v>
      </c>
      <c r="C49" s="168" t="str">
        <f t="shared" si="2"/>
        <v>재난안전본부</v>
      </c>
      <c r="E49" s="170" t="s">
        <v>225</v>
      </c>
      <c r="F49" s="171" t="s">
        <v>230</v>
      </c>
      <c r="G49" s="170" t="s">
        <v>61</v>
      </c>
      <c r="H49" s="172">
        <v>48</v>
      </c>
      <c r="I49" s="173" t="s">
        <v>231</v>
      </c>
    </row>
    <row r="50" spans="1:9">
      <c r="A50" s="168" t="str">
        <f t="shared" si="1"/>
        <v>재난종합지휘센터</v>
      </c>
      <c r="B50" s="169" t="str">
        <f t="shared" si="3"/>
        <v>안전행정위원회</v>
      </c>
      <c r="C50" s="168" t="str">
        <f t="shared" si="2"/>
        <v>재난안전본부</v>
      </c>
      <c r="E50" s="170" t="s">
        <v>225</v>
      </c>
      <c r="F50" s="171" t="s">
        <v>232</v>
      </c>
      <c r="G50" s="170" t="s">
        <v>61</v>
      </c>
      <c r="H50" s="172">
        <v>49</v>
      </c>
      <c r="I50" s="173" t="s">
        <v>233</v>
      </c>
    </row>
    <row r="51" spans="1:9">
      <c r="A51" s="168" t="str">
        <f t="shared" si="1"/>
        <v>안전교육훈련담당관</v>
      </c>
      <c r="B51" s="169" t="str">
        <f t="shared" si="3"/>
        <v>안전행정위원회</v>
      </c>
      <c r="C51" s="168" t="str">
        <f t="shared" si="2"/>
        <v>재난안전본부</v>
      </c>
      <c r="E51" s="170" t="s">
        <v>225</v>
      </c>
      <c r="F51" s="171" t="s">
        <v>234</v>
      </c>
      <c r="G51" s="170" t="s">
        <v>61</v>
      </c>
      <c r="H51" s="172">
        <v>50</v>
      </c>
      <c r="I51" s="173" t="s">
        <v>235</v>
      </c>
    </row>
    <row r="52" spans="1:9">
      <c r="A52" s="168" t="str">
        <f t="shared" si="1"/>
        <v>청문감사담당관</v>
      </c>
      <c r="B52" s="169" t="str">
        <f t="shared" si="3"/>
        <v>안전행정위원회</v>
      </c>
      <c r="C52" s="168" t="str">
        <f t="shared" si="2"/>
        <v>재난안전본부</v>
      </c>
      <c r="E52" s="170" t="s">
        <v>225</v>
      </c>
      <c r="F52" s="171" t="s">
        <v>236</v>
      </c>
      <c r="G52" s="170" t="s">
        <v>61</v>
      </c>
      <c r="H52" s="172">
        <v>51</v>
      </c>
      <c r="I52" s="173" t="s">
        <v>237</v>
      </c>
    </row>
    <row r="53" spans="1:9">
      <c r="A53" s="168" t="str">
        <f t="shared" si="1"/>
        <v>특수대응단</v>
      </c>
      <c r="B53" s="169" t="str">
        <f t="shared" si="3"/>
        <v>안전행정위원회</v>
      </c>
      <c r="C53" s="168" t="str">
        <f t="shared" si="2"/>
        <v>재난안전본부</v>
      </c>
      <c r="E53" s="170" t="s">
        <v>225</v>
      </c>
      <c r="F53" s="171" t="s">
        <v>238</v>
      </c>
      <c r="G53" s="170" t="s">
        <v>61</v>
      </c>
      <c r="H53" s="172">
        <v>52</v>
      </c>
      <c r="I53" s="173" t="s">
        <v>239</v>
      </c>
    </row>
    <row r="54" spans="1:9">
      <c r="A54" s="168" t="str">
        <f t="shared" si="1"/>
        <v>안전기획과</v>
      </c>
      <c r="B54" s="169" t="str">
        <f t="shared" si="3"/>
        <v>안전행정위원회</v>
      </c>
      <c r="C54" s="168" t="str">
        <f t="shared" si="2"/>
        <v>재난안전본부</v>
      </c>
      <c r="E54" s="170" t="s">
        <v>225</v>
      </c>
      <c r="F54" s="171" t="s">
        <v>240</v>
      </c>
      <c r="G54" s="170" t="s">
        <v>61</v>
      </c>
      <c r="H54" s="172">
        <v>53</v>
      </c>
      <c r="I54" s="173" t="s">
        <v>241</v>
      </c>
    </row>
    <row r="55" spans="1:9">
      <c r="A55" s="168" t="str">
        <f t="shared" si="1"/>
        <v>재난대책과</v>
      </c>
      <c r="B55" s="169" t="str">
        <f t="shared" si="3"/>
        <v>안전행정위원회</v>
      </c>
      <c r="C55" s="168" t="str">
        <f t="shared" si="2"/>
        <v>재난안전본부</v>
      </c>
      <c r="E55" s="170" t="s">
        <v>225</v>
      </c>
      <c r="F55" s="171" t="s">
        <v>242</v>
      </c>
      <c r="G55" s="170" t="s">
        <v>61</v>
      </c>
      <c r="H55" s="172">
        <v>54</v>
      </c>
      <c r="I55" s="173" t="s">
        <v>243</v>
      </c>
    </row>
    <row r="56" spans="1:9">
      <c r="A56" s="168" t="str">
        <f t="shared" si="1"/>
        <v>기동안전점검단</v>
      </c>
      <c r="B56" s="169" t="str">
        <f t="shared" si="3"/>
        <v>안전행정위원회</v>
      </c>
      <c r="C56" s="168" t="str">
        <f t="shared" si="2"/>
        <v>재난안전본부</v>
      </c>
      <c r="E56" s="170" t="s">
        <v>225</v>
      </c>
      <c r="F56" s="171" t="s">
        <v>244</v>
      </c>
      <c r="G56" s="170" t="s">
        <v>61</v>
      </c>
      <c r="H56" s="172">
        <v>55</v>
      </c>
      <c r="I56" s="173" t="s">
        <v>245</v>
      </c>
    </row>
    <row r="57" spans="1:9">
      <c r="A57" s="168" t="str">
        <f t="shared" si="1"/>
        <v>소방행정기획과</v>
      </c>
      <c r="B57" s="169" t="str">
        <f t="shared" si="3"/>
        <v>안전행정위원회</v>
      </c>
      <c r="C57" s="168" t="str">
        <f t="shared" si="2"/>
        <v>재난안전본부</v>
      </c>
      <c r="E57" s="170" t="s">
        <v>124</v>
      </c>
      <c r="F57" s="171" t="s">
        <v>246</v>
      </c>
      <c r="G57" s="170" t="s">
        <v>61</v>
      </c>
      <c r="H57" s="172">
        <v>56</v>
      </c>
      <c r="I57" s="173" t="s">
        <v>247</v>
      </c>
    </row>
    <row r="58" spans="1:9">
      <c r="A58" s="168" t="str">
        <f t="shared" si="1"/>
        <v>특수대응단(북부)</v>
      </c>
      <c r="B58" s="169" t="str">
        <f t="shared" si="3"/>
        <v>안전행정위원회</v>
      </c>
      <c r="C58" s="168" t="str">
        <f t="shared" si="2"/>
        <v>재난안전본부</v>
      </c>
      <c r="E58" s="170" t="s">
        <v>124</v>
      </c>
      <c r="F58" s="171" t="s">
        <v>238</v>
      </c>
      <c r="G58" s="170" t="s">
        <v>61</v>
      </c>
      <c r="H58" s="172">
        <v>57</v>
      </c>
      <c r="I58" s="173" t="s">
        <v>248</v>
      </c>
    </row>
    <row r="59" spans="1:9">
      <c r="A59" s="168" t="str">
        <f t="shared" si="1"/>
        <v>소방학교</v>
      </c>
      <c r="B59" s="169" t="str">
        <f t="shared" si="3"/>
        <v>안전행정위원회</v>
      </c>
      <c r="C59" s="168" t="str">
        <f t="shared" si="2"/>
        <v>재난안전본부</v>
      </c>
      <c r="E59" s="170" t="s">
        <v>129</v>
      </c>
      <c r="F59" s="171" t="s">
        <v>249</v>
      </c>
      <c r="G59" s="170" t="s">
        <v>61</v>
      </c>
      <c r="H59" s="172">
        <v>58</v>
      </c>
      <c r="I59" s="173" t="s">
        <v>284</v>
      </c>
    </row>
    <row r="60" spans="1:9">
      <c r="A60" s="168" t="str">
        <f t="shared" si="1"/>
        <v>수원소방서</v>
      </c>
      <c r="B60" s="169" t="str">
        <f t="shared" si="3"/>
        <v>안전행정위원회</v>
      </c>
      <c r="C60" s="168" t="str">
        <f t="shared" si="2"/>
        <v>재난안전본부</v>
      </c>
      <c r="E60" s="170" t="s">
        <v>130</v>
      </c>
      <c r="F60" s="171" t="s">
        <v>250</v>
      </c>
      <c r="G60" s="170" t="s">
        <v>61</v>
      </c>
      <c r="H60" s="172">
        <v>59</v>
      </c>
      <c r="I60" s="173" t="s">
        <v>286</v>
      </c>
    </row>
    <row r="61" spans="1:9">
      <c r="A61" s="168" t="str">
        <f t="shared" si="1"/>
        <v>성남소방서</v>
      </c>
      <c r="B61" s="169" t="str">
        <f t="shared" si="3"/>
        <v>안전행정위원회</v>
      </c>
      <c r="C61" s="168" t="str">
        <f t="shared" si="2"/>
        <v>재난안전본부</v>
      </c>
      <c r="E61" s="170" t="s">
        <v>130</v>
      </c>
      <c r="F61" s="171" t="s">
        <v>251</v>
      </c>
      <c r="G61" s="170" t="s">
        <v>61</v>
      </c>
      <c r="H61" s="172">
        <v>60</v>
      </c>
      <c r="I61" s="173" t="s">
        <v>288</v>
      </c>
    </row>
    <row r="62" spans="1:9">
      <c r="A62" s="168" t="str">
        <f t="shared" si="1"/>
        <v>분당소방서</v>
      </c>
      <c r="B62" s="169" t="str">
        <f t="shared" si="3"/>
        <v>안전행정위원회</v>
      </c>
      <c r="C62" s="168" t="str">
        <f t="shared" si="2"/>
        <v>재난안전본부</v>
      </c>
      <c r="E62" s="170" t="s">
        <v>130</v>
      </c>
      <c r="F62" s="171" t="s">
        <v>252</v>
      </c>
      <c r="G62" s="170" t="s">
        <v>61</v>
      </c>
      <c r="H62" s="172">
        <v>61</v>
      </c>
      <c r="I62" s="173" t="s">
        <v>290</v>
      </c>
    </row>
    <row r="63" spans="1:9">
      <c r="A63" s="168" t="str">
        <f t="shared" si="1"/>
        <v>부천소방서</v>
      </c>
      <c r="B63" s="169" t="str">
        <f t="shared" si="3"/>
        <v>안전행정위원회</v>
      </c>
      <c r="C63" s="168" t="str">
        <f t="shared" si="2"/>
        <v>재난안전본부</v>
      </c>
      <c r="E63" s="170" t="s">
        <v>130</v>
      </c>
      <c r="F63" s="171" t="s">
        <v>253</v>
      </c>
      <c r="G63" s="170" t="s">
        <v>61</v>
      </c>
      <c r="H63" s="172">
        <v>62</v>
      </c>
      <c r="I63" s="173" t="s">
        <v>454</v>
      </c>
    </row>
    <row r="64" spans="1:9">
      <c r="A64" s="168" t="str">
        <f t="shared" si="1"/>
        <v>안양소방서</v>
      </c>
      <c r="B64" s="169" t="str">
        <f t="shared" si="3"/>
        <v>안전행정위원회</v>
      </c>
      <c r="C64" s="168" t="str">
        <f t="shared" si="2"/>
        <v>재난안전본부</v>
      </c>
      <c r="E64" s="170" t="s">
        <v>130</v>
      </c>
      <c r="F64" s="171" t="s">
        <v>254</v>
      </c>
      <c r="G64" s="170" t="s">
        <v>61</v>
      </c>
      <c r="H64" s="172">
        <v>63</v>
      </c>
      <c r="I64" s="173" t="s">
        <v>455</v>
      </c>
    </row>
    <row r="65" spans="1:9">
      <c r="A65" s="168" t="str">
        <f t="shared" si="1"/>
        <v>안산소방서</v>
      </c>
      <c r="B65" s="169" t="str">
        <f t="shared" si="3"/>
        <v>안전행정위원회</v>
      </c>
      <c r="C65" s="168" t="str">
        <f t="shared" si="2"/>
        <v>재난안전본부</v>
      </c>
      <c r="E65" s="170" t="s">
        <v>130</v>
      </c>
      <c r="F65" s="171" t="s">
        <v>255</v>
      </c>
      <c r="G65" s="170" t="s">
        <v>61</v>
      </c>
      <c r="H65" s="172">
        <v>64</v>
      </c>
      <c r="I65" s="173" t="s">
        <v>456</v>
      </c>
    </row>
    <row r="66" spans="1:9">
      <c r="A66" s="168" t="str">
        <f t="shared" si="1"/>
        <v>용인소방서</v>
      </c>
      <c r="B66" s="169" t="str">
        <f t="shared" ref="B66:B97" si="4">G66</f>
        <v>안전행정위원회</v>
      </c>
      <c r="C66" s="168" t="str">
        <f t="shared" si="2"/>
        <v>재난안전본부</v>
      </c>
      <c r="E66" s="170" t="s">
        <v>130</v>
      </c>
      <c r="F66" s="171" t="s">
        <v>256</v>
      </c>
      <c r="G66" s="170" t="s">
        <v>61</v>
      </c>
      <c r="H66" s="172">
        <v>65</v>
      </c>
      <c r="I66" s="173" t="s">
        <v>457</v>
      </c>
    </row>
    <row r="67" spans="1:9">
      <c r="A67" s="168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69" t="str">
        <f t="shared" si="4"/>
        <v>안전행정위원회</v>
      </c>
      <c r="C67" s="168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70" t="s">
        <v>130</v>
      </c>
      <c r="F67" s="171" t="s">
        <v>257</v>
      </c>
      <c r="G67" s="170" t="s">
        <v>61</v>
      </c>
      <c r="H67" s="172">
        <v>66</v>
      </c>
      <c r="I67" s="173" t="s">
        <v>458</v>
      </c>
    </row>
    <row r="68" spans="1:9">
      <c r="A68" s="168" t="str">
        <f t="shared" si="5"/>
        <v>송탄소방서</v>
      </c>
      <c r="B68" s="169" t="str">
        <f t="shared" si="4"/>
        <v>안전행정위원회</v>
      </c>
      <c r="C68" s="168" t="str">
        <f t="shared" si="6"/>
        <v>재난안전본부</v>
      </c>
      <c r="E68" s="170" t="s">
        <v>130</v>
      </c>
      <c r="F68" s="171" t="s">
        <v>258</v>
      </c>
      <c r="G68" s="170" t="s">
        <v>61</v>
      </c>
      <c r="H68" s="172">
        <v>67</v>
      </c>
      <c r="I68" s="173" t="s">
        <v>459</v>
      </c>
    </row>
    <row r="69" spans="1:9">
      <c r="A69" s="168" t="str">
        <f t="shared" si="5"/>
        <v>광명소방서</v>
      </c>
      <c r="B69" s="169" t="str">
        <f t="shared" si="4"/>
        <v>안전행정위원회</v>
      </c>
      <c r="C69" s="168" t="str">
        <f t="shared" si="6"/>
        <v>재난안전본부</v>
      </c>
      <c r="E69" s="170" t="s">
        <v>130</v>
      </c>
      <c r="F69" s="171" t="s">
        <v>259</v>
      </c>
      <c r="G69" s="170" t="s">
        <v>61</v>
      </c>
      <c r="H69" s="172">
        <v>68</v>
      </c>
      <c r="I69" s="173" t="s">
        <v>460</v>
      </c>
    </row>
    <row r="70" spans="1:9">
      <c r="A70" s="168" t="str">
        <f t="shared" si="5"/>
        <v>시흥소방서</v>
      </c>
      <c r="B70" s="169" t="str">
        <f t="shared" si="4"/>
        <v>안전행정위원회</v>
      </c>
      <c r="C70" s="168" t="str">
        <f t="shared" si="6"/>
        <v>재난안전본부</v>
      </c>
      <c r="E70" s="170" t="s">
        <v>130</v>
      </c>
      <c r="F70" s="171" t="s">
        <v>260</v>
      </c>
      <c r="G70" s="170" t="s">
        <v>61</v>
      </c>
      <c r="H70" s="172">
        <v>69</v>
      </c>
      <c r="I70" s="173" t="s">
        <v>461</v>
      </c>
    </row>
    <row r="71" spans="1:9">
      <c r="A71" s="168" t="str">
        <f t="shared" si="5"/>
        <v>군포소방서</v>
      </c>
      <c r="B71" s="169" t="str">
        <f t="shared" si="4"/>
        <v>안전행정위원회</v>
      </c>
      <c r="C71" s="168" t="str">
        <f t="shared" si="6"/>
        <v>재난안전본부</v>
      </c>
      <c r="E71" s="170" t="s">
        <v>130</v>
      </c>
      <c r="F71" s="171" t="s">
        <v>261</v>
      </c>
      <c r="G71" s="170" t="s">
        <v>61</v>
      </c>
      <c r="H71" s="172">
        <v>70</v>
      </c>
      <c r="I71" s="173" t="s">
        <v>462</v>
      </c>
    </row>
    <row r="72" spans="1:9">
      <c r="A72" s="168" t="str">
        <f t="shared" si="5"/>
        <v>화성소방서</v>
      </c>
      <c r="B72" s="169" t="str">
        <f t="shared" si="4"/>
        <v>안전행정위원회</v>
      </c>
      <c r="C72" s="168" t="str">
        <f t="shared" si="6"/>
        <v>재난안전본부</v>
      </c>
      <c r="E72" s="170" t="s">
        <v>130</v>
      </c>
      <c r="F72" s="171" t="s">
        <v>262</v>
      </c>
      <c r="G72" s="170" t="s">
        <v>61</v>
      </c>
      <c r="H72" s="172">
        <v>71</v>
      </c>
      <c r="I72" s="173" t="s">
        <v>463</v>
      </c>
    </row>
    <row r="73" spans="1:9">
      <c r="A73" s="168" t="str">
        <f t="shared" si="5"/>
        <v>이천소방서</v>
      </c>
      <c r="B73" s="169" t="str">
        <f t="shared" si="4"/>
        <v>안전행정위원회</v>
      </c>
      <c r="C73" s="168" t="str">
        <f t="shared" si="6"/>
        <v>재난안전본부</v>
      </c>
      <c r="E73" s="170" t="s">
        <v>130</v>
      </c>
      <c r="F73" s="171" t="s">
        <v>263</v>
      </c>
      <c r="G73" s="170" t="s">
        <v>61</v>
      </c>
      <c r="H73" s="172">
        <v>72</v>
      </c>
      <c r="I73" s="173" t="s">
        <v>464</v>
      </c>
    </row>
    <row r="74" spans="1:9">
      <c r="A74" s="168" t="str">
        <f t="shared" si="5"/>
        <v>김포소방서</v>
      </c>
      <c r="B74" s="169" t="str">
        <f t="shared" si="4"/>
        <v>안전행정위원회</v>
      </c>
      <c r="C74" s="168" t="str">
        <f t="shared" si="6"/>
        <v>재난안전본부</v>
      </c>
      <c r="E74" s="170" t="s">
        <v>130</v>
      </c>
      <c r="F74" s="171" t="s">
        <v>264</v>
      </c>
      <c r="G74" s="170" t="s">
        <v>61</v>
      </c>
      <c r="H74" s="172">
        <v>73</v>
      </c>
      <c r="I74" s="173" t="s">
        <v>465</v>
      </c>
    </row>
    <row r="75" spans="1:9">
      <c r="A75" s="168" t="str">
        <f t="shared" si="5"/>
        <v>광주소방서</v>
      </c>
      <c r="B75" s="169" t="str">
        <f t="shared" si="4"/>
        <v>안전행정위원회</v>
      </c>
      <c r="C75" s="168" t="str">
        <f t="shared" si="6"/>
        <v>재난안전본부</v>
      </c>
      <c r="E75" s="170" t="s">
        <v>130</v>
      </c>
      <c r="F75" s="171" t="s">
        <v>265</v>
      </c>
      <c r="G75" s="170" t="s">
        <v>61</v>
      </c>
      <c r="H75" s="172">
        <v>74</v>
      </c>
      <c r="I75" s="173" t="s">
        <v>466</v>
      </c>
    </row>
    <row r="76" spans="1:9">
      <c r="A76" s="168" t="str">
        <f t="shared" si="5"/>
        <v>안성소방서</v>
      </c>
      <c r="B76" s="169" t="str">
        <f t="shared" si="4"/>
        <v>안전행정위원회</v>
      </c>
      <c r="C76" s="168" t="str">
        <f t="shared" si="6"/>
        <v>재난안전본부</v>
      </c>
      <c r="E76" s="170" t="s">
        <v>130</v>
      </c>
      <c r="F76" s="171" t="s">
        <v>266</v>
      </c>
      <c r="G76" s="170" t="s">
        <v>61</v>
      </c>
      <c r="H76" s="172">
        <v>75</v>
      </c>
      <c r="I76" s="173" t="s">
        <v>467</v>
      </c>
    </row>
    <row r="77" spans="1:9">
      <c r="A77" s="168" t="str">
        <f t="shared" si="5"/>
        <v>하남소방서</v>
      </c>
      <c r="B77" s="169" t="str">
        <f t="shared" si="4"/>
        <v>안전행정위원회</v>
      </c>
      <c r="C77" s="168" t="str">
        <f t="shared" si="6"/>
        <v>재난안전본부</v>
      </c>
      <c r="E77" s="170" t="s">
        <v>130</v>
      </c>
      <c r="F77" s="171" t="s">
        <v>267</v>
      </c>
      <c r="G77" s="170" t="s">
        <v>61</v>
      </c>
      <c r="H77" s="172">
        <v>76</v>
      </c>
      <c r="I77" s="173" t="s">
        <v>468</v>
      </c>
    </row>
    <row r="78" spans="1:9">
      <c r="A78" s="168" t="str">
        <f t="shared" si="5"/>
        <v>의왕소방서</v>
      </c>
      <c r="B78" s="169" t="str">
        <f t="shared" si="4"/>
        <v>안전행정위원회</v>
      </c>
      <c r="C78" s="168" t="str">
        <f t="shared" si="6"/>
        <v>재난안전본부</v>
      </c>
      <c r="E78" s="170" t="s">
        <v>130</v>
      </c>
      <c r="F78" s="171" t="s">
        <v>268</v>
      </c>
      <c r="G78" s="170" t="s">
        <v>61</v>
      </c>
      <c r="H78" s="172">
        <v>77</v>
      </c>
      <c r="I78" s="173" t="s">
        <v>469</v>
      </c>
    </row>
    <row r="79" spans="1:9">
      <c r="A79" s="168" t="str">
        <f t="shared" si="5"/>
        <v>오산소방서</v>
      </c>
      <c r="B79" s="169" t="str">
        <f t="shared" si="4"/>
        <v>안전행정위원회</v>
      </c>
      <c r="C79" s="168" t="str">
        <f t="shared" si="6"/>
        <v>재난안전본부</v>
      </c>
      <c r="E79" s="170" t="s">
        <v>130</v>
      </c>
      <c r="F79" s="171" t="s">
        <v>269</v>
      </c>
      <c r="G79" s="170" t="s">
        <v>61</v>
      </c>
      <c r="H79" s="172">
        <v>78</v>
      </c>
      <c r="I79" s="173" t="s">
        <v>470</v>
      </c>
    </row>
    <row r="80" spans="1:9">
      <c r="A80" s="168" t="str">
        <f t="shared" si="5"/>
        <v>여주소방서</v>
      </c>
      <c r="B80" s="169" t="str">
        <f t="shared" si="4"/>
        <v>안전행정위원회</v>
      </c>
      <c r="C80" s="168" t="str">
        <f t="shared" si="6"/>
        <v>재난안전본부</v>
      </c>
      <c r="E80" s="170" t="s">
        <v>130</v>
      </c>
      <c r="F80" s="171" t="s">
        <v>270</v>
      </c>
      <c r="G80" s="170" t="s">
        <v>61</v>
      </c>
      <c r="H80" s="172">
        <v>79</v>
      </c>
      <c r="I80" s="173" t="s">
        <v>471</v>
      </c>
    </row>
    <row r="81" spans="1:9">
      <c r="A81" s="168" t="str">
        <f t="shared" si="5"/>
        <v>양평소방서</v>
      </c>
      <c r="B81" s="169" t="str">
        <f t="shared" si="4"/>
        <v>안전행정위원회</v>
      </c>
      <c r="C81" s="168" t="str">
        <f t="shared" si="6"/>
        <v>재난안전본부</v>
      </c>
      <c r="E81" s="170" t="s">
        <v>130</v>
      </c>
      <c r="F81" s="171" t="s">
        <v>271</v>
      </c>
      <c r="G81" s="170" t="s">
        <v>61</v>
      </c>
      <c r="H81" s="172">
        <v>80</v>
      </c>
      <c r="I81" s="173" t="s">
        <v>472</v>
      </c>
    </row>
    <row r="82" spans="1:9">
      <c r="A82" s="168" t="str">
        <f t="shared" si="5"/>
        <v>과천소방서</v>
      </c>
      <c r="B82" s="169" t="str">
        <f t="shared" si="4"/>
        <v>안전행정위원회</v>
      </c>
      <c r="C82" s="168" t="str">
        <f t="shared" si="6"/>
        <v>재난안전본부</v>
      </c>
      <c r="E82" s="170" t="s">
        <v>130</v>
      </c>
      <c r="F82" s="171" t="s">
        <v>272</v>
      </c>
      <c r="G82" s="170" t="s">
        <v>61</v>
      </c>
      <c r="H82" s="172">
        <v>81</v>
      </c>
      <c r="I82" s="173" t="s">
        <v>473</v>
      </c>
    </row>
    <row r="83" spans="1:9">
      <c r="A83" s="168" t="str">
        <f t="shared" si="5"/>
        <v>고양소방서</v>
      </c>
      <c r="B83" s="169" t="str">
        <f t="shared" si="4"/>
        <v>안전행정위원회</v>
      </c>
      <c r="C83" s="168" t="str">
        <f t="shared" si="6"/>
        <v>재난안전본부</v>
      </c>
      <c r="E83" s="170" t="s">
        <v>130</v>
      </c>
      <c r="F83" s="171" t="s">
        <v>273</v>
      </c>
      <c r="G83" s="170" t="s">
        <v>61</v>
      </c>
      <c r="H83" s="172">
        <v>82</v>
      </c>
      <c r="I83" s="173" t="s">
        <v>474</v>
      </c>
    </row>
    <row r="84" spans="1:9">
      <c r="A84" s="168" t="str">
        <f t="shared" si="5"/>
        <v>일산소방서</v>
      </c>
      <c r="B84" s="169" t="str">
        <f t="shared" si="4"/>
        <v>안전행정위원회</v>
      </c>
      <c r="C84" s="168" t="str">
        <f t="shared" si="6"/>
        <v>재난안전본부</v>
      </c>
      <c r="E84" s="170" t="s">
        <v>130</v>
      </c>
      <c r="F84" s="171" t="s">
        <v>274</v>
      </c>
      <c r="G84" s="170" t="s">
        <v>61</v>
      </c>
      <c r="H84" s="172">
        <v>83</v>
      </c>
      <c r="I84" s="173" t="s">
        <v>475</v>
      </c>
    </row>
    <row r="85" spans="1:9">
      <c r="A85" s="168" t="str">
        <f t="shared" si="5"/>
        <v>의정부소방서</v>
      </c>
      <c r="B85" s="169" t="str">
        <f t="shared" si="4"/>
        <v>안전행정위원회</v>
      </c>
      <c r="C85" s="168" t="str">
        <f t="shared" si="6"/>
        <v>재난안전본부</v>
      </c>
      <c r="E85" s="170" t="s">
        <v>130</v>
      </c>
      <c r="F85" s="171" t="s">
        <v>275</v>
      </c>
      <c r="G85" s="170" t="s">
        <v>61</v>
      </c>
      <c r="H85" s="172">
        <v>84</v>
      </c>
      <c r="I85" s="173" t="s">
        <v>476</v>
      </c>
    </row>
    <row r="86" spans="1:9">
      <c r="A86" s="168" t="str">
        <f t="shared" si="5"/>
        <v>남양주소방서</v>
      </c>
      <c r="B86" s="169" t="str">
        <f t="shared" si="4"/>
        <v>안전행정위원회</v>
      </c>
      <c r="C86" s="168" t="str">
        <f t="shared" si="6"/>
        <v>재난안전본부</v>
      </c>
      <c r="E86" s="170" t="s">
        <v>130</v>
      </c>
      <c r="F86" s="171" t="s">
        <v>276</v>
      </c>
      <c r="G86" s="170" t="s">
        <v>61</v>
      </c>
      <c r="H86" s="172">
        <v>85</v>
      </c>
      <c r="I86" s="173" t="s">
        <v>477</v>
      </c>
    </row>
    <row r="87" spans="1:9">
      <c r="A87" s="168" t="str">
        <f t="shared" si="5"/>
        <v>파주소방서</v>
      </c>
      <c r="B87" s="169" t="str">
        <f t="shared" si="4"/>
        <v>안전행정위원회</v>
      </c>
      <c r="C87" s="168" t="str">
        <f t="shared" si="6"/>
        <v>재난안전본부</v>
      </c>
      <c r="E87" s="170" t="s">
        <v>130</v>
      </c>
      <c r="F87" s="171" t="s">
        <v>277</v>
      </c>
      <c r="G87" s="170" t="s">
        <v>61</v>
      </c>
      <c r="H87" s="172">
        <v>86</v>
      </c>
      <c r="I87" s="173" t="s">
        <v>478</v>
      </c>
    </row>
    <row r="88" spans="1:9">
      <c r="A88" s="168" t="str">
        <f t="shared" si="5"/>
        <v>구리소방서</v>
      </c>
      <c r="B88" s="169" t="str">
        <f t="shared" si="4"/>
        <v>안전행정위원회</v>
      </c>
      <c r="C88" s="168" t="str">
        <f t="shared" si="6"/>
        <v>재난안전본부</v>
      </c>
      <c r="E88" s="170" t="s">
        <v>130</v>
      </c>
      <c r="F88" s="171" t="s">
        <v>278</v>
      </c>
      <c r="G88" s="170" t="s">
        <v>61</v>
      </c>
      <c r="H88" s="172">
        <v>87</v>
      </c>
      <c r="I88" s="173" t="s">
        <v>479</v>
      </c>
    </row>
    <row r="89" spans="1:9">
      <c r="A89" s="168" t="str">
        <f t="shared" si="5"/>
        <v>포천소방서</v>
      </c>
      <c r="B89" s="169" t="str">
        <f t="shared" si="4"/>
        <v>안전행정위원회</v>
      </c>
      <c r="C89" s="168" t="str">
        <f t="shared" si="6"/>
        <v>재난안전본부</v>
      </c>
      <c r="E89" s="170" t="s">
        <v>130</v>
      </c>
      <c r="F89" s="171" t="s">
        <v>279</v>
      </c>
      <c r="G89" s="170" t="s">
        <v>61</v>
      </c>
      <c r="H89" s="172">
        <v>88</v>
      </c>
      <c r="I89" s="173" t="s">
        <v>480</v>
      </c>
    </row>
    <row r="90" spans="1:9">
      <c r="A90" s="168" t="str">
        <f t="shared" si="5"/>
        <v>양주소방서</v>
      </c>
      <c r="B90" s="169" t="str">
        <f t="shared" si="4"/>
        <v>안전행정위원회</v>
      </c>
      <c r="C90" s="168" t="str">
        <f t="shared" si="6"/>
        <v>재난안전본부</v>
      </c>
      <c r="E90" s="170" t="s">
        <v>130</v>
      </c>
      <c r="F90" s="171" t="s">
        <v>280</v>
      </c>
      <c r="G90" s="170" t="s">
        <v>61</v>
      </c>
      <c r="H90" s="172">
        <v>89</v>
      </c>
      <c r="I90" s="173" t="s">
        <v>481</v>
      </c>
    </row>
    <row r="91" spans="1:9">
      <c r="A91" s="168" t="str">
        <f t="shared" si="5"/>
        <v>동두천소방서</v>
      </c>
      <c r="B91" s="169" t="str">
        <f t="shared" si="4"/>
        <v>안전행정위원회</v>
      </c>
      <c r="C91" s="168" t="str">
        <f t="shared" si="6"/>
        <v>재난안전본부</v>
      </c>
      <c r="E91" s="170" t="s">
        <v>130</v>
      </c>
      <c r="F91" s="171" t="s">
        <v>281</v>
      </c>
      <c r="G91" s="170" t="s">
        <v>61</v>
      </c>
      <c r="H91" s="172">
        <v>90</v>
      </c>
      <c r="I91" s="173" t="s">
        <v>482</v>
      </c>
    </row>
    <row r="92" spans="1:9">
      <c r="A92" s="168" t="str">
        <f t="shared" si="5"/>
        <v>가평소방서</v>
      </c>
      <c r="B92" s="169" t="str">
        <f t="shared" si="4"/>
        <v>안전행정위원회</v>
      </c>
      <c r="C92" s="168" t="str">
        <f t="shared" si="6"/>
        <v>재난안전본부</v>
      </c>
      <c r="E92" s="170" t="s">
        <v>130</v>
      </c>
      <c r="F92" s="171" t="s">
        <v>282</v>
      </c>
      <c r="G92" s="170" t="s">
        <v>61</v>
      </c>
      <c r="H92" s="172">
        <v>91</v>
      </c>
      <c r="I92" s="173" t="s">
        <v>483</v>
      </c>
    </row>
    <row r="93" spans="1:9">
      <c r="A93" s="168" t="str">
        <f t="shared" si="5"/>
        <v>연천소방서</v>
      </c>
      <c r="B93" s="169" t="str">
        <f t="shared" si="4"/>
        <v>안전행정위원회</v>
      </c>
      <c r="C93" s="168" t="str">
        <f t="shared" si="6"/>
        <v>재난안전본부</v>
      </c>
      <c r="E93" s="170" t="s">
        <v>130</v>
      </c>
      <c r="F93" s="171" t="s">
        <v>283</v>
      </c>
      <c r="G93" s="170" t="s">
        <v>61</v>
      </c>
      <c r="H93" s="172">
        <v>92</v>
      </c>
      <c r="I93" s="173" t="s">
        <v>484</v>
      </c>
    </row>
    <row r="94" spans="1:9">
      <c r="A94" s="168" t="str">
        <f t="shared" si="5"/>
        <v>행정관리담당관</v>
      </c>
      <c r="B94" s="169" t="str">
        <f t="shared" si="4"/>
        <v>안전행정위원회</v>
      </c>
      <c r="C94" s="168" t="str">
        <f t="shared" si="6"/>
        <v>균형발전기획실</v>
      </c>
      <c r="E94" s="170" t="s">
        <v>327</v>
      </c>
      <c r="F94" s="171" t="s">
        <v>332</v>
      </c>
      <c r="G94" s="170" t="s">
        <v>61</v>
      </c>
      <c r="H94" s="172">
        <v>93</v>
      </c>
      <c r="I94" s="173" t="s">
        <v>292</v>
      </c>
    </row>
    <row r="95" spans="1:9">
      <c r="A95" s="168" t="str">
        <f t="shared" si="5"/>
        <v>비상기획담당관</v>
      </c>
      <c r="B95" s="169" t="str">
        <f t="shared" si="4"/>
        <v>안전행정위원회</v>
      </c>
      <c r="C95" s="168" t="str">
        <f t="shared" si="6"/>
        <v>균형발전기획실</v>
      </c>
      <c r="E95" s="170" t="s">
        <v>327</v>
      </c>
      <c r="F95" s="171" t="s">
        <v>338</v>
      </c>
      <c r="G95" s="170" t="s">
        <v>61</v>
      </c>
      <c r="H95" s="172">
        <v>94</v>
      </c>
      <c r="I95" s="173" t="s">
        <v>294</v>
      </c>
    </row>
    <row r="96" spans="1:9">
      <c r="A96" s="168" t="str">
        <f t="shared" si="5"/>
        <v>인재개발원</v>
      </c>
      <c r="B96" s="169" t="str">
        <f t="shared" si="4"/>
        <v>안전행정위원회</v>
      </c>
      <c r="C96" s="168" t="str">
        <f t="shared" si="6"/>
        <v>인재개발원</v>
      </c>
      <c r="E96" s="170" t="s">
        <v>126</v>
      </c>
      <c r="F96" s="171" t="s">
        <v>395</v>
      </c>
      <c r="G96" s="170" t="s">
        <v>61</v>
      </c>
      <c r="H96" s="172">
        <v>95</v>
      </c>
      <c r="I96" s="173" t="s">
        <v>300</v>
      </c>
    </row>
    <row r="97" spans="1:9">
      <c r="A97" s="168" t="str">
        <f t="shared" si="5"/>
        <v>문화정책과</v>
      </c>
      <c r="B97" s="169" t="str">
        <f t="shared" si="4"/>
        <v>문화체육관광위원회</v>
      </c>
      <c r="C97" s="168" t="str">
        <f t="shared" si="6"/>
        <v>문화체육관광국</v>
      </c>
      <c r="E97" s="170" t="s">
        <v>112</v>
      </c>
      <c r="F97" s="171" t="s">
        <v>196</v>
      </c>
      <c r="G97" s="170" t="s">
        <v>14</v>
      </c>
      <c r="H97" s="172">
        <v>96</v>
      </c>
      <c r="I97" s="173" t="s">
        <v>306</v>
      </c>
    </row>
    <row r="98" spans="1:9">
      <c r="A98" s="168" t="str">
        <f t="shared" si="5"/>
        <v>종무과</v>
      </c>
      <c r="B98" s="169" t="str">
        <f t="shared" ref="B98:B129" si="7">G98</f>
        <v>문화체육관광위원회</v>
      </c>
      <c r="C98" s="168" t="str">
        <f t="shared" si="6"/>
        <v>문화체육관광국</v>
      </c>
      <c r="E98" s="170" t="s">
        <v>112</v>
      </c>
      <c r="F98" s="171" t="s">
        <v>198</v>
      </c>
      <c r="G98" s="170" t="s">
        <v>14</v>
      </c>
      <c r="H98" s="172">
        <v>97</v>
      </c>
      <c r="I98" s="173" t="s">
        <v>308</v>
      </c>
    </row>
    <row r="99" spans="1:9">
      <c r="A99" s="168" t="str">
        <f t="shared" si="5"/>
        <v>체육과</v>
      </c>
      <c r="B99" s="169" t="str">
        <f t="shared" si="7"/>
        <v>문화체육관광위원회</v>
      </c>
      <c r="C99" s="168" t="str">
        <f t="shared" si="6"/>
        <v>문화체육관광국</v>
      </c>
      <c r="E99" s="170" t="s">
        <v>112</v>
      </c>
      <c r="F99" s="171" t="s">
        <v>200</v>
      </c>
      <c r="G99" s="170" t="s">
        <v>14</v>
      </c>
      <c r="H99" s="172">
        <v>98</v>
      </c>
      <c r="I99" s="173" t="s">
        <v>310</v>
      </c>
    </row>
    <row r="100" spans="1:9">
      <c r="A100" s="168" t="str">
        <f t="shared" si="5"/>
        <v>문화유산과</v>
      </c>
      <c r="B100" s="169" t="str">
        <f t="shared" si="7"/>
        <v>문화체육관광위원회</v>
      </c>
      <c r="C100" s="168" t="str">
        <f t="shared" si="6"/>
        <v>문화체육관광국</v>
      </c>
      <c r="E100" s="170" t="s">
        <v>112</v>
      </c>
      <c r="F100" s="171" t="s">
        <v>202</v>
      </c>
      <c r="G100" s="170" t="s">
        <v>14</v>
      </c>
      <c r="H100" s="172">
        <v>99</v>
      </c>
      <c r="I100" s="173" t="s">
        <v>312</v>
      </c>
    </row>
    <row r="101" spans="1:9">
      <c r="A101" s="168" t="str">
        <f t="shared" si="5"/>
        <v>콘텐츠산업과</v>
      </c>
      <c r="B101" s="169" t="str">
        <f t="shared" si="7"/>
        <v>문화체육관광위원회</v>
      </c>
      <c r="C101" s="168" t="str">
        <f t="shared" si="6"/>
        <v>문화체육관광국</v>
      </c>
      <c r="E101" s="170" t="s">
        <v>112</v>
      </c>
      <c r="F101" s="171" t="s">
        <v>204</v>
      </c>
      <c r="G101" s="170" t="s">
        <v>14</v>
      </c>
      <c r="H101" s="172">
        <v>100</v>
      </c>
      <c r="I101" s="173" t="s">
        <v>314</v>
      </c>
    </row>
    <row r="102" spans="1:9">
      <c r="A102" s="168" t="str">
        <f t="shared" si="5"/>
        <v>관광과</v>
      </c>
      <c r="B102" s="169" t="str">
        <f t="shared" si="7"/>
        <v>문화체육관광위원회</v>
      </c>
      <c r="C102" s="168" t="str">
        <f t="shared" si="6"/>
        <v>문화체육관광국</v>
      </c>
      <c r="E102" s="170" t="s">
        <v>112</v>
      </c>
      <c r="F102" s="171" t="s">
        <v>206</v>
      </c>
      <c r="G102" s="170" t="s">
        <v>14</v>
      </c>
      <c r="H102" s="172">
        <v>101</v>
      </c>
      <c r="I102" s="173" t="s">
        <v>316</v>
      </c>
    </row>
    <row r="103" spans="1:9">
      <c r="A103" s="168" t="str">
        <f t="shared" si="5"/>
        <v>농업정책과</v>
      </c>
      <c r="B103" s="169" t="str">
        <f t="shared" si="7"/>
        <v>농정해양위원회</v>
      </c>
      <c r="C103" s="168" t="str">
        <f t="shared" si="6"/>
        <v>농정해양국</v>
      </c>
      <c r="E103" s="170" t="s">
        <v>65</v>
      </c>
      <c r="F103" s="171" t="s">
        <v>207</v>
      </c>
      <c r="G103" s="170" t="s">
        <v>64</v>
      </c>
      <c r="H103" s="172">
        <v>102</v>
      </c>
      <c r="I103" s="173" t="s">
        <v>317</v>
      </c>
    </row>
    <row r="104" spans="1:9">
      <c r="A104" s="168" t="str">
        <f t="shared" si="5"/>
        <v>해양항만정책과</v>
      </c>
      <c r="B104" s="169" t="str">
        <f t="shared" si="7"/>
        <v>농정해양위원회</v>
      </c>
      <c r="C104" s="168" t="str">
        <f t="shared" si="6"/>
        <v>농정해양국</v>
      </c>
      <c r="E104" s="170" t="s">
        <v>65</v>
      </c>
      <c r="F104" s="171" t="s">
        <v>209</v>
      </c>
      <c r="G104" s="170" t="s">
        <v>64</v>
      </c>
      <c r="H104" s="172">
        <v>103</v>
      </c>
      <c r="I104" s="173" t="s">
        <v>318</v>
      </c>
    </row>
    <row r="105" spans="1:9">
      <c r="A105" s="168" t="str">
        <f t="shared" si="5"/>
        <v>농식품유통과</v>
      </c>
      <c r="B105" s="169" t="str">
        <f t="shared" si="7"/>
        <v>농정해양위원회</v>
      </c>
      <c r="C105" s="168" t="str">
        <f t="shared" si="6"/>
        <v>농정해양국</v>
      </c>
      <c r="E105" s="170" t="s">
        <v>65</v>
      </c>
      <c r="F105" s="171" t="s">
        <v>211</v>
      </c>
      <c r="G105" s="170" t="s">
        <v>64</v>
      </c>
      <c r="H105" s="172">
        <v>104</v>
      </c>
      <c r="I105" s="173" t="s">
        <v>320</v>
      </c>
    </row>
    <row r="106" spans="1:9">
      <c r="A106" s="168" t="str">
        <f t="shared" si="5"/>
        <v>친환경농업과</v>
      </c>
      <c r="B106" s="169" t="str">
        <f t="shared" si="7"/>
        <v>농정해양위원회</v>
      </c>
      <c r="C106" s="168" t="str">
        <f t="shared" si="6"/>
        <v>농정해양국</v>
      </c>
      <c r="E106" s="170" t="s">
        <v>65</v>
      </c>
      <c r="F106" s="171" t="s">
        <v>66</v>
      </c>
      <c r="G106" s="170" t="s">
        <v>64</v>
      </c>
      <c r="H106" s="172">
        <v>105</v>
      </c>
      <c r="I106" s="173" t="s">
        <v>322</v>
      </c>
    </row>
    <row r="107" spans="1:9">
      <c r="A107" s="168" t="str">
        <f t="shared" si="5"/>
        <v>수산과</v>
      </c>
      <c r="B107" s="169" t="str">
        <f t="shared" si="7"/>
        <v>농정해양위원회</v>
      </c>
      <c r="C107" s="168" t="str">
        <f t="shared" si="6"/>
        <v>농정해양국</v>
      </c>
      <c r="E107" s="170" t="s">
        <v>65</v>
      </c>
      <c r="F107" s="171" t="s">
        <v>214</v>
      </c>
      <c r="G107" s="170" t="s">
        <v>64</v>
      </c>
      <c r="H107" s="172">
        <v>106</v>
      </c>
      <c r="I107" s="173" t="s">
        <v>323</v>
      </c>
    </row>
    <row r="108" spans="1:9">
      <c r="A108" s="168" t="str">
        <f t="shared" si="5"/>
        <v>해양수산자원연구소</v>
      </c>
      <c r="B108" s="169" t="str">
        <f t="shared" si="7"/>
        <v>농정해양위원회</v>
      </c>
      <c r="C108" s="168" t="str">
        <f t="shared" si="6"/>
        <v>농정해양국</v>
      </c>
      <c r="E108" s="170" t="s">
        <v>65</v>
      </c>
      <c r="F108" s="171" t="s">
        <v>216</v>
      </c>
      <c r="G108" s="170" t="s">
        <v>64</v>
      </c>
      <c r="H108" s="172">
        <v>107</v>
      </c>
      <c r="I108" s="173" t="s">
        <v>485</v>
      </c>
    </row>
    <row r="109" spans="1:9">
      <c r="A109" s="168" t="str">
        <f t="shared" si="5"/>
        <v>축산정책과</v>
      </c>
      <c r="B109" s="169" t="str">
        <f t="shared" si="7"/>
        <v>농정해양위원회</v>
      </c>
      <c r="C109" s="168" t="str">
        <f t="shared" si="6"/>
        <v>축산산림국</v>
      </c>
      <c r="E109" s="170" t="s">
        <v>67</v>
      </c>
      <c r="F109" s="171" t="s">
        <v>362</v>
      </c>
      <c r="G109" s="170" t="s">
        <v>64</v>
      </c>
      <c r="H109" s="172">
        <v>108</v>
      </c>
      <c r="I109" s="173" t="s">
        <v>324</v>
      </c>
    </row>
    <row r="110" spans="1:9">
      <c r="A110" s="168" t="str">
        <f t="shared" si="5"/>
        <v>동물방역위생과</v>
      </c>
      <c r="B110" s="169" t="str">
        <f t="shared" si="7"/>
        <v>농정해양위원회</v>
      </c>
      <c r="C110" s="168" t="str">
        <f t="shared" si="6"/>
        <v>축산산림국</v>
      </c>
      <c r="E110" s="170" t="s">
        <v>67</v>
      </c>
      <c r="F110" s="171" t="s">
        <v>68</v>
      </c>
      <c r="G110" s="170" t="s">
        <v>64</v>
      </c>
      <c r="H110" s="172">
        <v>109</v>
      </c>
      <c r="I110" s="173" t="s">
        <v>326</v>
      </c>
    </row>
    <row r="111" spans="1:9">
      <c r="A111" s="168" t="str">
        <f t="shared" si="5"/>
        <v>산림과</v>
      </c>
      <c r="B111" s="169" t="str">
        <f t="shared" si="7"/>
        <v>농정해양위원회</v>
      </c>
      <c r="C111" s="168" t="str">
        <f t="shared" si="6"/>
        <v>축산산림국</v>
      </c>
      <c r="E111" s="170" t="s">
        <v>67</v>
      </c>
      <c r="F111" s="171" t="s">
        <v>365</v>
      </c>
      <c r="G111" s="170" t="s">
        <v>64</v>
      </c>
      <c r="H111" s="172">
        <v>110</v>
      </c>
      <c r="I111" s="173" t="s">
        <v>486</v>
      </c>
    </row>
    <row r="112" spans="1:9">
      <c r="A112" s="168" t="str">
        <f t="shared" si="5"/>
        <v>축산위생연구소</v>
      </c>
      <c r="B112" s="169" t="str">
        <f t="shared" si="7"/>
        <v>농정해양위원회</v>
      </c>
      <c r="C112" s="168" t="str">
        <f t="shared" si="6"/>
        <v>축산산림국</v>
      </c>
      <c r="E112" s="170" t="s">
        <v>67</v>
      </c>
      <c r="F112" s="171" t="s">
        <v>367</v>
      </c>
      <c r="G112" s="170" t="s">
        <v>64</v>
      </c>
      <c r="H112" s="172">
        <v>111</v>
      </c>
      <c r="I112" s="173" t="s">
        <v>487</v>
      </c>
    </row>
    <row r="113" spans="1:9">
      <c r="A113" s="168" t="str">
        <f t="shared" si="5"/>
        <v>북부축산위생연구소</v>
      </c>
      <c r="B113" s="169" t="str">
        <f t="shared" si="7"/>
        <v>농정해양위원회</v>
      </c>
      <c r="C113" s="168" t="str">
        <f t="shared" si="6"/>
        <v>축산산림국</v>
      </c>
      <c r="E113" s="170" t="s">
        <v>67</v>
      </c>
      <c r="F113" s="171" t="s">
        <v>368</v>
      </c>
      <c r="G113" s="170" t="s">
        <v>64</v>
      </c>
      <c r="H113" s="172">
        <v>112</v>
      </c>
      <c r="I113" s="173" t="s">
        <v>488</v>
      </c>
    </row>
    <row r="114" spans="1:9">
      <c r="A114" s="168" t="str">
        <f t="shared" si="5"/>
        <v>산림환경연구소</v>
      </c>
      <c r="B114" s="169" t="str">
        <f t="shared" si="7"/>
        <v>농정해양위원회</v>
      </c>
      <c r="C114" s="168" t="str">
        <f t="shared" si="6"/>
        <v>축산산림국</v>
      </c>
      <c r="E114" s="170" t="s">
        <v>67</v>
      </c>
      <c r="F114" s="171" t="s">
        <v>369</v>
      </c>
      <c r="G114" s="170" t="s">
        <v>64</v>
      </c>
      <c r="H114" s="172">
        <v>113</v>
      </c>
      <c r="I114" s="173" t="s">
        <v>489</v>
      </c>
    </row>
    <row r="115" spans="1:9">
      <c r="A115" s="168" t="str">
        <f t="shared" si="5"/>
        <v>농업기술원(총무과)</v>
      </c>
      <c r="B115" s="169" t="str">
        <f t="shared" si="7"/>
        <v>농정해양위원회</v>
      </c>
      <c r="C115" s="168" t="str">
        <f t="shared" si="6"/>
        <v>농업기술원</v>
      </c>
      <c r="E115" s="170" t="s">
        <v>125</v>
      </c>
      <c r="F115" s="171" t="s">
        <v>389</v>
      </c>
      <c r="G115" s="170" t="s">
        <v>64</v>
      </c>
      <c r="H115" s="172">
        <v>114</v>
      </c>
      <c r="I115" s="173" t="s">
        <v>329</v>
      </c>
    </row>
    <row r="116" spans="1:9">
      <c r="A116" s="168" t="str">
        <f t="shared" si="5"/>
        <v>작물연구과</v>
      </c>
      <c r="B116" s="169" t="str">
        <f t="shared" si="7"/>
        <v>농정해양위원회</v>
      </c>
      <c r="C116" s="168" t="str">
        <f t="shared" si="6"/>
        <v>농업기술원</v>
      </c>
      <c r="E116" s="170" t="s">
        <v>125</v>
      </c>
      <c r="F116" s="171" t="s">
        <v>418</v>
      </c>
      <c r="G116" s="170" t="s">
        <v>64</v>
      </c>
      <c r="H116" s="172">
        <v>115</v>
      </c>
      <c r="I116" s="173" t="s">
        <v>331</v>
      </c>
    </row>
    <row r="117" spans="1:9">
      <c r="A117" s="168" t="str">
        <f t="shared" si="5"/>
        <v>원예연구과</v>
      </c>
      <c r="B117" s="169" t="str">
        <f t="shared" si="7"/>
        <v>농정해양위원회</v>
      </c>
      <c r="C117" s="168" t="str">
        <f t="shared" si="6"/>
        <v>농업기술원</v>
      </c>
      <c r="E117" s="170" t="s">
        <v>125</v>
      </c>
      <c r="F117" s="171" t="s">
        <v>419</v>
      </c>
      <c r="G117" s="170" t="s">
        <v>64</v>
      </c>
      <c r="H117" s="172">
        <v>116</v>
      </c>
      <c r="I117" s="173" t="s">
        <v>333</v>
      </c>
    </row>
    <row r="118" spans="1:9">
      <c r="A118" s="168" t="str">
        <f t="shared" si="5"/>
        <v>환경농업연구과</v>
      </c>
      <c r="B118" s="169" t="str">
        <f t="shared" si="7"/>
        <v>농정해양위원회</v>
      </c>
      <c r="C118" s="168" t="str">
        <f t="shared" si="6"/>
        <v>농업기술원</v>
      </c>
      <c r="E118" s="170" t="s">
        <v>125</v>
      </c>
      <c r="F118" s="171" t="s">
        <v>420</v>
      </c>
      <c r="G118" s="170" t="s">
        <v>64</v>
      </c>
      <c r="H118" s="172">
        <v>117</v>
      </c>
      <c r="I118" s="173" t="s">
        <v>335</v>
      </c>
    </row>
    <row r="119" spans="1:9">
      <c r="A119" s="168" t="str">
        <f t="shared" si="5"/>
        <v>지원기획과</v>
      </c>
      <c r="B119" s="169" t="str">
        <f t="shared" si="7"/>
        <v>농정해양위원회</v>
      </c>
      <c r="C119" s="168" t="str">
        <f t="shared" si="6"/>
        <v>농업기술원</v>
      </c>
      <c r="E119" s="170" t="s">
        <v>125</v>
      </c>
      <c r="F119" s="171" t="s">
        <v>421</v>
      </c>
      <c r="G119" s="170" t="s">
        <v>64</v>
      </c>
      <c r="H119" s="172">
        <v>118</v>
      </c>
      <c r="I119" s="173" t="s">
        <v>337</v>
      </c>
    </row>
    <row r="120" spans="1:9">
      <c r="A120" s="168" t="str">
        <f t="shared" si="5"/>
        <v>기술보급과</v>
      </c>
      <c r="B120" s="169" t="str">
        <f t="shared" si="7"/>
        <v>농정해양위원회</v>
      </c>
      <c r="C120" s="168" t="str">
        <f t="shared" si="6"/>
        <v>농업기술원</v>
      </c>
      <c r="E120" s="170" t="s">
        <v>125</v>
      </c>
      <c r="F120" s="171" t="s">
        <v>422</v>
      </c>
      <c r="G120" s="170" t="s">
        <v>64</v>
      </c>
      <c r="H120" s="172">
        <v>119</v>
      </c>
      <c r="I120" s="173" t="s">
        <v>339</v>
      </c>
    </row>
    <row r="121" spans="1:9">
      <c r="A121" s="168" t="str">
        <f t="shared" si="5"/>
        <v>농촌자원과</v>
      </c>
      <c r="B121" s="169" t="str">
        <f t="shared" si="7"/>
        <v>농정해양위원회</v>
      </c>
      <c r="C121" s="168" t="str">
        <f t="shared" si="6"/>
        <v>농업기술원</v>
      </c>
      <c r="E121" s="170" t="s">
        <v>125</v>
      </c>
      <c r="F121" s="171" t="s">
        <v>423</v>
      </c>
      <c r="G121" s="170" t="s">
        <v>64</v>
      </c>
      <c r="H121" s="172">
        <v>120</v>
      </c>
      <c r="I121" s="173" t="s">
        <v>341</v>
      </c>
    </row>
    <row r="122" spans="1:9">
      <c r="A122" s="168" t="str">
        <f t="shared" si="5"/>
        <v>종자관리소</v>
      </c>
      <c r="B122" s="169" t="str">
        <f t="shared" si="7"/>
        <v>농정해양위원회</v>
      </c>
      <c r="C122" s="168" t="str">
        <f t="shared" si="6"/>
        <v>농업기술원</v>
      </c>
      <c r="E122" s="170" t="s">
        <v>125</v>
      </c>
      <c r="F122" s="171" t="s">
        <v>424</v>
      </c>
      <c r="G122" s="170" t="s">
        <v>64</v>
      </c>
      <c r="H122" s="172">
        <v>121</v>
      </c>
      <c r="I122" s="173" t="s">
        <v>490</v>
      </c>
    </row>
    <row r="123" spans="1:9">
      <c r="A123" s="168" t="str">
        <f t="shared" si="5"/>
        <v>버섯연구소</v>
      </c>
      <c r="B123" s="169" t="str">
        <f t="shared" si="7"/>
        <v>농정해양위원회</v>
      </c>
      <c r="C123" s="168" t="str">
        <f t="shared" si="6"/>
        <v>농업기술원</v>
      </c>
      <c r="E123" s="170" t="s">
        <v>125</v>
      </c>
      <c r="F123" s="171" t="s">
        <v>425</v>
      </c>
      <c r="G123" s="170" t="s">
        <v>64</v>
      </c>
      <c r="H123" s="172">
        <v>122</v>
      </c>
      <c r="I123" s="173" t="s">
        <v>491</v>
      </c>
    </row>
    <row r="124" spans="1:9">
      <c r="A124" s="168" t="str">
        <f t="shared" si="5"/>
        <v>소득자원연구소</v>
      </c>
      <c r="B124" s="169" t="str">
        <f t="shared" si="7"/>
        <v>농정해양위원회</v>
      </c>
      <c r="C124" s="168" t="str">
        <f t="shared" si="6"/>
        <v>농업기술원</v>
      </c>
      <c r="E124" s="170" t="s">
        <v>125</v>
      </c>
      <c r="F124" s="171" t="s">
        <v>426</v>
      </c>
      <c r="G124" s="170" t="s">
        <v>64</v>
      </c>
      <c r="H124" s="172">
        <v>123</v>
      </c>
      <c r="I124" s="173" t="s">
        <v>492</v>
      </c>
    </row>
    <row r="125" spans="1:9">
      <c r="A125" s="168" t="str">
        <f t="shared" si="5"/>
        <v>선인장다육식물연구소</v>
      </c>
      <c r="B125" s="169" t="str">
        <f t="shared" si="7"/>
        <v>농정해양위원회</v>
      </c>
      <c r="C125" s="168" t="str">
        <f t="shared" si="6"/>
        <v>농업기술원</v>
      </c>
      <c r="E125" s="170" t="s">
        <v>125</v>
      </c>
      <c r="F125" s="171" t="s">
        <v>427</v>
      </c>
      <c r="G125" s="170" t="s">
        <v>64</v>
      </c>
      <c r="H125" s="172">
        <v>124</v>
      </c>
      <c r="I125" s="173" t="s">
        <v>493</v>
      </c>
    </row>
    <row r="126" spans="1:9">
      <c r="A126" s="168" t="str">
        <f t="shared" si="5"/>
        <v>무한돌봄복지과</v>
      </c>
      <c r="B126" s="169" t="str">
        <f t="shared" si="7"/>
        <v>보건복지위원회</v>
      </c>
      <c r="C126" s="168" t="str">
        <f t="shared" si="6"/>
        <v>보건복지국</v>
      </c>
      <c r="E126" s="170" t="s">
        <v>113</v>
      </c>
      <c r="F126" s="171" t="s">
        <v>291</v>
      </c>
      <c r="G126" s="170" t="s">
        <v>414</v>
      </c>
      <c r="H126" s="172">
        <v>125</v>
      </c>
      <c r="I126" s="173" t="s">
        <v>344</v>
      </c>
    </row>
    <row r="127" spans="1:9">
      <c r="A127" s="168" t="str">
        <f t="shared" si="5"/>
        <v>사회적일자리과</v>
      </c>
      <c r="B127" s="169" t="str">
        <f t="shared" si="7"/>
        <v>보건복지위원회</v>
      </c>
      <c r="C127" s="168" t="str">
        <f t="shared" si="6"/>
        <v>보건복지국</v>
      </c>
      <c r="E127" s="170" t="s">
        <v>113</v>
      </c>
      <c r="F127" s="171" t="s">
        <v>293</v>
      </c>
      <c r="G127" s="170" t="s">
        <v>414</v>
      </c>
      <c r="H127" s="172">
        <v>126</v>
      </c>
      <c r="I127" s="173" t="s">
        <v>346</v>
      </c>
    </row>
    <row r="128" spans="1:9">
      <c r="A128" s="168" t="str">
        <f t="shared" si="5"/>
        <v>노인복지과</v>
      </c>
      <c r="B128" s="169" t="str">
        <f t="shared" si="7"/>
        <v>보건복지위원회</v>
      </c>
      <c r="C128" s="168" t="str">
        <f t="shared" si="6"/>
        <v>보건복지국</v>
      </c>
      <c r="E128" s="170" t="s">
        <v>113</v>
      </c>
      <c r="F128" s="171" t="s">
        <v>295</v>
      </c>
      <c r="G128" s="170" t="s">
        <v>414</v>
      </c>
      <c r="H128" s="172">
        <v>127</v>
      </c>
      <c r="I128" s="173" t="s">
        <v>348</v>
      </c>
    </row>
    <row r="129" spans="1:9">
      <c r="A129" s="168" t="str">
        <f t="shared" si="5"/>
        <v>장애인복지과</v>
      </c>
      <c r="B129" s="169" t="str">
        <f t="shared" si="7"/>
        <v>보건복지위원회</v>
      </c>
      <c r="C129" s="168" t="str">
        <f t="shared" si="6"/>
        <v>보건복지국</v>
      </c>
      <c r="E129" s="170" t="s">
        <v>113</v>
      </c>
      <c r="F129" s="171" t="s">
        <v>84</v>
      </c>
      <c r="G129" s="170" t="s">
        <v>414</v>
      </c>
      <c r="H129" s="172">
        <v>128</v>
      </c>
      <c r="I129" s="173" t="s">
        <v>350</v>
      </c>
    </row>
    <row r="130" spans="1:9">
      <c r="A130" s="168" t="str">
        <f t="shared" si="5"/>
        <v>보건정책과</v>
      </c>
      <c r="B130" s="169" t="str">
        <f t="shared" ref="B130:B161" si="8">G130</f>
        <v>보건복지위원회</v>
      </c>
      <c r="C130" s="168" t="str">
        <f t="shared" si="6"/>
        <v>보건복지국</v>
      </c>
      <c r="E130" s="170" t="s">
        <v>113</v>
      </c>
      <c r="F130" s="171" t="s">
        <v>296</v>
      </c>
      <c r="G130" s="170" t="s">
        <v>414</v>
      </c>
      <c r="H130" s="172">
        <v>129</v>
      </c>
      <c r="I130" s="173" t="s">
        <v>352</v>
      </c>
    </row>
    <row r="131" spans="1:9">
      <c r="A131" s="168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69" t="str">
        <f t="shared" si="8"/>
        <v>보건복지위원회</v>
      </c>
      <c r="C131" s="168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70" t="s">
        <v>113</v>
      </c>
      <c r="F131" s="171" t="s">
        <v>297</v>
      </c>
      <c r="G131" s="170" t="s">
        <v>414</v>
      </c>
      <c r="H131" s="172">
        <v>130</v>
      </c>
      <c r="I131" s="173" t="s">
        <v>354</v>
      </c>
    </row>
    <row r="132" spans="1:9">
      <c r="A132" s="168" t="str">
        <f t="shared" si="9"/>
        <v>식품안전과</v>
      </c>
      <c r="B132" s="169" t="str">
        <f t="shared" si="8"/>
        <v>보건복지위원회</v>
      </c>
      <c r="C132" s="168" t="str">
        <f t="shared" si="10"/>
        <v>보건복지국</v>
      </c>
      <c r="E132" s="170" t="s">
        <v>113</v>
      </c>
      <c r="F132" s="171" t="s">
        <v>298</v>
      </c>
      <c r="G132" s="170" t="s">
        <v>414</v>
      </c>
      <c r="H132" s="172">
        <v>131</v>
      </c>
      <c r="I132" s="173" t="s">
        <v>356</v>
      </c>
    </row>
    <row r="133" spans="1:9">
      <c r="A133" s="168" t="str">
        <f t="shared" si="9"/>
        <v>사회복지담당관</v>
      </c>
      <c r="B133" s="169" t="str">
        <f t="shared" si="8"/>
        <v>보건복지위원회</v>
      </c>
      <c r="C133" s="168" t="str">
        <f t="shared" si="10"/>
        <v>복지여성실</v>
      </c>
      <c r="E133" s="170" t="s">
        <v>70</v>
      </c>
      <c r="F133" s="171" t="s">
        <v>85</v>
      </c>
      <c r="G133" s="170" t="s">
        <v>414</v>
      </c>
      <c r="H133" s="172">
        <v>132</v>
      </c>
      <c r="I133" s="173" t="s">
        <v>363</v>
      </c>
    </row>
    <row r="134" spans="1:9">
      <c r="A134" s="168" t="str">
        <f t="shared" si="9"/>
        <v>보건위생담당관</v>
      </c>
      <c r="B134" s="169" t="str">
        <f t="shared" si="8"/>
        <v>보건복지위원회</v>
      </c>
      <c r="C134" s="168" t="str">
        <f t="shared" si="10"/>
        <v>복지여성실</v>
      </c>
      <c r="E134" s="170" t="s">
        <v>70</v>
      </c>
      <c r="F134" s="171" t="s">
        <v>321</v>
      </c>
      <c r="G134" s="170" t="s">
        <v>414</v>
      </c>
      <c r="H134" s="172">
        <v>133</v>
      </c>
      <c r="I134" s="173" t="s">
        <v>364</v>
      </c>
    </row>
    <row r="135" spans="1:9">
      <c r="A135" s="168" t="str">
        <f t="shared" si="9"/>
        <v>보건환경연구원(총무과)</v>
      </c>
      <c r="B135" s="169" t="str">
        <f t="shared" si="8"/>
        <v>보건복지위원회</v>
      </c>
      <c r="C135" s="168" t="str">
        <f t="shared" si="10"/>
        <v>보건환경연구원</v>
      </c>
      <c r="E135" s="170" t="s">
        <v>127</v>
      </c>
      <c r="F135" s="171" t="s">
        <v>398</v>
      </c>
      <c r="G135" s="170" t="s">
        <v>414</v>
      </c>
      <c r="H135" s="172">
        <v>134</v>
      </c>
      <c r="I135" s="173" t="s">
        <v>372</v>
      </c>
    </row>
    <row r="136" spans="1:9">
      <c r="A136" s="168" t="str">
        <f t="shared" si="9"/>
        <v>보건연구부</v>
      </c>
      <c r="B136" s="169" t="str">
        <f t="shared" si="8"/>
        <v>보건복지위원회</v>
      </c>
      <c r="C136" s="168" t="str">
        <f t="shared" si="10"/>
        <v>보건환경연구원</v>
      </c>
      <c r="E136" s="170" t="s">
        <v>127</v>
      </c>
      <c r="F136" s="171" t="s">
        <v>415</v>
      </c>
      <c r="G136" s="170" t="s">
        <v>414</v>
      </c>
      <c r="H136" s="172">
        <v>135</v>
      </c>
      <c r="I136" s="173" t="s">
        <v>374</v>
      </c>
    </row>
    <row r="137" spans="1:9">
      <c r="A137" s="188" t="str">
        <f t="shared" si="9"/>
        <v>북부지원</v>
      </c>
      <c r="B137" s="189" t="str">
        <f t="shared" si="8"/>
        <v>보건복지위원회</v>
      </c>
      <c r="C137" s="188" t="str">
        <f t="shared" si="10"/>
        <v>보건환경연구원</v>
      </c>
      <c r="D137" s="190"/>
      <c r="E137" s="191" t="s">
        <v>127</v>
      </c>
      <c r="F137" s="192" t="s">
        <v>416</v>
      </c>
      <c r="G137" s="191" t="s">
        <v>414</v>
      </c>
      <c r="H137" s="193">
        <v>136</v>
      </c>
      <c r="I137" s="194" t="s">
        <v>376</v>
      </c>
    </row>
    <row r="138" spans="1:9">
      <c r="A138" s="168" t="str">
        <f t="shared" si="9"/>
        <v>수원농산물검사소</v>
      </c>
      <c r="B138" s="169" t="str">
        <f t="shared" si="8"/>
        <v>보건복지위원회</v>
      </c>
      <c r="C138" s="168" t="str">
        <f t="shared" si="10"/>
        <v>보건환경연구원</v>
      </c>
      <c r="E138" s="170" t="s">
        <v>127</v>
      </c>
      <c r="F138" s="171" t="s">
        <v>417</v>
      </c>
      <c r="G138" s="170" t="s">
        <v>414</v>
      </c>
      <c r="H138" s="172">
        <v>137</v>
      </c>
      <c r="I138" s="173" t="s">
        <v>378</v>
      </c>
    </row>
    <row r="139" spans="1:9">
      <c r="A139" s="168" t="str">
        <f t="shared" si="9"/>
        <v>철도물류정책과</v>
      </c>
      <c r="B139" s="169" t="str">
        <f t="shared" si="8"/>
        <v>건설교통위원회</v>
      </c>
      <c r="C139" s="168" t="str">
        <f t="shared" si="10"/>
        <v>철도국</v>
      </c>
      <c r="E139" s="170" t="s">
        <v>218</v>
      </c>
      <c r="F139" s="171" t="s">
        <v>219</v>
      </c>
      <c r="G139" s="170" t="s">
        <v>11</v>
      </c>
      <c r="H139" s="172">
        <v>138</v>
      </c>
      <c r="I139" s="173" t="s">
        <v>382</v>
      </c>
    </row>
    <row r="140" spans="1:9">
      <c r="A140" s="168" t="str">
        <f t="shared" si="9"/>
        <v>광역도시철도과</v>
      </c>
      <c r="B140" s="169" t="str">
        <f t="shared" si="8"/>
        <v>건설교통위원회</v>
      </c>
      <c r="C140" s="168" t="str">
        <f t="shared" si="10"/>
        <v>철도국</v>
      </c>
      <c r="E140" s="170" t="s">
        <v>218</v>
      </c>
      <c r="F140" s="171" t="s">
        <v>221</v>
      </c>
      <c r="G140" s="170" t="s">
        <v>11</v>
      </c>
      <c r="H140" s="172">
        <v>139</v>
      </c>
      <c r="I140" s="173" t="s">
        <v>384</v>
      </c>
    </row>
    <row r="141" spans="1:9">
      <c r="A141" s="168" t="str">
        <f t="shared" si="9"/>
        <v>철도건설과</v>
      </c>
      <c r="B141" s="169" t="str">
        <f t="shared" si="8"/>
        <v>건설교통위원회</v>
      </c>
      <c r="C141" s="168" t="str">
        <f t="shared" si="10"/>
        <v>철도국</v>
      </c>
      <c r="E141" s="170" t="s">
        <v>218</v>
      </c>
      <c r="F141" s="171" t="s">
        <v>223</v>
      </c>
      <c r="G141" s="170" t="s">
        <v>11</v>
      </c>
      <c r="H141" s="172">
        <v>140</v>
      </c>
      <c r="I141" s="173" t="s">
        <v>386</v>
      </c>
    </row>
    <row r="142" spans="1:9">
      <c r="A142" s="168" t="str">
        <f t="shared" si="9"/>
        <v>교통정책과</v>
      </c>
      <c r="B142" s="169" t="str">
        <f t="shared" si="8"/>
        <v>건설교통위원회</v>
      </c>
      <c r="C142" s="168" t="str">
        <f t="shared" si="10"/>
        <v>교통국</v>
      </c>
      <c r="E142" s="170" t="s">
        <v>370</v>
      </c>
      <c r="F142" s="171" t="s">
        <v>371</v>
      </c>
      <c r="G142" s="170" t="s">
        <v>11</v>
      </c>
      <c r="H142" s="172">
        <v>141</v>
      </c>
      <c r="I142" s="173" t="s">
        <v>390</v>
      </c>
    </row>
    <row r="143" spans="1:9">
      <c r="A143" s="168" t="str">
        <f t="shared" si="9"/>
        <v>버스정책과</v>
      </c>
      <c r="B143" s="169" t="str">
        <f t="shared" si="8"/>
        <v>건설교통위원회</v>
      </c>
      <c r="C143" s="168" t="str">
        <f t="shared" si="10"/>
        <v>교통국</v>
      </c>
      <c r="E143" s="170" t="s">
        <v>370</v>
      </c>
      <c r="F143" s="171" t="s">
        <v>373</v>
      </c>
      <c r="G143" s="170" t="s">
        <v>11</v>
      </c>
      <c r="H143" s="172">
        <v>142</v>
      </c>
      <c r="I143" s="173" t="s">
        <v>391</v>
      </c>
    </row>
    <row r="144" spans="1:9">
      <c r="A144" s="168" t="str">
        <f t="shared" si="9"/>
        <v>굿모닝버스추진단</v>
      </c>
      <c r="B144" s="169" t="str">
        <f t="shared" si="8"/>
        <v>건설교통위원회</v>
      </c>
      <c r="C144" s="168" t="str">
        <f t="shared" si="10"/>
        <v>교통국</v>
      </c>
      <c r="E144" s="170" t="s">
        <v>370</v>
      </c>
      <c r="F144" s="171" t="s">
        <v>375</v>
      </c>
      <c r="G144" s="170" t="s">
        <v>11</v>
      </c>
      <c r="H144" s="172">
        <v>143</v>
      </c>
      <c r="I144" s="173" t="s">
        <v>392</v>
      </c>
    </row>
    <row r="145" spans="1:9">
      <c r="A145" s="168" t="str">
        <f t="shared" si="9"/>
        <v>택시정책과</v>
      </c>
      <c r="B145" s="169" t="str">
        <f t="shared" si="8"/>
        <v>건설교통위원회</v>
      </c>
      <c r="C145" s="168" t="str">
        <f t="shared" si="10"/>
        <v>교통국</v>
      </c>
      <c r="E145" s="170" t="s">
        <v>370</v>
      </c>
      <c r="F145" s="171" t="s">
        <v>377</v>
      </c>
      <c r="G145" s="170" t="s">
        <v>11</v>
      </c>
      <c r="H145" s="172">
        <v>144</v>
      </c>
      <c r="I145" s="173" t="s">
        <v>393</v>
      </c>
    </row>
    <row r="146" spans="1:9">
      <c r="A146" s="168" t="str">
        <f t="shared" si="9"/>
        <v>교통정보센터</v>
      </c>
      <c r="B146" s="169" t="str">
        <f t="shared" si="8"/>
        <v>건설교통위원회</v>
      </c>
      <c r="C146" s="168" t="str">
        <f t="shared" si="10"/>
        <v>교통국</v>
      </c>
      <c r="E146" s="170" t="s">
        <v>370</v>
      </c>
      <c r="F146" s="171" t="s">
        <v>379</v>
      </c>
      <c r="G146" s="170" t="s">
        <v>11</v>
      </c>
      <c r="H146" s="172">
        <v>145</v>
      </c>
      <c r="I146" s="173" t="s">
        <v>394</v>
      </c>
    </row>
    <row r="147" spans="1:9">
      <c r="A147" s="168" t="str">
        <f t="shared" si="9"/>
        <v>건설안전과</v>
      </c>
      <c r="B147" s="169" t="str">
        <f t="shared" si="8"/>
        <v>건설교통위원회</v>
      </c>
      <c r="C147" s="168" t="str">
        <f t="shared" si="10"/>
        <v>건설국</v>
      </c>
      <c r="E147" s="170" t="s">
        <v>380</v>
      </c>
      <c r="F147" s="171" t="s">
        <v>381</v>
      </c>
      <c r="G147" s="170" t="s">
        <v>11</v>
      </c>
      <c r="H147" s="172">
        <v>146</v>
      </c>
      <c r="I147" s="173" t="s">
        <v>396</v>
      </c>
    </row>
    <row r="148" spans="1:9">
      <c r="A148" s="168" t="str">
        <f t="shared" si="9"/>
        <v>도로정책과</v>
      </c>
      <c r="B148" s="169" t="str">
        <f t="shared" si="8"/>
        <v>건설교통위원회</v>
      </c>
      <c r="C148" s="168" t="str">
        <f t="shared" si="10"/>
        <v>건설국</v>
      </c>
      <c r="E148" s="170" t="s">
        <v>380</v>
      </c>
      <c r="F148" s="171" t="s">
        <v>383</v>
      </c>
      <c r="G148" s="170" t="s">
        <v>11</v>
      </c>
      <c r="H148" s="172">
        <v>147</v>
      </c>
      <c r="I148" s="173" t="s">
        <v>494</v>
      </c>
    </row>
    <row r="149" spans="1:9">
      <c r="A149" s="168" t="str">
        <f t="shared" si="9"/>
        <v>하천과</v>
      </c>
      <c r="B149" s="169" t="str">
        <f t="shared" si="8"/>
        <v>건설교통위원회</v>
      </c>
      <c r="C149" s="168" t="str">
        <f t="shared" si="10"/>
        <v>건설국</v>
      </c>
      <c r="E149" s="170" t="s">
        <v>380</v>
      </c>
      <c r="F149" s="171" t="s">
        <v>385</v>
      </c>
      <c r="G149" s="170" t="s">
        <v>11</v>
      </c>
      <c r="H149" s="172">
        <v>148</v>
      </c>
      <c r="I149" s="173" t="s">
        <v>495</v>
      </c>
    </row>
    <row r="150" spans="1:9">
      <c r="A150" s="168" t="str">
        <f t="shared" si="9"/>
        <v>건설기술과</v>
      </c>
      <c r="B150" s="169" t="str">
        <f t="shared" si="8"/>
        <v>건설교통위원회</v>
      </c>
      <c r="C150" s="168" t="str">
        <f t="shared" si="10"/>
        <v>건설국</v>
      </c>
      <c r="E150" s="170" t="s">
        <v>380</v>
      </c>
      <c r="F150" s="171" t="s">
        <v>387</v>
      </c>
      <c r="G150" s="170" t="s">
        <v>11</v>
      </c>
      <c r="H150" s="172">
        <v>149</v>
      </c>
      <c r="I150" s="173" t="s">
        <v>496</v>
      </c>
    </row>
    <row r="151" spans="1:9">
      <c r="A151" s="168" t="str">
        <f t="shared" si="9"/>
        <v>관리과</v>
      </c>
      <c r="B151" s="169" t="str">
        <f t="shared" si="8"/>
        <v>건설교통위원회</v>
      </c>
      <c r="C151" s="168" t="str">
        <f t="shared" si="10"/>
        <v>건설본부</v>
      </c>
      <c r="E151" s="170" t="s">
        <v>128</v>
      </c>
      <c r="F151" s="171" t="s">
        <v>428</v>
      </c>
      <c r="G151" s="170" t="s">
        <v>11</v>
      </c>
      <c r="H151" s="172">
        <v>150</v>
      </c>
      <c r="I151" s="173" t="s">
        <v>399</v>
      </c>
    </row>
    <row r="152" spans="1:9">
      <c r="A152" s="168" t="str">
        <f t="shared" si="9"/>
        <v>도로건설과</v>
      </c>
      <c r="B152" s="169" t="str">
        <f t="shared" si="8"/>
        <v>건설교통위원회</v>
      </c>
      <c r="C152" s="168" t="str">
        <f t="shared" si="10"/>
        <v>건설본부</v>
      </c>
      <c r="E152" s="170" t="s">
        <v>128</v>
      </c>
      <c r="F152" s="171" t="s">
        <v>429</v>
      </c>
      <c r="G152" s="170" t="s">
        <v>11</v>
      </c>
      <c r="H152" s="172">
        <v>151</v>
      </c>
      <c r="I152" s="173" t="s">
        <v>400</v>
      </c>
    </row>
    <row r="153" spans="1:9">
      <c r="A153" s="168" t="str">
        <f t="shared" si="9"/>
        <v>북부도로과</v>
      </c>
      <c r="B153" s="169" t="str">
        <f t="shared" si="8"/>
        <v>건설교통위원회</v>
      </c>
      <c r="C153" s="168" t="str">
        <f t="shared" si="10"/>
        <v>건설본부</v>
      </c>
      <c r="E153" s="170" t="s">
        <v>128</v>
      </c>
      <c r="F153" s="171" t="s">
        <v>430</v>
      </c>
      <c r="G153" s="170" t="s">
        <v>11</v>
      </c>
      <c r="H153" s="172">
        <v>152</v>
      </c>
      <c r="I153" s="173" t="s">
        <v>401</v>
      </c>
    </row>
    <row r="154" spans="1:9">
      <c r="A154" s="168" t="str">
        <f t="shared" si="9"/>
        <v>건축시설과</v>
      </c>
      <c r="B154" s="169" t="str">
        <f t="shared" si="8"/>
        <v>건설교통위원회</v>
      </c>
      <c r="C154" s="168" t="str">
        <f t="shared" si="10"/>
        <v>건설본부</v>
      </c>
      <c r="E154" s="170" t="s">
        <v>128</v>
      </c>
      <c r="F154" s="171" t="s">
        <v>431</v>
      </c>
      <c r="G154" s="170" t="s">
        <v>11</v>
      </c>
      <c r="H154" s="172">
        <v>153</v>
      </c>
      <c r="I154" s="173" t="s">
        <v>402</v>
      </c>
    </row>
    <row r="155" spans="1:9">
      <c r="A155" s="168" t="str">
        <f t="shared" si="9"/>
        <v>신청사건립추진단</v>
      </c>
      <c r="B155" s="169" t="str">
        <f t="shared" si="8"/>
        <v>건설교통위원회</v>
      </c>
      <c r="C155" s="168" t="str">
        <f t="shared" si="10"/>
        <v>건설본부</v>
      </c>
      <c r="E155" s="170" t="s">
        <v>128</v>
      </c>
      <c r="F155" s="171" t="s">
        <v>432</v>
      </c>
      <c r="G155" s="170" t="s">
        <v>11</v>
      </c>
      <c r="H155" s="172">
        <v>154</v>
      </c>
      <c r="I155" s="173" t="s">
        <v>403</v>
      </c>
    </row>
    <row r="156" spans="1:9">
      <c r="A156" s="168" t="str">
        <f t="shared" si="9"/>
        <v>지역정책과</v>
      </c>
      <c r="B156" s="169" t="str">
        <f t="shared" si="8"/>
        <v>도시환경위원회</v>
      </c>
      <c r="C156" s="168" t="str">
        <f t="shared" si="10"/>
        <v>도시주택실</v>
      </c>
      <c r="E156" s="170" t="s">
        <v>110</v>
      </c>
      <c r="F156" s="171" t="s">
        <v>165</v>
      </c>
      <c r="G156" s="170" t="s">
        <v>12</v>
      </c>
      <c r="H156" s="172">
        <v>155</v>
      </c>
      <c r="I156" s="173" t="s">
        <v>405</v>
      </c>
    </row>
    <row r="157" spans="1:9">
      <c r="A157" s="168" t="str">
        <f t="shared" si="9"/>
        <v>도시정책과</v>
      </c>
      <c r="B157" s="169" t="str">
        <f t="shared" si="8"/>
        <v>도시환경위원회</v>
      </c>
      <c r="C157" s="168" t="str">
        <f t="shared" si="10"/>
        <v>도시주택실</v>
      </c>
      <c r="E157" s="170" t="s">
        <v>110</v>
      </c>
      <c r="F157" s="171" t="s">
        <v>167</v>
      </c>
      <c r="G157" s="170" t="s">
        <v>12</v>
      </c>
      <c r="H157" s="172">
        <v>156</v>
      </c>
      <c r="I157" s="173" t="s">
        <v>497</v>
      </c>
    </row>
    <row r="158" spans="1:9">
      <c r="A158" s="168" t="str">
        <f t="shared" si="9"/>
        <v>도시주택과</v>
      </c>
      <c r="B158" s="169" t="str">
        <f t="shared" si="8"/>
        <v>도시환경위원회</v>
      </c>
      <c r="C158" s="168" t="str">
        <f t="shared" si="10"/>
        <v>도시주택실</v>
      </c>
      <c r="E158" s="170" t="s">
        <v>110</v>
      </c>
      <c r="F158" s="171" t="s">
        <v>169</v>
      </c>
      <c r="G158" s="170" t="s">
        <v>12</v>
      </c>
      <c r="H158" s="172">
        <v>157</v>
      </c>
      <c r="I158" s="173" t="s">
        <v>498</v>
      </c>
    </row>
    <row r="159" spans="1:9">
      <c r="A159" s="168" t="str">
        <f t="shared" si="9"/>
        <v>주택정책과</v>
      </c>
      <c r="B159" s="169" t="str">
        <f t="shared" si="8"/>
        <v>도시환경위원회</v>
      </c>
      <c r="C159" s="168" t="str">
        <f t="shared" si="10"/>
        <v>도시주택실</v>
      </c>
      <c r="E159" s="170" t="s">
        <v>110</v>
      </c>
      <c r="F159" s="171" t="s">
        <v>170</v>
      </c>
      <c r="G159" s="170" t="s">
        <v>12</v>
      </c>
      <c r="H159" s="172">
        <v>158</v>
      </c>
      <c r="I159" s="173" t="s">
        <v>499</v>
      </c>
    </row>
    <row r="160" spans="1:9">
      <c r="A160" s="168" t="str">
        <f t="shared" si="9"/>
        <v>건축디자인과</v>
      </c>
      <c r="B160" s="169" t="str">
        <f t="shared" si="8"/>
        <v>도시환경위원회</v>
      </c>
      <c r="C160" s="168" t="str">
        <f t="shared" si="10"/>
        <v>도시주택실</v>
      </c>
      <c r="E160" s="170" t="s">
        <v>110</v>
      </c>
      <c r="F160" s="171" t="s">
        <v>171</v>
      </c>
      <c r="G160" s="170" t="s">
        <v>12</v>
      </c>
      <c r="H160" s="172">
        <v>159</v>
      </c>
      <c r="I160" s="173" t="s">
        <v>500</v>
      </c>
    </row>
    <row r="161" spans="1:9">
      <c r="A161" s="168" t="str">
        <f t="shared" si="9"/>
        <v>공공택지과</v>
      </c>
      <c r="B161" s="169" t="str">
        <f t="shared" si="8"/>
        <v>도시환경위원회</v>
      </c>
      <c r="C161" s="168" t="str">
        <f t="shared" si="10"/>
        <v>도시주택실</v>
      </c>
      <c r="E161" s="170" t="s">
        <v>110</v>
      </c>
      <c r="F161" s="171" t="s">
        <v>172</v>
      </c>
      <c r="G161" s="170" t="s">
        <v>12</v>
      </c>
      <c r="H161" s="172">
        <v>160</v>
      </c>
      <c r="I161" s="173" t="s">
        <v>501</v>
      </c>
    </row>
    <row r="162" spans="1:9">
      <c r="A162" s="168" t="str">
        <f t="shared" si="9"/>
        <v>토지정보과</v>
      </c>
      <c r="B162" s="169" t="str">
        <f t="shared" ref="B162:B188" si="11">G162</f>
        <v>도시환경위원회</v>
      </c>
      <c r="C162" s="168" t="str">
        <f t="shared" si="10"/>
        <v>도시주택실</v>
      </c>
      <c r="E162" s="170" t="s">
        <v>110</v>
      </c>
      <c r="F162" s="171" t="s">
        <v>173</v>
      </c>
      <c r="G162" s="170" t="s">
        <v>12</v>
      </c>
      <c r="H162" s="172">
        <v>161</v>
      </c>
      <c r="I162" s="173" t="s">
        <v>502</v>
      </c>
    </row>
    <row r="163" spans="1:9">
      <c r="A163" s="168" t="str">
        <f t="shared" si="9"/>
        <v>도시개발과</v>
      </c>
      <c r="B163" s="169" t="str">
        <f t="shared" si="11"/>
        <v>도시환경위원회</v>
      </c>
      <c r="C163" s="168" t="str">
        <f t="shared" si="10"/>
        <v>도시주택실</v>
      </c>
      <c r="E163" s="170" t="s">
        <v>110</v>
      </c>
      <c r="F163" s="171" t="s">
        <v>174</v>
      </c>
      <c r="G163" s="170" t="s">
        <v>12</v>
      </c>
      <c r="H163" s="172">
        <v>162</v>
      </c>
      <c r="I163" s="173" t="s">
        <v>503</v>
      </c>
    </row>
    <row r="164" spans="1:9">
      <c r="A164" s="168" t="str">
        <f t="shared" si="9"/>
        <v>도시재생과</v>
      </c>
      <c r="B164" s="169" t="str">
        <f t="shared" si="11"/>
        <v>도시환경위원회</v>
      </c>
      <c r="C164" s="168" t="str">
        <f t="shared" si="10"/>
        <v>도시주택실</v>
      </c>
      <c r="E164" s="170" t="s">
        <v>110</v>
      </c>
      <c r="F164" s="171" t="s">
        <v>175</v>
      </c>
      <c r="G164" s="170" t="s">
        <v>12</v>
      </c>
      <c r="H164" s="172">
        <v>163</v>
      </c>
      <c r="I164" s="173" t="s">
        <v>504</v>
      </c>
    </row>
    <row r="165" spans="1:9">
      <c r="A165" s="168" t="str">
        <f t="shared" si="9"/>
        <v>도시계획상임기획단</v>
      </c>
      <c r="B165" s="169" t="str">
        <f t="shared" si="11"/>
        <v>도시환경위원회</v>
      </c>
      <c r="C165" s="168" t="str">
        <f t="shared" si="10"/>
        <v>도시주택실</v>
      </c>
      <c r="E165" s="170" t="s">
        <v>110</v>
      </c>
      <c r="F165" s="171" t="s">
        <v>176</v>
      </c>
      <c r="G165" s="170" t="s">
        <v>12</v>
      </c>
      <c r="H165" s="172">
        <v>164</v>
      </c>
      <c r="I165" s="173" t="s">
        <v>505</v>
      </c>
    </row>
    <row r="166" spans="1:9">
      <c r="A166" s="168" t="str">
        <f t="shared" si="9"/>
        <v>환경정책과</v>
      </c>
      <c r="B166" s="169" t="str">
        <f t="shared" si="11"/>
        <v>도시환경위원회</v>
      </c>
      <c r="C166" s="168" t="str">
        <f t="shared" si="10"/>
        <v>환경국</v>
      </c>
      <c r="E166" s="170" t="s">
        <v>114</v>
      </c>
      <c r="F166" s="171" t="s">
        <v>299</v>
      </c>
      <c r="G166" s="170" t="s">
        <v>12</v>
      </c>
      <c r="H166" s="172">
        <v>165</v>
      </c>
      <c r="I166" s="173" t="s">
        <v>407</v>
      </c>
    </row>
    <row r="167" spans="1:9">
      <c r="A167" s="168" t="str">
        <f t="shared" si="9"/>
        <v>기후대기과</v>
      </c>
      <c r="B167" s="169" t="str">
        <f t="shared" si="11"/>
        <v>도시환경위원회</v>
      </c>
      <c r="C167" s="168" t="str">
        <f t="shared" si="10"/>
        <v>환경국</v>
      </c>
      <c r="E167" s="170" t="s">
        <v>114</v>
      </c>
      <c r="F167" s="171" t="s">
        <v>301</v>
      </c>
      <c r="G167" s="170" t="s">
        <v>12</v>
      </c>
      <c r="H167" s="172">
        <v>166</v>
      </c>
      <c r="I167" s="173" t="s">
        <v>408</v>
      </c>
    </row>
    <row r="168" spans="1:9">
      <c r="A168" s="168" t="str">
        <f t="shared" si="9"/>
        <v>환경안전관리과</v>
      </c>
      <c r="B168" s="169" t="str">
        <f t="shared" si="11"/>
        <v>도시환경위원회</v>
      </c>
      <c r="C168" s="168" t="str">
        <f t="shared" si="10"/>
        <v>환경국</v>
      </c>
      <c r="E168" s="170" t="s">
        <v>114</v>
      </c>
      <c r="F168" s="171" t="s">
        <v>302</v>
      </c>
      <c r="G168" s="170" t="s">
        <v>12</v>
      </c>
      <c r="H168" s="172">
        <v>167</v>
      </c>
      <c r="I168" s="173" t="s">
        <v>409</v>
      </c>
    </row>
    <row r="169" spans="1:9">
      <c r="A169" s="168" t="str">
        <f t="shared" si="9"/>
        <v>자원순환과</v>
      </c>
      <c r="B169" s="169" t="str">
        <f t="shared" si="11"/>
        <v>도시환경위원회</v>
      </c>
      <c r="C169" s="168" t="str">
        <f t="shared" si="10"/>
        <v>환경국</v>
      </c>
      <c r="E169" s="170" t="s">
        <v>114</v>
      </c>
      <c r="F169" s="171" t="s">
        <v>303</v>
      </c>
      <c r="G169" s="170" t="s">
        <v>12</v>
      </c>
      <c r="H169" s="172">
        <v>168</v>
      </c>
      <c r="I169" s="173" t="s">
        <v>410</v>
      </c>
    </row>
    <row r="170" spans="1:9">
      <c r="A170" s="168" t="str">
        <f t="shared" si="9"/>
        <v>북부환경관리과</v>
      </c>
      <c r="B170" s="169" t="str">
        <f t="shared" si="11"/>
        <v>도시환경위원회</v>
      </c>
      <c r="C170" s="168" t="str">
        <f t="shared" si="10"/>
        <v>환경국</v>
      </c>
      <c r="E170" s="170" t="s">
        <v>114</v>
      </c>
      <c r="F170" s="171" t="s">
        <v>304</v>
      </c>
      <c r="G170" s="170" t="s">
        <v>12</v>
      </c>
      <c r="H170" s="172">
        <v>169</v>
      </c>
      <c r="I170" s="173" t="s">
        <v>411</v>
      </c>
    </row>
    <row r="171" spans="1:9">
      <c r="A171" s="168" t="str">
        <f t="shared" si="9"/>
        <v>공단환경관리사업소</v>
      </c>
      <c r="B171" s="169" t="str">
        <f t="shared" si="11"/>
        <v>도시환경위원회</v>
      </c>
      <c r="C171" s="168" t="str">
        <f t="shared" si="10"/>
        <v>환경국</v>
      </c>
      <c r="E171" s="170" t="s">
        <v>114</v>
      </c>
      <c r="F171" s="171" t="s">
        <v>305</v>
      </c>
      <c r="G171" s="170" t="s">
        <v>12</v>
      </c>
      <c r="H171" s="172">
        <v>170</v>
      </c>
      <c r="I171" s="173" t="s">
        <v>506</v>
      </c>
    </row>
    <row r="172" spans="1:9">
      <c r="A172" s="168" t="str">
        <f t="shared" si="9"/>
        <v>공원녹지과</v>
      </c>
      <c r="B172" s="169" t="str">
        <f t="shared" si="11"/>
        <v>도시환경위원회</v>
      </c>
      <c r="C172" s="168" t="str">
        <f t="shared" si="10"/>
        <v>축산산림국</v>
      </c>
      <c r="E172" s="170" t="s">
        <v>67</v>
      </c>
      <c r="F172" s="171" t="s">
        <v>366</v>
      </c>
      <c r="G172" s="170" t="s">
        <v>12</v>
      </c>
      <c r="H172" s="172">
        <v>171</v>
      </c>
      <c r="I172" s="173" t="s">
        <v>507</v>
      </c>
    </row>
    <row r="173" spans="1:9">
      <c r="A173" s="168" t="str">
        <f t="shared" si="9"/>
        <v>대기연구부</v>
      </c>
      <c r="B173" s="169" t="str">
        <f t="shared" si="11"/>
        <v>도시환경위원회</v>
      </c>
      <c r="C173" s="168" t="str">
        <f t="shared" si="10"/>
        <v>보건환경연구원</v>
      </c>
      <c r="E173" s="170" t="s">
        <v>127</v>
      </c>
      <c r="F173" s="171" t="s">
        <v>433</v>
      </c>
      <c r="G173" s="170" t="s">
        <v>12</v>
      </c>
      <c r="H173" s="172">
        <v>172</v>
      </c>
      <c r="I173" s="173" t="s">
        <v>508</v>
      </c>
    </row>
    <row r="174" spans="1:9">
      <c r="A174" s="168" t="str">
        <f t="shared" si="9"/>
        <v>수질연구부</v>
      </c>
      <c r="B174" s="169" t="str">
        <f t="shared" si="11"/>
        <v>도시환경위원회</v>
      </c>
      <c r="C174" s="168" t="str">
        <f t="shared" si="10"/>
        <v>보건환경연구원</v>
      </c>
      <c r="E174" s="170" t="s">
        <v>127</v>
      </c>
      <c r="F174" s="171" t="s">
        <v>434</v>
      </c>
      <c r="G174" s="170" t="s">
        <v>12</v>
      </c>
      <c r="H174" s="172">
        <v>173</v>
      </c>
      <c r="I174" s="173" t="s">
        <v>509</v>
      </c>
    </row>
    <row r="175" spans="1:9">
      <c r="A175" s="188" t="str">
        <f t="shared" si="9"/>
        <v>북부지원</v>
      </c>
      <c r="B175" s="189" t="str">
        <f t="shared" ref="B175" si="12">G175</f>
        <v>도시환경위원회</v>
      </c>
      <c r="C175" s="188" t="str">
        <f t="shared" si="10"/>
        <v>보건환경연구원</v>
      </c>
      <c r="D175" s="190"/>
      <c r="E175" s="191" t="s">
        <v>127</v>
      </c>
      <c r="F175" s="192" t="s">
        <v>416</v>
      </c>
      <c r="G175" s="191" t="s">
        <v>12</v>
      </c>
      <c r="H175" s="193" t="s">
        <v>575</v>
      </c>
      <c r="I175" s="194">
        <v>2903</v>
      </c>
    </row>
    <row r="176" spans="1:9">
      <c r="A176" s="168" t="str">
        <f t="shared" si="9"/>
        <v>수자원본부</v>
      </c>
      <c r="B176" s="169" t="str">
        <f t="shared" si="11"/>
        <v>도시환경위원회</v>
      </c>
      <c r="C176" s="168" t="str">
        <f t="shared" si="10"/>
        <v>수자원본부</v>
      </c>
      <c r="E176" s="170" t="s">
        <v>404</v>
      </c>
      <c r="F176" s="171" t="s">
        <v>404</v>
      </c>
      <c r="G176" s="170" t="s">
        <v>12</v>
      </c>
      <c r="H176" s="172">
        <v>174</v>
      </c>
      <c r="I176" s="173" t="s">
        <v>510</v>
      </c>
    </row>
    <row r="177" spans="1:9">
      <c r="A177" s="168" t="str">
        <f t="shared" si="9"/>
        <v>교육정책과</v>
      </c>
      <c r="B177" s="169" t="str">
        <f t="shared" si="11"/>
        <v>여성가족교육협력위원회</v>
      </c>
      <c r="C177" s="168" t="str">
        <f t="shared" si="10"/>
        <v>교육협력국</v>
      </c>
      <c r="E177" s="170" t="s">
        <v>189</v>
      </c>
      <c r="F177" s="171" t="s">
        <v>190</v>
      </c>
      <c r="G177" s="170" t="s">
        <v>435</v>
      </c>
      <c r="H177" s="172">
        <v>175</v>
      </c>
      <c r="I177" s="173" t="s">
        <v>511</v>
      </c>
    </row>
    <row r="178" spans="1:9">
      <c r="A178" s="168" t="str">
        <f t="shared" si="9"/>
        <v>교육협력과</v>
      </c>
      <c r="B178" s="169" t="str">
        <f t="shared" si="11"/>
        <v>여성가족교육협력위원회</v>
      </c>
      <c r="C178" s="168" t="str">
        <f t="shared" si="10"/>
        <v>교육협력국</v>
      </c>
      <c r="E178" s="170" t="s">
        <v>189</v>
      </c>
      <c r="F178" s="171" t="s">
        <v>192</v>
      </c>
      <c r="G178" s="170" t="s">
        <v>435</v>
      </c>
      <c r="H178" s="172">
        <v>176</v>
      </c>
      <c r="I178" s="173" t="s">
        <v>512</v>
      </c>
    </row>
    <row r="179" spans="1:9">
      <c r="A179" s="168" t="str">
        <f t="shared" si="9"/>
        <v>도서관정책과</v>
      </c>
      <c r="B179" s="169" t="str">
        <f t="shared" si="11"/>
        <v>여성가족교육협력위원회</v>
      </c>
      <c r="C179" s="168" t="str">
        <f t="shared" si="10"/>
        <v>교육협력국</v>
      </c>
      <c r="E179" s="170" t="s">
        <v>189</v>
      </c>
      <c r="F179" s="171" t="s">
        <v>194</v>
      </c>
      <c r="G179" s="170" t="s">
        <v>435</v>
      </c>
      <c r="H179" s="172">
        <v>177</v>
      </c>
      <c r="I179" s="173" t="s">
        <v>513</v>
      </c>
    </row>
    <row r="180" spans="1:9">
      <c r="A180" s="168" t="str">
        <f t="shared" si="9"/>
        <v>여성가족과</v>
      </c>
      <c r="B180" s="169" t="str">
        <f t="shared" si="11"/>
        <v>여성가족교육협력위원회</v>
      </c>
      <c r="C180" s="168" t="str">
        <f t="shared" si="10"/>
        <v>여성가족국</v>
      </c>
      <c r="E180" s="170" t="s">
        <v>115</v>
      </c>
      <c r="F180" s="171" t="s">
        <v>88</v>
      </c>
      <c r="G180" s="170" t="s">
        <v>435</v>
      </c>
      <c r="H180" s="172">
        <v>178</v>
      </c>
      <c r="I180" s="173" t="s">
        <v>514</v>
      </c>
    </row>
    <row r="181" spans="1:9">
      <c r="A181" s="168" t="str">
        <f t="shared" si="9"/>
        <v>보육정책과</v>
      </c>
      <c r="B181" s="169" t="str">
        <f t="shared" si="11"/>
        <v>여성가족교육협력위원회</v>
      </c>
      <c r="C181" s="168" t="str">
        <f t="shared" si="10"/>
        <v>여성가족국</v>
      </c>
      <c r="E181" s="170" t="s">
        <v>115</v>
      </c>
      <c r="F181" s="171" t="s">
        <v>307</v>
      </c>
      <c r="G181" s="170" t="s">
        <v>435</v>
      </c>
      <c r="H181" s="172">
        <v>179</v>
      </c>
      <c r="I181" s="173" t="s">
        <v>515</v>
      </c>
    </row>
    <row r="182" spans="1:9">
      <c r="A182" s="168" t="str">
        <f t="shared" si="9"/>
        <v>아동청소년과</v>
      </c>
      <c r="B182" s="169" t="str">
        <f t="shared" si="11"/>
        <v>여성가족교육협력위원회</v>
      </c>
      <c r="C182" s="168" t="str">
        <f t="shared" si="10"/>
        <v>여성가족국</v>
      </c>
      <c r="E182" s="170" t="s">
        <v>115</v>
      </c>
      <c r="F182" s="171" t="s">
        <v>309</v>
      </c>
      <c r="G182" s="170" t="s">
        <v>435</v>
      </c>
      <c r="H182" s="172">
        <v>180</v>
      </c>
      <c r="I182" s="173" t="s">
        <v>516</v>
      </c>
    </row>
    <row r="183" spans="1:9">
      <c r="A183" s="168" t="str">
        <f t="shared" si="9"/>
        <v>다문화가족과</v>
      </c>
      <c r="B183" s="169" t="str">
        <f t="shared" si="11"/>
        <v>여성가족교육협력위원회</v>
      </c>
      <c r="C183" s="168" t="str">
        <f t="shared" si="10"/>
        <v>여성가족국</v>
      </c>
      <c r="E183" s="170" t="s">
        <v>115</v>
      </c>
      <c r="F183" s="171" t="s">
        <v>311</v>
      </c>
      <c r="G183" s="170" t="s">
        <v>435</v>
      </c>
      <c r="H183" s="172">
        <v>181</v>
      </c>
      <c r="I183" s="173" t="s">
        <v>517</v>
      </c>
    </row>
    <row r="184" spans="1:9">
      <c r="A184" s="168" t="str">
        <f t="shared" si="9"/>
        <v>여성비전센터</v>
      </c>
      <c r="B184" s="169" t="str">
        <f t="shared" si="11"/>
        <v>여성가족교육협력위원회</v>
      </c>
      <c r="C184" s="168" t="str">
        <f t="shared" si="10"/>
        <v>여성가족국</v>
      </c>
      <c r="E184" s="170" t="s">
        <v>115</v>
      </c>
      <c r="F184" s="171" t="s">
        <v>313</v>
      </c>
      <c r="G184" s="170" t="s">
        <v>435</v>
      </c>
      <c r="H184" s="172">
        <v>182</v>
      </c>
      <c r="I184" s="173" t="s">
        <v>518</v>
      </c>
    </row>
    <row r="185" spans="1:9">
      <c r="A185" s="168" t="str">
        <f t="shared" si="9"/>
        <v>여성능력개발센터</v>
      </c>
      <c r="B185" s="169" t="str">
        <f t="shared" si="11"/>
        <v>여성가족교육협력위원회</v>
      </c>
      <c r="C185" s="168" t="str">
        <f t="shared" si="10"/>
        <v>여성가족국</v>
      </c>
      <c r="E185" s="170" t="s">
        <v>115</v>
      </c>
      <c r="F185" s="171" t="s">
        <v>315</v>
      </c>
      <c r="G185" s="170" t="s">
        <v>435</v>
      </c>
      <c r="H185" s="172">
        <v>183</v>
      </c>
      <c r="I185" s="173" t="s">
        <v>519</v>
      </c>
    </row>
    <row r="186" spans="1:9">
      <c r="A186" s="168" t="str">
        <f t="shared" si="9"/>
        <v>가족여성담당관</v>
      </c>
      <c r="B186" s="169" t="str">
        <f t="shared" si="11"/>
        <v>여성가족교육협력위원회</v>
      </c>
      <c r="C186" s="168" t="str">
        <f t="shared" si="10"/>
        <v>복지여성실</v>
      </c>
      <c r="E186" s="170" t="s">
        <v>70</v>
      </c>
      <c r="F186" s="171" t="s">
        <v>87</v>
      </c>
      <c r="G186" s="170" t="s">
        <v>435</v>
      </c>
      <c r="H186" s="172">
        <v>184</v>
      </c>
      <c r="I186" s="173" t="s">
        <v>520</v>
      </c>
    </row>
    <row r="187" spans="1:9">
      <c r="A187" s="168" t="str">
        <f t="shared" si="9"/>
        <v>보육청소년담당관</v>
      </c>
      <c r="B187" s="169" t="str">
        <f t="shared" si="11"/>
        <v>여성가족교육협력위원회</v>
      </c>
      <c r="C187" s="168" t="str">
        <f t="shared" si="10"/>
        <v>복지여성실</v>
      </c>
      <c r="E187" s="170" t="s">
        <v>70</v>
      </c>
      <c r="F187" s="171" t="s">
        <v>319</v>
      </c>
      <c r="G187" s="170" t="s">
        <v>435</v>
      </c>
      <c r="H187" s="172">
        <v>185</v>
      </c>
      <c r="I187" s="173" t="s">
        <v>521</v>
      </c>
    </row>
    <row r="188" spans="1:9">
      <c r="A188" s="168" t="str">
        <f t="shared" si="9"/>
        <v>북부여성비전센터</v>
      </c>
      <c r="B188" s="169" t="str">
        <f t="shared" si="11"/>
        <v>여성가족교육협력위원회</v>
      </c>
      <c r="C188" s="168" t="str">
        <f t="shared" si="10"/>
        <v>복지여성실</v>
      </c>
      <c r="E188" s="170" t="s">
        <v>70</v>
      </c>
      <c r="F188" s="170" t="s">
        <v>71</v>
      </c>
      <c r="G188" s="170" t="s">
        <v>435</v>
      </c>
      <c r="H188" s="172">
        <v>186</v>
      </c>
      <c r="I188" s="173" t="s">
        <v>522</v>
      </c>
    </row>
  </sheetData>
  <phoneticPr fontId="2" type="noConversion"/>
  <conditionalFormatting sqref="H1:I1 A1 C1">
    <cfRule type="containsText" dxfId="10" priority="5" operator="containsText" text="@@">
      <formula>NOT(ISERROR(SEARCH("@@",A1)))</formula>
    </cfRule>
  </conditionalFormatting>
  <conditionalFormatting sqref="B1">
    <cfRule type="containsText" dxfId="9" priority="4" operator="containsText" text="@@">
      <formula>NOT(ISERROR(SEARCH("@@",B1)))</formula>
    </cfRule>
  </conditionalFormatting>
  <conditionalFormatting sqref="F1">
    <cfRule type="containsText" dxfId="8" priority="3" operator="containsText" text="@@">
      <formula>NOT(ISERROR(SEARCH("@@",F1)))</formula>
    </cfRule>
  </conditionalFormatting>
  <conditionalFormatting sqref="E1">
    <cfRule type="containsText" dxfId="7" priority="2" operator="containsText" text="@@">
      <formula>NOT(ISERROR(SEARCH("@@",E1)))</formula>
    </cfRule>
  </conditionalFormatting>
  <conditionalFormatting sqref="G1">
    <cfRule type="containsText" dxfId="6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sqref="A1:E1"/>
    </sheetView>
  </sheetViews>
  <sheetFormatPr defaultRowHeight="16.5"/>
  <cols>
    <col min="1" max="2" width="18.875" style="30" customWidth="1"/>
    <col min="3" max="3" width="7.625" style="30" customWidth="1"/>
    <col min="4" max="4" width="18.875" style="30" customWidth="1"/>
    <col min="5" max="5" width="7.625" style="33" customWidth="1"/>
    <col min="6" max="6" width="3.375" style="30" customWidth="1"/>
    <col min="7" max="8" width="18.875" style="30" customWidth="1"/>
    <col min="9" max="9" width="7.625" style="30" customWidth="1"/>
    <col min="10" max="10" width="18.875" style="30" customWidth="1"/>
    <col min="11" max="11" width="7.625" style="33" customWidth="1"/>
    <col min="12" max="16384" width="9" style="30"/>
  </cols>
  <sheetData>
    <row r="1" spans="1:11" ht="33" customHeight="1">
      <c r="A1" s="243" t="s">
        <v>573</v>
      </c>
      <c r="B1" s="243"/>
      <c r="C1" s="243"/>
      <c r="D1" s="243"/>
      <c r="E1" s="243"/>
      <c r="F1" s="53"/>
      <c r="G1" s="244" t="s">
        <v>574</v>
      </c>
      <c r="H1" s="244"/>
      <c r="I1" s="245">
        <v>124682800</v>
      </c>
      <c r="J1" s="245"/>
      <c r="K1" s="245"/>
    </row>
    <row r="2" spans="1:11" s="46" customFormat="1" ht="22.5" customHeight="1">
      <c r="E2" s="47"/>
      <c r="K2" s="47" t="s">
        <v>78</v>
      </c>
    </row>
    <row r="3" spans="1:11" ht="27.95" customHeight="1">
      <c r="A3" s="246" t="s">
        <v>76</v>
      </c>
      <c r="B3" s="248" t="s">
        <v>89</v>
      </c>
      <c r="C3" s="249"/>
      <c r="D3" s="249"/>
      <c r="E3" s="250"/>
      <c r="F3" s="48"/>
      <c r="G3" s="246" t="s">
        <v>76</v>
      </c>
      <c r="H3" s="248" t="s">
        <v>90</v>
      </c>
      <c r="I3" s="249"/>
      <c r="J3" s="249"/>
      <c r="K3" s="250"/>
    </row>
    <row r="4" spans="1:11" ht="27.95" customHeight="1">
      <c r="A4" s="247"/>
      <c r="B4" s="34" t="s">
        <v>74</v>
      </c>
      <c r="C4" s="34" t="s">
        <v>77</v>
      </c>
      <c r="D4" s="34" t="s">
        <v>75</v>
      </c>
      <c r="E4" s="34" t="s">
        <v>77</v>
      </c>
      <c r="G4" s="247"/>
      <c r="H4" s="34" t="s">
        <v>74</v>
      </c>
      <c r="I4" s="34" t="s">
        <v>77</v>
      </c>
      <c r="J4" s="34" t="s">
        <v>75</v>
      </c>
      <c r="K4" s="34" t="s">
        <v>77</v>
      </c>
    </row>
    <row r="5" spans="1:11" s="43" customFormat="1" ht="27.95" customHeight="1">
      <c r="A5" s="35" t="s">
        <v>94</v>
      </c>
      <c r="B5" s="40" t="e">
        <f>SUM(B6,B9)</f>
        <v>#REF!</v>
      </c>
      <c r="C5" s="35" t="e">
        <f>IF(B5=#REF!,"OK","@@")</f>
        <v>#REF!</v>
      </c>
      <c r="D5" s="40" t="e">
        <f>SUM(D6,D9)</f>
        <v>#REF!</v>
      </c>
      <c r="E5" s="35" t="e">
        <f>IF(D5=#REF!,"OK","@@")</f>
        <v>#REF!</v>
      </c>
      <c r="F5" s="30"/>
      <c r="G5" s="35" t="s">
        <v>94</v>
      </c>
      <c r="H5" s="40" t="e">
        <f>SUM(H6,H9)</f>
        <v>#REF!</v>
      </c>
      <c r="I5" s="35" t="e">
        <f>IF(H5=#REF!,"OK","@@")</f>
        <v>#REF!</v>
      </c>
      <c r="J5" s="40" t="e">
        <f>SUM(J6,J9)</f>
        <v>#REF!</v>
      </c>
      <c r="K5" s="35" t="e">
        <f>IF(J5=#REF!,"OK","@@")</f>
        <v>#REF!</v>
      </c>
    </row>
    <row r="6" spans="1:11" ht="27.95" customHeight="1">
      <c r="A6" s="31" t="s">
        <v>93</v>
      </c>
      <c r="B6" s="39" t="e">
        <f>SUM(B7:B8)</f>
        <v>#REF!</v>
      </c>
      <c r="C6" s="31" t="e">
        <f>IF(B6=#REF!,"OK","@@")</f>
        <v>#REF!</v>
      </c>
      <c r="D6" s="39" t="e">
        <f>SUM(D7:D8)</f>
        <v>#REF!</v>
      </c>
      <c r="E6" s="31" t="e">
        <f>IF($D$6=#REF!,"OK","@@")</f>
        <v>#REF!</v>
      </c>
      <c r="G6" s="31" t="s">
        <v>93</v>
      </c>
      <c r="H6" s="39" t="e">
        <f>SUM(H7:H8)</f>
        <v>#REF!</v>
      </c>
      <c r="I6" s="31" t="e">
        <f>IF(H6=#REF!,"OK","@@")</f>
        <v>#REF!</v>
      </c>
      <c r="J6" s="39" t="e">
        <f>SUM(J7:J8)</f>
        <v>#REF!</v>
      </c>
      <c r="K6" s="31" t="e">
        <f>IF($J6=#REF!,"OK","@@")</f>
        <v>#REF!</v>
      </c>
    </row>
    <row r="7" spans="1:11" s="43" customFormat="1" ht="27.95" customHeight="1">
      <c r="A7" s="49" t="s">
        <v>571</v>
      </c>
      <c r="B7" s="50" t="e">
        <f>SUMIFS(#REF!,#REF!,"도비")</f>
        <v>#REF!</v>
      </c>
      <c r="C7" s="49"/>
      <c r="D7" s="50" t="e">
        <f>SUMIFS(#REF!,#REF!,"도비")</f>
        <v>#REF!</v>
      </c>
      <c r="E7" s="49"/>
      <c r="G7" s="49" t="s">
        <v>92</v>
      </c>
      <c r="H7" s="50" t="e">
        <f>SUMIFS(#REF!,#REF!,"도비")</f>
        <v>#REF!</v>
      </c>
      <c r="I7" s="49"/>
      <c r="J7" s="50" t="e">
        <f>SUMIFS(#REF!,#REF!,"도비")</f>
        <v>#REF!</v>
      </c>
      <c r="K7" s="49"/>
    </row>
    <row r="8" spans="1:11" s="43" customFormat="1" ht="27.95" customHeight="1">
      <c r="A8" s="49" t="s">
        <v>91</v>
      </c>
      <c r="B8" s="50" t="e">
        <f>SUMIFS(#REF!,#REF!,"국비")+SUMIFS(#REF!,#REF!,"광특")+SUMIFS(#REF!,#REF!,"기금")+SUMIFS(#REF!,#REF!,"분권")+SUMIFS(#REF!,#REF!,"특교")</f>
        <v>#REF!</v>
      </c>
      <c r="C8" s="49"/>
      <c r="D8" s="50" t="e">
        <f>SUMIFS(#REF!,#REF!,"국비")+SUMIFS(#REF!,#REF!,"광특")+SUMIFS(#REF!,#REF!,"기금")+SUMIFS(#REF!,#REF!,"분권")+SUMIFS(#REF!,#REF!,"특교")</f>
        <v>#REF!</v>
      </c>
      <c r="E8" s="49"/>
      <c r="G8" s="49" t="s">
        <v>91</v>
      </c>
      <c r="H8" s="50" t="e">
        <f>SUMIFS(#REF!,#REF!,"국비")+SUMIFS(#REF!,#REF!,"광특")+SUMIFS(#REF!,#REF!,"기금")+SUMIFS(#REF!,#REF!,"분권")+SUMIFS(#REF!,#REF!,"특교")</f>
        <v>#REF!</v>
      </c>
      <c r="I8" s="49"/>
      <c r="J8" s="50" t="e">
        <f>SUMIFS(#REF!,#REF!,"국비")+SUMIFS(#REF!,#REF!,"광특")+SUMIFS(#REF!,#REF!,"기금")+SUMIFS(#REF!,#REF!,"분권")+SUMIFS(#REF!,#REF!,"특교")</f>
        <v>#REF!</v>
      </c>
      <c r="K8" s="49"/>
    </row>
    <row r="9" spans="1:11" ht="27.95" customHeight="1">
      <c r="A9" s="31" t="s">
        <v>86</v>
      </c>
      <c r="B9" s="39" t="e">
        <f>SUM(B10:B14)</f>
        <v>#REF!</v>
      </c>
      <c r="C9" s="31" t="e">
        <f>IF(B9=#REF!,"OK","@@")</f>
        <v>#REF!</v>
      </c>
      <c r="D9" s="39" t="e">
        <f>SUM(D10:D14)</f>
        <v>#REF!</v>
      </c>
      <c r="E9" s="31" t="e">
        <f>IF(B9=D9,"OK","@@")</f>
        <v>#REF!</v>
      </c>
      <c r="G9" s="31" t="s">
        <v>86</v>
      </c>
      <c r="H9" s="39" t="e">
        <f>SUM(H10:H14)</f>
        <v>#REF!</v>
      </c>
      <c r="I9" s="31" t="e">
        <f>IF(H9=#REF!,"OK","@@")</f>
        <v>#REF!</v>
      </c>
      <c r="J9" s="39" t="e">
        <f>SUM(J10:J14)</f>
        <v>#REF!</v>
      </c>
      <c r="K9" s="31" t="e">
        <f>IF(H9=J9,"OK","@@")</f>
        <v>#REF!</v>
      </c>
    </row>
    <row r="10" spans="1:11" ht="27.95" customHeight="1">
      <c r="A10" s="41" t="s">
        <v>60</v>
      </c>
      <c r="B10" s="42" t="e">
        <f>SUMIFS(#REF!,#REF!,'15년검증'!$A10)</f>
        <v>#REF!</v>
      </c>
      <c r="C10" s="32"/>
      <c r="D10" s="42" t="e">
        <f>SUMIFS(#REF!,#REF!,'15년검증'!$A10)</f>
        <v>#REF!</v>
      </c>
      <c r="E10" s="32" t="e">
        <f t="shared" ref="E10:E14" si="0">IF(B10=D10,"OK","@@")</f>
        <v>#REF!</v>
      </c>
      <c r="G10" s="41" t="s">
        <v>60</v>
      </c>
      <c r="H10" s="42" t="e">
        <f>SUMIFS(#REF!,#REF!,'15년검증'!$A10)</f>
        <v>#REF!</v>
      </c>
      <c r="I10" s="32"/>
      <c r="J10" s="42" t="e">
        <f>SUMIFS(#REF!,#REF!,'15년검증'!$A10)</f>
        <v>#REF!</v>
      </c>
      <c r="K10" s="32" t="e">
        <f t="shared" ref="K10:K14" si="1">IF(H10=J10,"OK","@@")</f>
        <v>#REF!</v>
      </c>
    </row>
    <row r="11" spans="1:11" ht="27.95" customHeight="1">
      <c r="A11" s="41" t="s">
        <v>82</v>
      </c>
      <c r="B11" s="42" t="e">
        <f>SUMIFS(#REF!,#REF!,'15년검증'!$A11)</f>
        <v>#REF!</v>
      </c>
      <c r="C11" s="32"/>
      <c r="D11" s="42" t="e">
        <f>SUMIFS(#REF!,#REF!,'15년검증'!$A11)</f>
        <v>#REF!</v>
      </c>
      <c r="E11" s="32" t="e">
        <f t="shared" si="0"/>
        <v>#REF!</v>
      </c>
      <c r="G11" s="41" t="s">
        <v>82</v>
      </c>
      <c r="H11" s="42" t="e">
        <f>SUMIFS(#REF!,#REF!,'15년검증'!$A11)</f>
        <v>#REF!</v>
      </c>
      <c r="I11" s="32"/>
      <c r="J11" s="42" t="e">
        <f>SUMIFS(#REF!,#REF!,'15년검증'!$A11)</f>
        <v>#REF!</v>
      </c>
      <c r="K11" s="32" t="e">
        <f t="shared" si="1"/>
        <v>#REF!</v>
      </c>
    </row>
    <row r="12" spans="1:11" ht="27.95" customHeight="1">
      <c r="A12" s="41" t="s">
        <v>73</v>
      </c>
      <c r="B12" s="42" t="e">
        <f>SUMIFS(#REF!,#REF!,'15년검증'!$A12)</f>
        <v>#REF!</v>
      </c>
      <c r="C12" s="32"/>
      <c r="D12" s="42" t="e">
        <f>SUMIFS(#REF!,#REF!,'15년검증'!$A12)</f>
        <v>#REF!</v>
      </c>
      <c r="E12" s="32" t="e">
        <f t="shared" si="0"/>
        <v>#REF!</v>
      </c>
      <c r="G12" s="41" t="s">
        <v>73</v>
      </c>
      <c r="H12" s="42" t="e">
        <f>SUMIFS(#REF!,#REF!,'15년검증'!$A12)</f>
        <v>#REF!</v>
      </c>
      <c r="I12" s="32"/>
      <c r="J12" s="42" t="e">
        <f>SUMIFS(#REF!,#REF!,'15년검증'!$A12)</f>
        <v>#REF!</v>
      </c>
      <c r="K12" s="32" t="e">
        <f t="shared" si="1"/>
        <v>#REF!</v>
      </c>
    </row>
    <row r="13" spans="1:11" ht="27.95" customHeight="1">
      <c r="A13" s="41" t="s">
        <v>83</v>
      </c>
      <c r="B13" s="42" t="e">
        <f>SUMIFS(#REF!,#REF!,'15년검증'!$A13)</f>
        <v>#REF!</v>
      </c>
      <c r="C13" s="32"/>
      <c r="D13" s="42" t="e">
        <f>SUMIFS(#REF!,#REF!,'15년검증'!$A13)</f>
        <v>#REF!</v>
      </c>
      <c r="E13" s="32" t="e">
        <f t="shared" si="0"/>
        <v>#REF!</v>
      </c>
      <c r="G13" s="41" t="s">
        <v>83</v>
      </c>
      <c r="H13" s="42" t="e">
        <f>SUMIFS(#REF!,#REF!,'15년검증'!$A13)</f>
        <v>#REF!</v>
      </c>
      <c r="I13" s="32"/>
      <c r="J13" s="42" t="e">
        <f>SUMIFS(#REF!,#REF!,'15년검증'!$A13)</f>
        <v>#REF!</v>
      </c>
      <c r="K13" s="32" t="e">
        <f t="shared" si="1"/>
        <v>#REF!</v>
      </c>
    </row>
    <row r="14" spans="1:11" ht="27.95" customHeight="1">
      <c r="A14" s="41" t="s">
        <v>545</v>
      </c>
      <c r="B14" s="42" t="e">
        <f>SUMIFS(#REF!,#REF!,'15년검증'!$A14)</f>
        <v>#REF!</v>
      </c>
      <c r="C14" s="32"/>
      <c r="D14" s="42" t="e">
        <f>SUMIFS(#REF!,#REF!,'15년검증'!$A14)</f>
        <v>#REF!</v>
      </c>
      <c r="E14" s="32" t="e">
        <f t="shared" si="0"/>
        <v>#REF!</v>
      </c>
      <c r="G14" s="41" t="s">
        <v>545</v>
      </c>
      <c r="H14" s="42" t="e">
        <f>SUMIFS(#REF!,#REF!,'15년검증'!$A14)</f>
        <v>#REF!</v>
      </c>
      <c r="I14" s="32"/>
      <c r="J14" s="42" t="e">
        <f>SUMIFS(#REF!,#REF!,'15년검증'!$A14)</f>
        <v>#REF!</v>
      </c>
      <c r="K14" s="32" t="e">
        <f t="shared" si="1"/>
        <v>#REF!</v>
      </c>
    </row>
    <row r="15" spans="1:11" ht="27.95" customHeight="1"/>
    <row r="16" spans="1:11" ht="27.95" customHeight="1">
      <c r="F16" s="44"/>
      <c r="G16" s="95" t="s">
        <v>570</v>
      </c>
      <c r="H16" s="237" t="e">
        <f>INDEX(#REF!,MATCH("*예비비*",#REF!,0))</f>
        <v>#REF!</v>
      </c>
      <c r="I16" s="238"/>
      <c r="J16" s="238"/>
      <c r="K16" s="239"/>
    </row>
    <row r="17" spans="1:11" ht="27.95" customHeight="1"/>
    <row r="18" spans="1:11" ht="27.95" customHeight="1">
      <c r="F18" s="44"/>
      <c r="H18" s="237" t="e">
        <f>H5-J5</f>
        <v>#REF!</v>
      </c>
      <c r="I18" s="238"/>
      <c r="J18" s="238"/>
      <c r="K18" s="239"/>
    </row>
    <row r="19" spans="1:11" ht="27.95" customHeight="1">
      <c r="A19" s="44"/>
      <c r="B19" s="44"/>
      <c r="C19" s="44"/>
      <c r="D19" s="44"/>
      <c r="E19" s="45"/>
      <c r="F19" s="44"/>
      <c r="G19" s="44"/>
      <c r="H19" s="44"/>
      <c r="I19" s="44"/>
      <c r="J19" s="44"/>
      <c r="K19" s="45"/>
    </row>
    <row r="20" spans="1:11" ht="27.95" customHeight="1">
      <c r="F20" s="44"/>
      <c r="G20" s="187" t="s">
        <v>572</v>
      </c>
      <c r="H20" s="240" t="e">
        <f>I1+H16</f>
        <v>#REF!</v>
      </c>
      <c r="I20" s="241"/>
      <c r="J20" s="241"/>
      <c r="K20" s="242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16:K16"/>
    <mergeCell ref="H18:K18"/>
    <mergeCell ref="H20:K20"/>
    <mergeCell ref="A1:E1"/>
    <mergeCell ref="G1:H1"/>
    <mergeCell ref="I1:K1"/>
    <mergeCell ref="A3:A4"/>
    <mergeCell ref="B3:E3"/>
    <mergeCell ref="G3:G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activeCell="J10" sqref="J10"/>
    </sheetView>
  </sheetViews>
  <sheetFormatPr defaultRowHeight="16.5"/>
  <cols>
    <col min="1" max="2" width="18.875" style="30" customWidth="1"/>
    <col min="3" max="3" width="7.625" style="30" customWidth="1"/>
    <col min="4" max="4" width="18.875" style="30" customWidth="1"/>
    <col min="5" max="5" width="7.625" style="33" customWidth="1"/>
    <col min="6" max="6" width="3.375" style="30" customWidth="1"/>
    <col min="7" max="8" width="18.875" style="30" customWidth="1"/>
    <col min="9" max="9" width="7.625" style="30" customWidth="1"/>
    <col min="10" max="10" width="18.875" style="30" customWidth="1"/>
    <col min="11" max="11" width="7.625" style="33" customWidth="1"/>
    <col min="12" max="16384" width="9" style="30"/>
  </cols>
  <sheetData>
    <row r="1" spans="1:11" ht="33" customHeight="1">
      <c r="A1" s="243" t="s">
        <v>569</v>
      </c>
      <c r="B1" s="243"/>
      <c r="C1" s="243"/>
      <c r="D1" s="243"/>
      <c r="E1" s="243"/>
      <c r="F1" s="53"/>
      <c r="G1" s="244" t="s">
        <v>552</v>
      </c>
      <c r="H1" s="244"/>
      <c r="I1" s="245">
        <v>22466366</v>
      </c>
      <c r="J1" s="245"/>
      <c r="K1" s="245"/>
    </row>
    <row r="2" spans="1:11" s="46" customFormat="1" ht="22.5" customHeight="1">
      <c r="E2" s="47"/>
      <c r="K2" s="47" t="s">
        <v>78</v>
      </c>
    </row>
    <row r="3" spans="1:11" ht="27.95" customHeight="1">
      <c r="A3" s="246" t="s">
        <v>76</v>
      </c>
      <c r="B3" s="248" t="s">
        <v>89</v>
      </c>
      <c r="C3" s="249"/>
      <c r="D3" s="249"/>
      <c r="E3" s="250"/>
      <c r="F3" s="48"/>
      <c r="G3" s="246" t="s">
        <v>76</v>
      </c>
      <c r="H3" s="248" t="s">
        <v>90</v>
      </c>
      <c r="I3" s="249"/>
      <c r="J3" s="249"/>
      <c r="K3" s="250"/>
    </row>
    <row r="4" spans="1:11" ht="27.95" customHeight="1">
      <c r="A4" s="247"/>
      <c r="B4" s="34" t="s">
        <v>74</v>
      </c>
      <c r="C4" s="34" t="s">
        <v>77</v>
      </c>
      <c r="D4" s="34" t="s">
        <v>75</v>
      </c>
      <c r="E4" s="34" t="s">
        <v>77</v>
      </c>
      <c r="G4" s="247"/>
      <c r="H4" s="34" t="s">
        <v>74</v>
      </c>
      <c r="I4" s="34" t="s">
        <v>77</v>
      </c>
      <c r="J4" s="34" t="s">
        <v>75</v>
      </c>
      <c r="K4" s="34" t="s">
        <v>77</v>
      </c>
    </row>
    <row r="5" spans="1:11" s="43" customFormat="1" ht="27.95" customHeight="1">
      <c r="A5" s="35" t="s">
        <v>94</v>
      </c>
      <c r="B5" s="40">
        <f>SUM(B6,B9)</f>
        <v>-38561272</v>
      </c>
      <c r="C5" s="35" t="str">
        <f>IF(B5='2추일입'!W3,"OK","@@")</f>
        <v>OK</v>
      </c>
      <c r="D5" s="40">
        <f>SUM(D6,D9)</f>
        <v>-43551350</v>
      </c>
      <c r="E5" s="35" t="str">
        <f>IF(D5='2추일출'!W3,"OK","@@")</f>
        <v>OK</v>
      </c>
      <c r="F5" s="30"/>
      <c r="G5" s="35" t="s">
        <v>94</v>
      </c>
      <c r="H5" s="40">
        <f>SUM(H6,H9)</f>
        <v>0</v>
      </c>
      <c r="I5" s="35" t="str">
        <f>IF(H5='2추일입'!AB3,"OK","@@")</f>
        <v>OK</v>
      </c>
      <c r="J5" s="40">
        <f>SUM(J6,J9)</f>
        <v>0</v>
      </c>
      <c r="K5" s="35" t="str">
        <f>IF(J5='2추일출'!AB3,"OK","@@")</f>
        <v>OK</v>
      </c>
    </row>
    <row r="6" spans="1:11" ht="27.95" customHeight="1">
      <c r="A6" s="31" t="s">
        <v>93</v>
      </c>
      <c r="B6" s="39">
        <f>SUM(B7:B8)</f>
        <v>118478</v>
      </c>
      <c r="C6" s="31" t="str">
        <f>IF(B6='2추일입'!W6,"OK","@@")</f>
        <v>OK</v>
      </c>
      <c r="D6" s="39">
        <f>SUM(D7:D8)</f>
        <v>-150000</v>
      </c>
      <c r="E6" s="31" t="str">
        <f>IF($D$6='2추일출'!$W$6,"OK","@@")</f>
        <v>OK</v>
      </c>
      <c r="G6" s="31" t="s">
        <v>93</v>
      </c>
      <c r="H6" s="39">
        <f>SUM(H7:H8)</f>
        <v>0</v>
      </c>
      <c r="I6" s="31" t="str">
        <f>IF(H6='2추일입'!AB6,"OK","@@")</f>
        <v>OK</v>
      </c>
      <c r="J6" s="39">
        <f>SUM(J7:J8)</f>
        <v>0</v>
      </c>
      <c r="K6" s="31" t="str">
        <f>IF($J6='2추일출'!$AB6,"OK","@@")</f>
        <v>OK</v>
      </c>
    </row>
    <row r="7" spans="1:11" s="43" customFormat="1" ht="27.95" customHeight="1">
      <c r="A7" s="49" t="s">
        <v>571</v>
      </c>
      <c r="B7" s="50">
        <f>SUMIFS('2추일입'!$W$7:$W$638,'2추일입'!$U$7:$U$638,"도비")</f>
        <v>118478</v>
      </c>
      <c r="C7" s="49"/>
      <c r="D7" s="50">
        <f>SUMIFS('2추일출'!$W$7:$W$463,'2추일출'!$U$7:$U$463,"도비")</f>
        <v>0</v>
      </c>
      <c r="E7" s="49"/>
      <c r="G7" s="49" t="s">
        <v>92</v>
      </c>
      <c r="H7" s="50">
        <f>SUMIFS('2추일입'!$AB$7:$AB$638,'2추일입'!$Z$7:$Z$638,"도비")</f>
        <v>0</v>
      </c>
      <c r="I7" s="49"/>
      <c r="J7" s="50">
        <f>SUMIFS('2추일출'!$AB$7:$AB$463,'2추일출'!$Z$7:$Z$463,"도비")</f>
        <v>0</v>
      </c>
      <c r="K7" s="49"/>
    </row>
    <row r="8" spans="1:11" s="43" customFormat="1" ht="27.95" customHeight="1">
      <c r="A8" s="49" t="s">
        <v>91</v>
      </c>
      <c r="B8" s="50">
        <f>SUMIFS('2추일입'!$W$7:$W$638,'2추일입'!$U$7:$U$638,"국비")+SUMIFS('2추일입'!$W$7:$W$638,'2추일입'!$U$7:$U$638,"광특")+SUMIFS('2추일입'!$W$7:$W$638,'2추일입'!$U$7:$U$638,"기금")+SUMIFS('2추일입'!$W$7:$W$638,'2추일입'!$U$7:$U$638,"분권")+SUMIFS('2추일입'!$W$7:$W$638,'2추일입'!$U$7:$U$638,"특교")</f>
        <v>0</v>
      </c>
      <c r="C8" s="49"/>
      <c r="D8" s="50">
        <f>SUMIFS('2추일출'!$W$7:$W$463,'2추일출'!$U$7:$U$463,"국비")+SUMIFS('2추일출'!$W$7:$W$463,'2추일출'!$U$7:$U$463,"광특")+SUMIFS('2추일출'!$W$7:$W$463,'2추일출'!$U$7:$U$463,"기금")+SUMIFS('2추일출'!$W$7:$W$463,'2추일출'!$U$7:$U$463,"분권")+SUMIFS('2추일출'!$W$7:$W$463,'2추일출'!$U$7:$U$463,"특교")</f>
        <v>-150000</v>
      </c>
      <c r="E8" s="49"/>
      <c r="G8" s="49" t="s">
        <v>91</v>
      </c>
      <c r="H8" s="50">
        <f>SUMIFS('2추일입'!$AB$7:$AB$638,'2추일입'!$Z$7:$Z$638,"국비")+SUMIFS('2추일입'!$AB$7:$AB$638,'2추일입'!$Z$7:$Z$638,"광특")+SUMIFS('2추일입'!$AB$7:$AB$638,'2추일입'!$Z$7:$Z$638,"기금")+SUMIFS('2추일입'!$AB$7:$AB$638,'2추일입'!$Z$7:$Z$638,"분권")+SUMIFS('2추일입'!$AB$7:$AB$638,'2추일입'!$Z$7:$Z$638,"특교")</f>
        <v>0</v>
      </c>
      <c r="I8" s="49"/>
      <c r="J8" s="50">
        <f>SUMIFS('2추일출'!$AB$7:$AB$463,'2추일출'!$Z$7:$Z$463,"국비")+SUMIFS('2추일출'!$AB$7:$AB$463,'2추일출'!$Z$7:$Z$463,"광특")+SUMIFS('2추일출'!$AB$7:$AB$463,'2추일출'!$Z$7:$Z$463,"기금")+SUMIFS('2추일출'!$AB$7:$AB$463,'2추일출'!$Z$7:$Z$463,"분권")+SUMIFS('2추일출'!$AB$7:$AB$463,'2추일출'!$Z$7:$Z$463,"특교")</f>
        <v>0</v>
      </c>
      <c r="K8" s="49"/>
    </row>
    <row r="9" spans="1:11" ht="27.95" customHeight="1">
      <c r="A9" s="31" t="s">
        <v>86</v>
      </c>
      <c r="B9" s="39">
        <f>SUM(B10:B14)</f>
        <v>-38679750</v>
      </c>
      <c r="C9" s="31" t="str">
        <f>IF(B9='2추일입'!V6,"OK","@@")</f>
        <v>OK</v>
      </c>
      <c r="D9" s="39">
        <f>SUM(D10:D14)</f>
        <v>-43401350</v>
      </c>
      <c r="E9" s="31" t="str">
        <f>IF(B9=D9,"OK","@@")</f>
        <v>@@</v>
      </c>
      <c r="G9" s="31" t="s">
        <v>86</v>
      </c>
      <c r="H9" s="39">
        <f>SUM(H10:H14)</f>
        <v>0</v>
      </c>
      <c r="I9" s="31" t="str">
        <f>IF(H9='2추일입'!AA6,"OK","@@")</f>
        <v>OK</v>
      </c>
      <c r="J9" s="39">
        <f>SUM(J10:J14)</f>
        <v>0</v>
      </c>
      <c r="K9" s="31" t="str">
        <f>IF(H9=J9,"OK","@@")</f>
        <v>OK</v>
      </c>
    </row>
    <row r="10" spans="1:11" ht="27.95" customHeight="1">
      <c r="A10" s="41" t="s">
        <v>60</v>
      </c>
      <c r="B10" s="42">
        <f>SUMIFS('2추일입'!$V$7:$V$638,'2추일입'!$U$7:$U$638,'2추검증'!$A10)</f>
        <v>-38679750</v>
      </c>
      <c r="C10" s="32"/>
      <c r="D10" s="42">
        <f>SUMIFS('2추일출'!$V$7:$V$463,'2추일출'!$U$7:$U$463,'2추검증'!$A10)</f>
        <v>-43401350</v>
      </c>
      <c r="E10" s="32" t="str">
        <f t="shared" ref="E10:E14" si="0">IF(B10=D10,"OK","@@")</f>
        <v>@@</v>
      </c>
      <c r="G10" s="41" t="s">
        <v>60</v>
      </c>
      <c r="H10" s="42">
        <f>SUMIFS('2추일입'!$AA$7:$AA$638,'2추일입'!$Z$7:$Z$638,'2추검증'!$A10)</f>
        <v>0</v>
      </c>
      <c r="I10" s="32"/>
      <c r="J10" s="42">
        <f>SUMIFS('2추일출'!$AA$7:$AA$463,'2추일출'!$Z$7:$Z$463,'2추검증'!$A10)</f>
        <v>0</v>
      </c>
      <c r="K10" s="32" t="str">
        <f t="shared" ref="K10:K14" si="1">IF(H10=J10,"OK","@@")</f>
        <v>OK</v>
      </c>
    </row>
    <row r="11" spans="1:11" ht="27.95" customHeight="1">
      <c r="A11" s="41" t="s">
        <v>82</v>
      </c>
      <c r="B11" s="42">
        <f>SUMIFS('2추일입'!$V$7:$V$638,'2추일입'!$U$7:$U$638,'2추검증'!$A11)</f>
        <v>0</v>
      </c>
      <c r="C11" s="32"/>
      <c r="D11" s="42">
        <f>SUMIFS('2추일출'!$V$7:$V$463,'2추일출'!$U$7:$U$463,'2추검증'!$A11)</f>
        <v>0</v>
      </c>
      <c r="E11" s="32" t="str">
        <f t="shared" si="0"/>
        <v>OK</v>
      </c>
      <c r="G11" s="41" t="s">
        <v>82</v>
      </c>
      <c r="H11" s="42">
        <f>SUMIFS('2추일입'!$AA$7:$AA$638,'2추일입'!$Z$7:$Z$638,'2추검증'!$A11)</f>
        <v>0</v>
      </c>
      <c r="I11" s="32"/>
      <c r="J11" s="42">
        <f>SUMIFS('2추일출'!$AA$7:$AA$463,'2추일출'!$Z$7:$Z$463,'2추검증'!$A11)</f>
        <v>0</v>
      </c>
      <c r="K11" s="32" t="str">
        <f t="shared" si="1"/>
        <v>OK</v>
      </c>
    </row>
    <row r="12" spans="1:11" ht="27.95" customHeight="1">
      <c r="A12" s="41" t="s">
        <v>73</v>
      </c>
      <c r="B12" s="42">
        <f>SUMIFS('2추일입'!$V$7:$V$638,'2추일입'!$U$7:$U$638,'2추검증'!$A12)</f>
        <v>0</v>
      </c>
      <c r="C12" s="32"/>
      <c r="D12" s="42">
        <f>SUMIFS('2추일출'!$V$7:$V$463,'2추일출'!$U$7:$U$463,'2추검증'!$A12)</f>
        <v>0</v>
      </c>
      <c r="E12" s="32" t="str">
        <f t="shared" si="0"/>
        <v>OK</v>
      </c>
      <c r="G12" s="41" t="s">
        <v>73</v>
      </c>
      <c r="H12" s="42">
        <f>SUMIFS('2추일입'!$AA$7:$AA$638,'2추일입'!$Z$7:$Z$638,'2추검증'!$A12)</f>
        <v>0</v>
      </c>
      <c r="I12" s="32"/>
      <c r="J12" s="42">
        <f>SUMIFS('2추일출'!$AA$7:$AA$463,'2추일출'!$Z$7:$Z$463,'2추검증'!$A12)</f>
        <v>0</v>
      </c>
      <c r="K12" s="32" t="str">
        <f t="shared" si="1"/>
        <v>OK</v>
      </c>
    </row>
    <row r="13" spans="1:11" ht="27.95" customHeight="1">
      <c r="A13" s="41" t="s">
        <v>83</v>
      </c>
      <c r="B13" s="42">
        <f>SUMIFS('2추일입'!$V$7:$V$638,'2추일입'!$U$7:$U$638,'2추검증'!$A13)</f>
        <v>0</v>
      </c>
      <c r="C13" s="32"/>
      <c r="D13" s="42">
        <f>SUMIFS('2추일출'!$V$7:$V$463,'2추일출'!$U$7:$U$463,'2추검증'!$A13)</f>
        <v>0</v>
      </c>
      <c r="E13" s="32" t="str">
        <f t="shared" si="0"/>
        <v>OK</v>
      </c>
      <c r="G13" s="41" t="s">
        <v>83</v>
      </c>
      <c r="H13" s="42">
        <f>SUMIFS('2추일입'!$AA$7:$AA$638,'2추일입'!$Z$7:$Z$638,'2추검증'!$A13)</f>
        <v>0</v>
      </c>
      <c r="I13" s="32"/>
      <c r="J13" s="42">
        <f>SUMIFS('2추일출'!$AA$7:$AA$463,'2추일출'!$Z$7:$Z$463,'2추검증'!$A13)</f>
        <v>0</v>
      </c>
      <c r="K13" s="32" t="str">
        <f t="shared" si="1"/>
        <v>OK</v>
      </c>
    </row>
    <row r="14" spans="1:11" ht="27.95" customHeight="1">
      <c r="A14" s="41" t="s">
        <v>553</v>
      </c>
      <c r="B14" s="42">
        <f>SUMIFS('2추일입'!$V$7:$V$638,'2추일입'!$U$7:$U$638,'2추검증'!$A14)</f>
        <v>0</v>
      </c>
      <c r="C14" s="32"/>
      <c r="D14" s="42">
        <f>SUMIFS('2추일출'!$V$7:$V$463,'2추일출'!$U$7:$U$463,'2추검증'!$A14)</f>
        <v>0</v>
      </c>
      <c r="E14" s="32" t="str">
        <f t="shared" si="0"/>
        <v>OK</v>
      </c>
      <c r="G14" s="41" t="s">
        <v>545</v>
      </c>
      <c r="H14" s="42">
        <f>SUMIFS('2추일입'!$AA$7:$AA$638,'2추일입'!$Z$7:$Z$638,'2추검증'!$A14)</f>
        <v>0</v>
      </c>
      <c r="I14" s="32"/>
      <c r="J14" s="42">
        <f>SUMIFS('2추일출'!$AA$7:$AA$463,'2추일출'!$Z$7:$Z$463,'2추검증'!$A14)</f>
        <v>0</v>
      </c>
      <c r="K14" s="32" t="str">
        <f t="shared" si="1"/>
        <v>OK</v>
      </c>
    </row>
    <row r="15" spans="1:11" ht="27.95" customHeight="1"/>
    <row r="16" spans="1:11" ht="27.95" customHeight="1">
      <c r="F16" s="44"/>
      <c r="G16" s="95" t="s">
        <v>570</v>
      </c>
      <c r="H16" s="237" t="e">
        <f>INDEX('2추일출'!AB7:AB463,MATCH("*예비비*",'2추일출'!F7:F463,0))</f>
        <v>#N/A</v>
      </c>
      <c r="I16" s="238"/>
      <c r="J16" s="238"/>
      <c r="K16" s="239"/>
    </row>
    <row r="17" spans="1:11" ht="27.95" customHeight="1"/>
    <row r="18" spans="1:11" ht="27.95" customHeight="1">
      <c r="F18" s="44"/>
      <c r="H18" s="237">
        <f>H5-J5</f>
        <v>0</v>
      </c>
      <c r="I18" s="238"/>
      <c r="J18" s="238"/>
      <c r="K18" s="239"/>
    </row>
    <row r="19" spans="1:11" ht="27.95" customHeight="1">
      <c r="A19" s="44"/>
      <c r="B19" s="44"/>
      <c r="C19" s="44"/>
      <c r="D19" s="44"/>
      <c r="E19" s="45"/>
      <c r="F19" s="44"/>
      <c r="G19" s="44"/>
      <c r="H19" s="44"/>
      <c r="I19" s="44"/>
      <c r="J19" s="44"/>
      <c r="K19" s="45"/>
    </row>
    <row r="20" spans="1:11" ht="27.95" customHeight="1">
      <c r="F20" s="44"/>
      <c r="G20" s="187" t="s">
        <v>572</v>
      </c>
      <c r="H20" s="240" t="e">
        <f>I1-H16</f>
        <v>#N/A</v>
      </c>
      <c r="I20" s="241"/>
      <c r="J20" s="241"/>
      <c r="K20" s="242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20:K20"/>
    <mergeCell ref="H16:K16"/>
    <mergeCell ref="G3:G4"/>
    <mergeCell ref="A1:E1"/>
    <mergeCell ref="G1:H1"/>
    <mergeCell ref="I1:K1"/>
    <mergeCell ref="H18:K18"/>
    <mergeCell ref="B3:E3"/>
    <mergeCell ref="A3:A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557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63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51" t="s">
        <v>58</v>
      </c>
      <c r="E16" s="251"/>
      <c r="F16" s="251"/>
      <c r="G16" s="251"/>
      <c r="H16" s="251"/>
      <c r="I16" s="251"/>
      <c r="J16" s="251"/>
      <c r="K16" s="251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557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52" t="s">
        <v>57</v>
      </c>
      <c r="B4" s="252"/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51" t="s">
        <v>58</v>
      </c>
      <c r="E16" s="251"/>
      <c r="F16" s="251"/>
      <c r="G16" s="251"/>
      <c r="H16" s="251"/>
      <c r="I16" s="251"/>
      <c r="J16" s="251"/>
      <c r="K16" s="251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557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51" t="s">
        <v>58</v>
      </c>
      <c r="C33" s="251"/>
      <c r="D33" s="251"/>
      <c r="E33" s="251"/>
      <c r="F33" s="251"/>
      <c r="G33" s="251"/>
      <c r="H33" s="251"/>
      <c r="I33" s="251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557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51" t="s">
        <v>58</v>
      </c>
      <c r="C24" s="251"/>
      <c r="D24" s="251"/>
      <c r="E24" s="251"/>
      <c r="F24" s="251"/>
      <c r="G24" s="251"/>
      <c r="H24" s="251"/>
      <c r="I24" s="251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7" customWidth="1"/>
    <col min="2" max="2" width="22" style="57" customWidth="1"/>
    <col min="3" max="3" width="17.875" style="57" customWidth="1"/>
    <col min="4" max="4" width="14.75" style="57" customWidth="1"/>
    <col min="5" max="5" width="15.25" style="57" customWidth="1"/>
    <col min="6" max="6" width="14.25" style="57" customWidth="1"/>
    <col min="7" max="7" width="13.5" style="57" customWidth="1"/>
    <col min="8" max="8" width="17.25" style="57" customWidth="1"/>
    <col min="9" max="9" width="17.125" style="97" hidden="1" customWidth="1"/>
    <col min="10" max="10" width="16" style="97" hidden="1" customWidth="1"/>
    <col min="11" max="11" width="14.625" style="97" hidden="1" customWidth="1"/>
    <col min="12" max="12" width="21.75" style="97" hidden="1" customWidth="1"/>
    <col min="13" max="14" width="14.75" style="97" hidden="1" customWidth="1"/>
    <col min="15" max="15" width="12.25" style="97" hidden="1" customWidth="1"/>
    <col min="16" max="16" width="13.375" style="97" hidden="1" customWidth="1"/>
    <col min="17" max="16384" width="9" style="57"/>
  </cols>
  <sheetData>
    <row r="1" spans="2:16" ht="33" customHeight="1">
      <c r="B1" s="273" t="s">
        <v>558</v>
      </c>
      <c r="C1" s="274"/>
      <c r="D1" s="274"/>
      <c r="E1" s="274"/>
      <c r="F1" s="274"/>
      <c r="G1" s="274"/>
      <c r="H1" s="274"/>
    </row>
    <row r="2" spans="2:16" ht="12.75" customHeight="1">
      <c r="B2" s="98"/>
      <c r="C2" s="99"/>
      <c r="D2" s="99"/>
      <c r="E2" s="99"/>
      <c r="F2" s="99"/>
      <c r="G2" s="99"/>
      <c r="H2" s="99"/>
    </row>
    <row r="3" spans="2:16" ht="23.25" customHeight="1">
      <c r="B3" s="100" t="s">
        <v>21</v>
      </c>
      <c r="C3" s="101"/>
      <c r="D3" s="55" t="s">
        <v>132</v>
      </c>
      <c r="E3" s="55" t="e">
        <f>SUM(D7:E7)</f>
        <v>#REF!</v>
      </c>
      <c r="F3" s="55" t="s">
        <v>133</v>
      </c>
      <c r="G3" s="55" t="e">
        <f>SUM(F7:G7)</f>
        <v>#REF!</v>
      </c>
      <c r="H3" s="56"/>
    </row>
    <row r="4" spans="2:16" s="103" customFormat="1" ht="18" customHeight="1" thickBot="1">
      <c r="B4" s="102"/>
      <c r="H4" s="104" t="s">
        <v>22</v>
      </c>
      <c r="I4" s="105"/>
      <c r="J4" s="105"/>
      <c r="K4" s="105"/>
      <c r="L4" s="105"/>
      <c r="M4" s="106" t="s">
        <v>23</v>
      </c>
      <c r="N4" s="105"/>
      <c r="O4" s="106" t="s">
        <v>24</v>
      </c>
      <c r="P4" s="106"/>
    </row>
    <row r="5" spans="2:16" ht="33" customHeight="1">
      <c r="B5" s="275" t="s">
        <v>25</v>
      </c>
      <c r="C5" s="277" t="s">
        <v>26</v>
      </c>
      <c r="D5" s="279" t="s">
        <v>27</v>
      </c>
      <c r="E5" s="279"/>
      <c r="F5" s="279" t="s">
        <v>28</v>
      </c>
      <c r="G5" s="279"/>
      <c r="H5" s="280" t="s">
        <v>29</v>
      </c>
      <c r="I5" s="257" t="s">
        <v>30</v>
      </c>
      <c r="J5" s="257"/>
      <c r="K5" s="253" t="s">
        <v>31</v>
      </c>
      <c r="L5" s="255" t="s">
        <v>32</v>
      </c>
      <c r="M5" s="257" t="s">
        <v>33</v>
      </c>
      <c r="N5" s="258"/>
      <c r="O5" s="259" t="s">
        <v>34</v>
      </c>
      <c r="P5" s="260"/>
    </row>
    <row r="6" spans="2:16" ht="33" customHeight="1">
      <c r="B6" s="276"/>
      <c r="C6" s="278"/>
      <c r="D6" s="107" t="s">
        <v>35</v>
      </c>
      <c r="E6" s="107" t="s">
        <v>36</v>
      </c>
      <c r="F6" s="107" t="s">
        <v>35</v>
      </c>
      <c r="G6" s="107" t="s">
        <v>36</v>
      </c>
      <c r="H6" s="281"/>
      <c r="I6" s="108" t="s">
        <v>37</v>
      </c>
      <c r="J6" s="109" t="s">
        <v>38</v>
      </c>
      <c r="K6" s="254"/>
      <c r="L6" s="256"/>
      <c r="M6" s="110" t="s">
        <v>37</v>
      </c>
      <c r="N6" s="111" t="s">
        <v>38</v>
      </c>
      <c r="O6" s="261"/>
      <c r="P6" s="262"/>
    </row>
    <row r="7" spans="2:16" ht="45" customHeight="1" thickBot="1">
      <c r="B7" s="112" t="s">
        <v>39</v>
      </c>
      <c r="C7" s="113">
        <f t="shared" ref="C7:H7" si="0">SUM(C8:C18)</f>
        <v>0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114" t="e">
        <f t="shared" si="0"/>
        <v>#REF!</v>
      </c>
      <c r="I7" s="115" t="e">
        <f>E25+D25</f>
        <v>#REF!</v>
      </c>
      <c r="J7" s="116" t="e">
        <f>F25+G25</f>
        <v>#REF!</v>
      </c>
      <c r="K7" s="117" t="e">
        <f>I7-J7</f>
        <v>#REF!</v>
      </c>
      <c r="L7" s="118" t="s">
        <v>40</v>
      </c>
      <c r="M7" s="119" t="e">
        <f>D24+E24</f>
        <v>#REF!</v>
      </c>
      <c r="N7" s="120" t="e">
        <f>F24+G24</f>
        <v>#REF!</v>
      </c>
      <c r="O7" s="121">
        <v>0</v>
      </c>
      <c r="P7" s="121">
        <v>0</v>
      </c>
    </row>
    <row r="8" spans="2:16" ht="45" hidden="1" customHeight="1" thickBot="1">
      <c r="B8" s="122" t="s">
        <v>41</v>
      </c>
      <c r="C8" s="113">
        <v>0</v>
      </c>
      <c r="D8" s="20"/>
      <c r="E8" s="20"/>
      <c r="F8" s="20"/>
      <c r="G8" s="20"/>
      <c r="H8" s="114">
        <f>C8-F8+G8</f>
        <v>0</v>
      </c>
      <c r="I8" s="123" t="e">
        <f>D7+E7</f>
        <v>#REF!</v>
      </c>
      <c r="J8" s="124" t="e">
        <f>F7+G7</f>
        <v>#REF!</v>
      </c>
      <c r="K8" s="125" t="e">
        <f>I8-J8</f>
        <v>#REF!</v>
      </c>
      <c r="L8" s="126"/>
      <c r="M8" s="127"/>
      <c r="N8" s="128"/>
      <c r="O8" s="129"/>
      <c r="P8" s="129"/>
    </row>
    <row r="9" spans="2:16" ht="45" customHeight="1">
      <c r="B9" s="130" t="s">
        <v>98</v>
      </c>
      <c r="C9" s="131"/>
      <c r="D9" s="20" t="e">
        <f>SUMIFS(#REF!,#REF!,'15년총괄표'!$B9)</f>
        <v>#REF!</v>
      </c>
      <c r="E9" s="20" t="e">
        <f>SUMIFS(#REF!,#REF!,'15년총괄표'!$B9)</f>
        <v>#REF!</v>
      </c>
      <c r="F9" s="20" t="e">
        <f>SUMIFS(#REF!,#REF!,'15년총괄표'!$B9)</f>
        <v>#REF!</v>
      </c>
      <c r="G9" s="20" t="e">
        <f>SUMIFS(#REF!,#REF!,'15년총괄표'!$B9)</f>
        <v>#REF!</v>
      </c>
      <c r="H9" s="114" t="e">
        <f>C9+F9+G9</f>
        <v>#REF!</v>
      </c>
      <c r="I9" s="271" t="s">
        <v>42</v>
      </c>
      <c r="J9" s="272"/>
      <c r="K9" s="105"/>
      <c r="N9" s="132" t="s">
        <v>43</v>
      </c>
    </row>
    <row r="10" spans="2:16" ht="45" customHeight="1" thickBot="1">
      <c r="B10" s="130" t="s">
        <v>99</v>
      </c>
      <c r="C10" s="113"/>
      <c r="D10" s="20" t="e">
        <f>SUMIFS(#REF!,#REF!,'15년총괄표'!$B10)</f>
        <v>#REF!</v>
      </c>
      <c r="E10" s="20" t="e">
        <f>SUMIFS(#REF!,#REF!,'15년총괄표'!$B10)</f>
        <v>#REF!</v>
      </c>
      <c r="F10" s="20" t="e">
        <f>SUMIFS(#REF!,#REF!,'15년총괄표'!$B10)</f>
        <v>#REF!</v>
      </c>
      <c r="G10" s="20" t="e">
        <f>SUMIFS(#REF!,#REF!,'15년총괄표'!$B10)</f>
        <v>#REF!</v>
      </c>
      <c r="H10" s="114" t="e">
        <f t="shared" ref="H10:H18" si="1">C10+F10+G10</f>
        <v>#REF!</v>
      </c>
      <c r="I10" s="133" t="e">
        <f>#REF!+#REF!</f>
        <v>#REF!</v>
      </c>
      <c r="J10" s="134" t="e">
        <f>#REF!+#REF!</f>
        <v>#REF!</v>
      </c>
      <c r="K10" s="105"/>
      <c r="N10" s="135" t="e">
        <f>M7-N7</f>
        <v>#REF!</v>
      </c>
    </row>
    <row r="11" spans="2:16" ht="45" customHeight="1">
      <c r="B11" s="130" t="s">
        <v>100</v>
      </c>
      <c r="C11" s="113"/>
      <c r="D11" s="20" t="e">
        <f>SUMIFS(#REF!,#REF!,'15년총괄표'!$B11)</f>
        <v>#REF!</v>
      </c>
      <c r="E11" s="20" t="e">
        <f>SUMIFS(#REF!,#REF!,'15년총괄표'!$B11)</f>
        <v>#REF!</v>
      </c>
      <c r="F11" s="20" t="e">
        <f>SUMIFS(#REF!,#REF!,'15년총괄표'!$B11)</f>
        <v>#REF!</v>
      </c>
      <c r="G11" s="20" t="e">
        <f>SUMIFS(#REF!,#REF!,'15년총괄표'!$B11)</f>
        <v>#REF!</v>
      </c>
      <c r="H11" s="114" t="e">
        <f t="shared" si="1"/>
        <v>#REF!</v>
      </c>
      <c r="J11" s="136"/>
      <c r="K11" s="137"/>
    </row>
    <row r="12" spans="2:16" ht="45" customHeight="1">
      <c r="B12" s="130" t="s">
        <v>101</v>
      </c>
      <c r="C12" s="113"/>
      <c r="D12" s="20" t="e">
        <f>SUMIFS(#REF!,#REF!,'15년총괄표'!$B12)</f>
        <v>#REF!</v>
      </c>
      <c r="E12" s="20" t="e">
        <f>SUMIFS(#REF!,#REF!,'15년총괄표'!$B12)</f>
        <v>#REF!</v>
      </c>
      <c r="F12" s="20" t="e">
        <f>SUMIFS(#REF!,#REF!,'15년총괄표'!$B12)</f>
        <v>#REF!</v>
      </c>
      <c r="G12" s="20" t="e">
        <f>SUMIFS(#REF!,#REF!,'15년총괄표'!$B12)</f>
        <v>#REF!</v>
      </c>
      <c r="H12" s="114" t="e">
        <f t="shared" si="1"/>
        <v>#REF!</v>
      </c>
      <c r="J12" s="138"/>
      <c r="L12" s="139"/>
      <c r="M12" s="139"/>
    </row>
    <row r="13" spans="2:16" ht="45" customHeight="1">
      <c r="B13" s="130" t="s">
        <v>102</v>
      </c>
      <c r="C13" s="113"/>
      <c r="D13" s="20" t="e">
        <f>SUMIFS(#REF!,#REF!,'15년총괄표'!$B13)</f>
        <v>#REF!</v>
      </c>
      <c r="E13" s="20" t="e">
        <f>SUMIFS(#REF!,#REF!,'15년총괄표'!$B13)</f>
        <v>#REF!</v>
      </c>
      <c r="F13" s="20" t="e">
        <f>SUMIFS(#REF!,#REF!,'15년총괄표'!$B13)</f>
        <v>#REF!</v>
      </c>
      <c r="G13" s="20" t="e">
        <f>SUMIFS(#REF!,#REF!,'15년총괄표'!$B13)</f>
        <v>#REF!</v>
      </c>
      <c r="H13" s="114" t="e">
        <f t="shared" si="1"/>
        <v>#REF!</v>
      </c>
      <c r="K13" s="15"/>
      <c r="L13" s="16"/>
      <c r="N13" s="97" t="s">
        <v>44</v>
      </c>
    </row>
    <row r="14" spans="2:16" s="142" customFormat="1" ht="45" customHeight="1">
      <c r="B14" s="130" t="s">
        <v>103</v>
      </c>
      <c r="C14" s="140"/>
      <c r="D14" s="20" t="e">
        <f>SUMIFS(#REF!,#REF!,'15년총괄표'!$B14)</f>
        <v>#REF!</v>
      </c>
      <c r="E14" s="20" t="e">
        <f>SUMIFS(#REF!,#REF!,'15년총괄표'!$B14)</f>
        <v>#REF!</v>
      </c>
      <c r="F14" s="20" t="e">
        <f>SUMIFS(#REF!,#REF!,'15년총괄표'!$B14)</f>
        <v>#REF!</v>
      </c>
      <c r="G14" s="20" t="e">
        <f>SUMIFS(#REF!,#REF!,'15년총괄표'!$B14)</f>
        <v>#REF!</v>
      </c>
      <c r="H14" s="114" t="e">
        <f t="shared" si="1"/>
        <v>#REF!</v>
      </c>
      <c r="I14" s="141"/>
      <c r="J14" s="141"/>
      <c r="K14" s="15"/>
      <c r="L14" s="16"/>
      <c r="M14" s="127"/>
      <c r="N14" s="128" t="e">
        <f>N10-K7</f>
        <v>#REF!</v>
      </c>
      <c r="O14" s="141"/>
      <c r="P14" s="141"/>
    </row>
    <row r="15" spans="2:16" s="142" customFormat="1" ht="45" customHeight="1">
      <c r="B15" s="130" t="s">
        <v>69</v>
      </c>
      <c r="C15" s="140"/>
      <c r="D15" s="20" t="e">
        <f>SUMIFS(#REF!,#REF!,'15년총괄표'!$B15)</f>
        <v>#REF!</v>
      </c>
      <c r="E15" s="20" t="e">
        <f>SUMIFS(#REF!,#REF!,'15년총괄표'!$B15)</f>
        <v>#REF!</v>
      </c>
      <c r="F15" s="20" t="e">
        <f>SUMIFS(#REF!,#REF!,'15년총괄표'!$B15)</f>
        <v>#REF!</v>
      </c>
      <c r="G15" s="20" t="e">
        <f>SUMIFS(#REF!,#REF!,'15년총괄표'!$B15)</f>
        <v>#REF!</v>
      </c>
      <c r="H15" s="114" t="e">
        <f t="shared" si="1"/>
        <v>#REF!</v>
      </c>
      <c r="I15" s="141"/>
      <c r="J15" s="141"/>
      <c r="K15" s="15"/>
      <c r="L15" s="16"/>
      <c r="M15" s="141"/>
      <c r="N15" s="141"/>
      <c r="O15" s="141"/>
      <c r="P15" s="141"/>
    </row>
    <row r="16" spans="2:16" s="142" customFormat="1" ht="45" customHeight="1">
      <c r="B16" s="130" t="s">
        <v>104</v>
      </c>
      <c r="C16" s="140"/>
      <c r="D16" s="20" t="e">
        <f>SUMIFS(#REF!,#REF!,'15년총괄표'!$B16)</f>
        <v>#REF!</v>
      </c>
      <c r="E16" s="20" t="e">
        <f>SUMIFS(#REF!,#REF!,'15년총괄표'!$B16)</f>
        <v>#REF!</v>
      </c>
      <c r="F16" s="20" t="e">
        <f>SUMIFS(#REF!,#REF!,'15년총괄표'!$B16)</f>
        <v>#REF!</v>
      </c>
      <c r="G16" s="20" t="e">
        <f>SUMIFS(#REF!,#REF!,'15년총괄표'!$B16)</f>
        <v>#REF!</v>
      </c>
      <c r="H16" s="114" t="e">
        <f t="shared" si="1"/>
        <v>#REF!</v>
      </c>
      <c r="I16" s="141"/>
      <c r="J16" s="141"/>
      <c r="K16" s="15"/>
      <c r="L16" s="16"/>
      <c r="M16" s="141"/>
      <c r="N16" s="141"/>
      <c r="O16" s="141"/>
      <c r="P16" s="141"/>
    </row>
    <row r="17" spans="2:16" s="146" customFormat="1" ht="45" customHeight="1">
      <c r="B17" s="143" t="s">
        <v>105</v>
      </c>
      <c r="C17" s="144"/>
      <c r="D17" s="20" t="e">
        <f>SUMIFS(#REF!,#REF!,'15년총괄표'!$B17)</f>
        <v>#REF!</v>
      </c>
      <c r="E17" s="20" t="e">
        <f>SUMIFS(#REF!,#REF!,'15년총괄표'!$B17)</f>
        <v>#REF!</v>
      </c>
      <c r="F17" s="20" t="e">
        <f>SUMIFS(#REF!,#REF!,'15년총괄표'!$B17)</f>
        <v>#REF!</v>
      </c>
      <c r="G17" s="20" t="e">
        <f>SUMIFS(#REF!,#REF!,'15년총괄표'!$B17)</f>
        <v>#REF!</v>
      </c>
      <c r="H17" s="114" t="e">
        <f t="shared" si="1"/>
        <v>#REF!</v>
      </c>
      <c r="I17" s="145"/>
      <c r="J17" s="145"/>
      <c r="K17" s="15"/>
      <c r="L17" s="16"/>
      <c r="M17" s="145"/>
      <c r="N17" s="145"/>
      <c r="O17" s="145"/>
      <c r="P17" s="145"/>
    </row>
    <row r="18" spans="2:16" s="142" customFormat="1" ht="45" customHeight="1" thickBot="1">
      <c r="B18" s="147" t="s">
        <v>551</v>
      </c>
      <c r="C18" s="148"/>
      <c r="D18" s="21" t="e">
        <f>SUMIFS(#REF!,#REF!,'15년총괄표'!$B18)</f>
        <v>#REF!</v>
      </c>
      <c r="E18" s="21" t="e">
        <f>SUMIFS(#REF!,#REF!,'15년총괄표'!$B18)</f>
        <v>#REF!</v>
      </c>
      <c r="F18" s="21" t="e">
        <f>SUMIFS(#REF!,#REF!,'15년총괄표'!$B18)</f>
        <v>#REF!</v>
      </c>
      <c r="G18" s="21" t="e">
        <f>SUMIFS(#REF!,#REF!,'15년총괄표'!$B18)</f>
        <v>#REF!</v>
      </c>
      <c r="H18" s="149" t="e">
        <f t="shared" si="1"/>
        <v>#REF!</v>
      </c>
      <c r="I18" s="141"/>
      <c r="J18" s="141"/>
      <c r="K18" s="15"/>
      <c r="L18" s="16"/>
      <c r="M18" s="141"/>
      <c r="N18" s="141"/>
      <c r="O18" s="141"/>
      <c r="P18" s="141"/>
    </row>
    <row r="19" spans="2:16" ht="18" customHeight="1">
      <c r="B19" s="103"/>
      <c r="C19" s="103"/>
      <c r="D19" s="103"/>
      <c r="E19" s="103"/>
      <c r="F19" s="103"/>
      <c r="G19" s="103"/>
      <c r="H19" s="103"/>
      <c r="K19" s="15"/>
      <c r="L19" s="16"/>
    </row>
    <row r="20" spans="2:16" ht="20.25">
      <c r="B20" s="150" t="s">
        <v>45</v>
      </c>
      <c r="C20" s="100"/>
      <c r="D20" s="100"/>
      <c r="E20" s="100"/>
      <c r="F20" s="100"/>
      <c r="G20" s="100"/>
      <c r="H20" s="151"/>
      <c r="K20" s="15"/>
      <c r="L20" s="16"/>
    </row>
    <row r="21" spans="2:16" ht="19.5" thickBot="1">
      <c r="B21" s="102"/>
      <c r="C21" s="103"/>
      <c r="D21" s="103"/>
      <c r="E21" s="103"/>
      <c r="F21" s="103"/>
      <c r="G21" s="103"/>
      <c r="H21" s="104" t="s">
        <v>15</v>
      </c>
    </row>
    <row r="22" spans="2:16" ht="33" customHeight="1">
      <c r="B22" s="263" t="s">
        <v>46</v>
      </c>
      <c r="C22" s="265" t="s">
        <v>47</v>
      </c>
      <c r="D22" s="267" t="s">
        <v>27</v>
      </c>
      <c r="E22" s="268"/>
      <c r="F22" s="267" t="s">
        <v>28</v>
      </c>
      <c r="G22" s="268"/>
      <c r="H22" s="269" t="s">
        <v>29</v>
      </c>
    </row>
    <row r="23" spans="2:16" ht="33" customHeight="1">
      <c r="B23" s="264"/>
      <c r="C23" s="266"/>
      <c r="D23" s="107" t="s">
        <v>35</v>
      </c>
      <c r="E23" s="107" t="s">
        <v>36</v>
      </c>
      <c r="F23" s="107" t="s">
        <v>35</v>
      </c>
      <c r="G23" s="107" t="s">
        <v>36</v>
      </c>
      <c r="H23" s="270"/>
      <c r="I23" s="97" t="s">
        <v>48</v>
      </c>
    </row>
    <row r="24" spans="2:16" ht="45" customHeight="1">
      <c r="B24" s="112" t="s">
        <v>49</v>
      </c>
      <c r="C24" s="113">
        <f t="shared" ref="C24:G24" si="2">SUM(C25:C26)</f>
        <v>0</v>
      </c>
      <c r="D24" s="20" t="e">
        <f t="shared" si="2"/>
        <v>#REF!</v>
      </c>
      <c r="E24" s="113" t="e">
        <f t="shared" si="2"/>
        <v>#REF!</v>
      </c>
      <c r="F24" s="20" t="e">
        <f t="shared" si="2"/>
        <v>#REF!</v>
      </c>
      <c r="G24" s="113" t="e">
        <f t="shared" si="2"/>
        <v>#REF!</v>
      </c>
      <c r="H24" s="114" t="e">
        <f>SUM(H25:H26)</f>
        <v>#REF!</v>
      </c>
      <c r="I24" s="105" t="e">
        <f>C24+D24+E24</f>
        <v>#REF!</v>
      </c>
      <c r="J24" s="105" t="e">
        <f>I24-H24</f>
        <v>#REF!</v>
      </c>
      <c r="K24" s="105" t="s">
        <v>50</v>
      </c>
    </row>
    <row r="25" spans="2:16" ht="45" customHeight="1">
      <c r="B25" s="112" t="s">
        <v>16</v>
      </c>
      <c r="C25" s="113"/>
      <c r="D25" s="20" t="e">
        <f>#REF!</f>
        <v>#REF!</v>
      </c>
      <c r="E25" s="20" t="e">
        <f>#REF!</f>
        <v>#REF!</v>
      </c>
      <c r="F25" s="20" t="e">
        <f>#REF!</f>
        <v>#REF!</v>
      </c>
      <c r="G25" s="20" t="e">
        <f>#REF!</f>
        <v>#REF!</v>
      </c>
      <c r="H25" s="114" t="e">
        <f>C25+F25+G25</f>
        <v>#REF!</v>
      </c>
      <c r="I25" s="105" t="e">
        <f>C25+D25+E25</f>
        <v>#REF!</v>
      </c>
      <c r="J25" s="105" t="e">
        <f>I25-H25</f>
        <v>#REF!</v>
      </c>
      <c r="K25" s="105" t="s">
        <v>50</v>
      </c>
    </row>
    <row r="26" spans="2:16" ht="45" customHeight="1" thickBot="1">
      <c r="B26" s="152" t="s">
        <v>51</v>
      </c>
      <c r="C26" s="153"/>
      <c r="D26" s="21"/>
      <c r="E26" s="21"/>
      <c r="F26" s="21"/>
      <c r="G26" s="21"/>
      <c r="H26" s="149">
        <f>C26+F26+G26</f>
        <v>0</v>
      </c>
      <c r="I26" s="105">
        <f>C26+D26+E26</f>
        <v>0</v>
      </c>
      <c r="J26" s="105">
        <f>I26-H26</f>
        <v>0</v>
      </c>
      <c r="K26" s="105" t="s">
        <v>50</v>
      </c>
    </row>
    <row r="27" spans="2:16" ht="9" customHeight="1">
      <c r="B27" s="103"/>
      <c r="C27" s="103"/>
      <c r="D27" s="103"/>
      <c r="E27" s="103"/>
      <c r="F27" s="103"/>
      <c r="G27" s="103"/>
      <c r="H27" s="103"/>
    </row>
    <row r="28" spans="2:16" ht="20.25" hidden="1" customHeight="1"/>
    <row r="29" spans="2:16" ht="20.25" hidden="1" customHeight="1"/>
    <row r="30" spans="2:16" ht="14.25" hidden="1">
      <c r="B30" s="154" t="s">
        <v>17</v>
      </c>
      <c r="C30" s="155" t="s">
        <v>52</v>
      </c>
      <c r="D30" s="156" t="s">
        <v>53</v>
      </c>
      <c r="E30" s="155" t="s">
        <v>54</v>
      </c>
      <c r="G30" s="97"/>
      <c r="H30" s="97"/>
      <c r="O30" s="57"/>
      <c r="P30" s="57"/>
    </row>
    <row r="31" spans="2:16" ht="15" hidden="1">
      <c r="B31" s="157" t="s">
        <v>18</v>
      </c>
      <c r="C31" s="158">
        <v>39922113</v>
      </c>
      <c r="D31" s="159"/>
      <c r="E31" s="159">
        <f>SUM(C31:D31)</f>
        <v>39922113</v>
      </c>
      <c r="G31" s="97"/>
      <c r="H31" s="97"/>
      <c r="O31" s="57"/>
      <c r="P31" s="57"/>
    </row>
    <row r="32" spans="2:16" ht="15" hidden="1">
      <c r="B32" s="157" t="s">
        <v>19</v>
      </c>
      <c r="C32" s="158">
        <v>3302571667</v>
      </c>
      <c r="D32" s="158">
        <v>1780946434</v>
      </c>
      <c r="E32" s="159">
        <f t="shared" ref="E32:E41" si="3">SUM(C32:D32)</f>
        <v>5083518101</v>
      </c>
      <c r="G32" s="97"/>
      <c r="H32" s="97"/>
      <c r="O32" s="57"/>
      <c r="P32" s="57"/>
    </row>
    <row r="33" spans="2:16" ht="15" hidden="1">
      <c r="B33" s="157" t="s">
        <v>10</v>
      </c>
      <c r="C33" s="158">
        <v>155329320</v>
      </c>
      <c r="D33" s="158">
        <v>384743740</v>
      </c>
      <c r="E33" s="159">
        <f t="shared" si="3"/>
        <v>540073060</v>
      </c>
      <c r="G33" s="97"/>
      <c r="H33" s="97"/>
      <c r="O33" s="57"/>
      <c r="P33" s="57"/>
    </row>
    <row r="34" spans="2:16" ht="15" hidden="1">
      <c r="B34" s="160" t="s">
        <v>61</v>
      </c>
      <c r="C34" s="158">
        <v>1142858974</v>
      </c>
      <c r="D34" s="159"/>
      <c r="E34" s="159">
        <f t="shared" si="3"/>
        <v>1142858974</v>
      </c>
      <c r="G34" s="97"/>
      <c r="H34" s="97"/>
      <c r="O34" s="57"/>
      <c r="P34" s="57"/>
    </row>
    <row r="35" spans="2:16" ht="15" hidden="1">
      <c r="B35" s="157" t="s">
        <v>14</v>
      </c>
      <c r="C35" s="158">
        <v>224243208</v>
      </c>
      <c r="D35" s="158">
        <v>52484400</v>
      </c>
      <c r="E35" s="159">
        <f t="shared" si="3"/>
        <v>276727608</v>
      </c>
      <c r="G35" s="97"/>
      <c r="H35" s="97"/>
      <c r="O35" s="57"/>
      <c r="P35" s="57"/>
    </row>
    <row r="36" spans="2:16" ht="15" hidden="1">
      <c r="B36" s="160" t="s">
        <v>96</v>
      </c>
      <c r="C36" s="158">
        <v>466978999</v>
      </c>
      <c r="D36" s="159"/>
      <c r="E36" s="159">
        <f t="shared" si="3"/>
        <v>466978999</v>
      </c>
      <c r="G36" s="97"/>
      <c r="H36" s="97"/>
      <c r="O36" s="57"/>
      <c r="P36" s="57"/>
    </row>
    <row r="37" spans="2:16" ht="15" hidden="1">
      <c r="B37" s="160" t="s">
        <v>97</v>
      </c>
      <c r="C37" s="158">
        <v>3254006708</v>
      </c>
      <c r="D37" s="159"/>
      <c r="E37" s="159">
        <f t="shared" si="3"/>
        <v>3254006708</v>
      </c>
      <c r="G37" s="97"/>
      <c r="H37" s="97"/>
      <c r="O37" s="57"/>
      <c r="P37" s="57"/>
    </row>
    <row r="38" spans="2:16" ht="15" hidden="1">
      <c r="B38" s="157" t="s">
        <v>11</v>
      </c>
      <c r="C38" s="158">
        <v>1220859831</v>
      </c>
      <c r="D38" s="159"/>
      <c r="E38" s="159">
        <f t="shared" si="3"/>
        <v>1220859831</v>
      </c>
      <c r="G38" s="97"/>
      <c r="H38" s="97"/>
      <c r="O38" s="57"/>
      <c r="P38" s="57"/>
    </row>
    <row r="39" spans="2:16" ht="15" hidden="1">
      <c r="B39" s="157" t="s">
        <v>12</v>
      </c>
      <c r="C39" s="158">
        <v>866963933</v>
      </c>
      <c r="D39" s="158">
        <v>28360000</v>
      </c>
      <c r="E39" s="159">
        <f t="shared" si="3"/>
        <v>895323933</v>
      </c>
      <c r="G39" s="97"/>
      <c r="H39" s="97"/>
      <c r="O39" s="57"/>
      <c r="P39" s="57"/>
    </row>
    <row r="40" spans="2:16" ht="15" hidden="1">
      <c r="B40" s="157" t="s">
        <v>13</v>
      </c>
      <c r="C40" s="158">
        <v>4882582917</v>
      </c>
      <c r="D40" s="159"/>
      <c r="E40" s="159">
        <f t="shared" si="3"/>
        <v>4882582917</v>
      </c>
      <c r="G40" s="97"/>
      <c r="H40" s="97"/>
      <c r="O40" s="57"/>
      <c r="P40" s="57"/>
    </row>
    <row r="41" spans="2:16" ht="15" hidden="1">
      <c r="B41" s="157" t="s">
        <v>20</v>
      </c>
      <c r="C41" s="159">
        <f>SUM(C31:C40)</f>
        <v>15556317670</v>
      </c>
      <c r="D41" s="159">
        <f>SUM(D31:D40)</f>
        <v>2246534574</v>
      </c>
      <c r="E41" s="159">
        <f t="shared" si="3"/>
        <v>17802852244</v>
      </c>
      <c r="G41" s="97"/>
      <c r="H41" s="97"/>
      <c r="O41" s="57"/>
      <c r="P41" s="57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37" t="s">
        <v>56</v>
      </c>
    </row>
    <row r="290" spans="9:11">
      <c r="I290" s="161"/>
      <c r="K290" s="97">
        <v>-50000</v>
      </c>
    </row>
  </sheetData>
  <mergeCells count="17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7" customWidth="1"/>
    <col min="2" max="2" width="22" style="57" customWidth="1"/>
    <col min="3" max="3" width="17.875" style="57" customWidth="1"/>
    <col min="4" max="4" width="14.75" style="57" customWidth="1"/>
    <col min="5" max="5" width="15.25" style="57" customWidth="1"/>
    <col min="6" max="6" width="14.25" style="57" customWidth="1"/>
    <col min="7" max="7" width="13.5" style="57" customWidth="1"/>
    <col min="8" max="8" width="17.25" style="57" customWidth="1"/>
    <col min="9" max="9" width="17.125" style="97" hidden="1" customWidth="1"/>
    <col min="10" max="10" width="16" style="97" hidden="1" customWidth="1"/>
    <col min="11" max="11" width="14.625" style="97" hidden="1" customWidth="1"/>
    <col min="12" max="12" width="21.75" style="97" hidden="1" customWidth="1"/>
    <col min="13" max="14" width="14.75" style="97" hidden="1" customWidth="1"/>
    <col min="15" max="15" width="12.25" style="97" hidden="1" customWidth="1"/>
    <col min="16" max="16" width="13.375" style="97" hidden="1" customWidth="1"/>
    <col min="17" max="16384" width="9" style="57"/>
  </cols>
  <sheetData>
    <row r="1" spans="2:16" ht="33" customHeight="1">
      <c r="B1" s="273" t="s">
        <v>563</v>
      </c>
      <c r="C1" s="274"/>
      <c r="D1" s="274"/>
      <c r="E1" s="274"/>
      <c r="F1" s="274"/>
      <c r="G1" s="274"/>
      <c r="H1" s="274"/>
    </row>
    <row r="2" spans="2:16" ht="12.75" customHeight="1">
      <c r="B2" s="98"/>
      <c r="C2" s="99"/>
      <c r="D2" s="99"/>
      <c r="E2" s="99"/>
      <c r="F2" s="99"/>
      <c r="G2" s="99"/>
      <c r="H2" s="99"/>
    </row>
    <row r="3" spans="2:16" ht="23.25" customHeight="1">
      <c r="B3" s="100" t="s">
        <v>131</v>
      </c>
      <c r="C3" s="101"/>
      <c r="D3" s="162"/>
      <c r="E3" s="54" t="e">
        <f>SUM(D7:E7)</f>
        <v>#REF!</v>
      </c>
      <c r="F3" s="54"/>
      <c r="G3" s="54" t="e">
        <f>SUM(F7:G7)</f>
        <v>#REF!</v>
      </c>
    </row>
    <row r="4" spans="2:16" s="103" customFormat="1" ht="18" customHeight="1" thickBot="1">
      <c r="B4" s="102"/>
      <c r="H4" s="104" t="s">
        <v>22</v>
      </c>
      <c r="I4" s="105"/>
      <c r="J4" s="105"/>
      <c r="K4" s="105"/>
      <c r="L4" s="105"/>
      <c r="M4" s="106" t="s">
        <v>23</v>
      </c>
      <c r="N4" s="105"/>
      <c r="O4" s="106" t="s">
        <v>24</v>
      </c>
      <c r="P4" s="106"/>
    </row>
    <row r="5" spans="2:16" ht="24" customHeight="1">
      <c r="B5" s="275" t="s">
        <v>25</v>
      </c>
      <c r="C5" s="277" t="s">
        <v>26</v>
      </c>
      <c r="D5" s="279" t="s">
        <v>27</v>
      </c>
      <c r="E5" s="279"/>
      <c r="F5" s="279" t="s">
        <v>28</v>
      </c>
      <c r="G5" s="279"/>
      <c r="H5" s="280" t="s">
        <v>29</v>
      </c>
      <c r="I5" s="257" t="s">
        <v>30</v>
      </c>
      <c r="J5" s="257"/>
      <c r="K5" s="253" t="s">
        <v>31</v>
      </c>
      <c r="L5" s="255" t="s">
        <v>32</v>
      </c>
      <c r="M5" s="257" t="s">
        <v>33</v>
      </c>
      <c r="N5" s="258"/>
      <c r="O5" s="259" t="s">
        <v>34</v>
      </c>
      <c r="P5" s="260"/>
    </row>
    <row r="6" spans="2:16" ht="24" customHeight="1">
      <c r="B6" s="276"/>
      <c r="C6" s="278"/>
      <c r="D6" s="107" t="s">
        <v>35</v>
      </c>
      <c r="E6" s="107" t="s">
        <v>36</v>
      </c>
      <c r="F6" s="107" t="s">
        <v>35</v>
      </c>
      <c r="G6" s="107" t="s">
        <v>36</v>
      </c>
      <c r="H6" s="281"/>
      <c r="I6" s="108" t="s">
        <v>37</v>
      </c>
      <c r="J6" s="109" t="s">
        <v>38</v>
      </c>
      <c r="K6" s="254"/>
      <c r="L6" s="256"/>
      <c r="M6" s="110" t="s">
        <v>37</v>
      </c>
      <c r="N6" s="111" t="s">
        <v>38</v>
      </c>
      <c r="O6" s="261"/>
      <c r="P6" s="262"/>
    </row>
    <row r="7" spans="2:16" ht="38.25" customHeight="1" thickBot="1">
      <c r="B7" s="112" t="s">
        <v>39</v>
      </c>
      <c r="C7" s="113">
        <f t="shared" ref="C7:H7" si="0">SUM(C8:C33)</f>
        <v>0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114" t="e">
        <f t="shared" si="0"/>
        <v>#REF!</v>
      </c>
      <c r="I7" s="115" t="e">
        <f>#REF!+#REF!</f>
        <v>#REF!</v>
      </c>
      <c r="J7" s="116" t="e">
        <f>#REF!+#REF!</f>
        <v>#REF!</v>
      </c>
      <c r="K7" s="117" t="e">
        <f>I7-J7</f>
        <v>#REF!</v>
      </c>
      <c r="L7" s="118" t="s">
        <v>40</v>
      </c>
      <c r="M7" s="119" t="e">
        <f>#REF!+#REF!</f>
        <v>#REF!</v>
      </c>
      <c r="N7" s="120" t="e">
        <f>#REF!+#REF!</f>
        <v>#REF!</v>
      </c>
      <c r="O7" s="121">
        <v>0</v>
      </c>
      <c r="P7" s="121">
        <v>0</v>
      </c>
    </row>
    <row r="8" spans="2:16" ht="38.25" customHeight="1">
      <c r="B8" s="130" t="s">
        <v>122</v>
      </c>
      <c r="C8" s="131"/>
      <c r="D8" s="20" t="e">
        <f>SUMIFS(#REF!,#REF!,'15년총괄표(실국별)'!$B8)</f>
        <v>#REF!</v>
      </c>
      <c r="E8" s="20" t="e">
        <f>SUMIFS(#REF!,#REF!,'15년총괄표(실국별)'!$B8)</f>
        <v>#REF!</v>
      </c>
      <c r="F8" s="20" t="e">
        <f>SUMIFS(#REF!,#REF!,'15년총괄표(실국별)'!$B8)</f>
        <v>#REF!</v>
      </c>
      <c r="G8" s="20" t="e">
        <f>SUMIFS(#REF!,#REF!,'15년총괄표(실국별)'!$B8)</f>
        <v>#REF!</v>
      </c>
      <c r="H8" s="114" t="e">
        <f>C8+F8+G8</f>
        <v>#REF!</v>
      </c>
      <c r="I8" s="271" t="s">
        <v>42</v>
      </c>
      <c r="J8" s="272"/>
      <c r="K8" s="105"/>
      <c r="N8" s="132" t="s">
        <v>43</v>
      </c>
    </row>
    <row r="9" spans="2:16" ht="38.25" customHeight="1" thickBot="1">
      <c r="B9" s="130" t="s">
        <v>109</v>
      </c>
      <c r="C9" s="113"/>
      <c r="D9" s="20" t="e">
        <f>SUMIFS(#REF!,#REF!,'15년총괄표(실국별)'!$B9)</f>
        <v>#REF!</v>
      </c>
      <c r="E9" s="20" t="e">
        <f>SUMIFS(#REF!,#REF!,'15년총괄표(실국별)'!$B9)</f>
        <v>#REF!</v>
      </c>
      <c r="F9" s="20" t="e">
        <f>SUMIFS(#REF!,#REF!,'15년총괄표(실국별)'!$B9)</f>
        <v>#REF!</v>
      </c>
      <c r="G9" s="20" t="e">
        <f>SUMIFS(#REF!,#REF!,'15년총괄표(실국별)'!$B9)</f>
        <v>#REF!</v>
      </c>
      <c r="H9" s="114" t="e">
        <f t="shared" ref="H9:H33" si="1">C9+F9+G9</f>
        <v>#REF!</v>
      </c>
      <c r="I9" s="133" t="e">
        <f>#REF!+#REF!</f>
        <v>#REF!</v>
      </c>
      <c r="J9" s="134" t="e">
        <f>#REF!+#REF!</f>
        <v>#REF!</v>
      </c>
      <c r="K9" s="105"/>
      <c r="N9" s="135" t="e">
        <f>#REF!-#REF!</f>
        <v>#REF!</v>
      </c>
    </row>
    <row r="10" spans="2:16" ht="38.25" customHeight="1" thickBot="1">
      <c r="B10" s="130" t="s">
        <v>110</v>
      </c>
      <c r="C10" s="113"/>
      <c r="D10" s="20" t="e">
        <f>SUMIFS(#REF!,#REF!,'15년총괄표(실국별)'!$B10)</f>
        <v>#REF!</v>
      </c>
      <c r="E10" s="20" t="e">
        <f>SUMIFS(#REF!,#REF!,'15년총괄표(실국별)'!$B10)</f>
        <v>#REF!</v>
      </c>
      <c r="F10" s="20" t="e">
        <f>SUMIFS(#REF!,#REF!,'15년총괄표(실국별)'!$B10)</f>
        <v>#REF!</v>
      </c>
      <c r="G10" s="20" t="e">
        <f>SUMIFS(#REF!,#REF!,'15년총괄표(실국별)'!$B10)</f>
        <v>#REF!</v>
      </c>
      <c r="H10" s="114" t="e">
        <f t="shared" si="1"/>
        <v>#REF!</v>
      </c>
      <c r="I10" s="133" t="e">
        <f>#REF!+#REF!</f>
        <v>#REF!</v>
      </c>
      <c r="J10" s="134" t="e">
        <f>#REF!+#REF!</f>
        <v>#REF!</v>
      </c>
      <c r="K10" s="105"/>
      <c r="N10" s="135" t="e">
        <f>#REF!-#REF!</f>
        <v>#REF!</v>
      </c>
    </row>
    <row r="11" spans="2:16" ht="38.25" customHeight="1">
      <c r="B11" s="130" t="s">
        <v>111</v>
      </c>
      <c r="C11" s="113"/>
      <c r="D11" s="20" t="e">
        <f>SUMIFS(#REF!,#REF!,'15년총괄표(실국별)'!$B11)</f>
        <v>#REF!</v>
      </c>
      <c r="E11" s="20" t="e">
        <f>SUMIFS(#REF!,#REF!,'15년총괄표(실국별)'!$B11)</f>
        <v>#REF!</v>
      </c>
      <c r="F11" s="20" t="e">
        <f>SUMIFS(#REF!,#REF!,'15년총괄표(실국별)'!$B11)</f>
        <v>#REF!</v>
      </c>
      <c r="G11" s="20" t="e">
        <f>SUMIFS(#REF!,#REF!,'15년총괄표(실국별)'!$B11)</f>
        <v>#REF!</v>
      </c>
      <c r="H11" s="114" t="e">
        <f t="shared" si="1"/>
        <v>#REF!</v>
      </c>
      <c r="J11" s="136"/>
      <c r="K11" s="137"/>
    </row>
    <row r="12" spans="2:16" ht="38.25" customHeight="1">
      <c r="B12" s="130" t="s">
        <v>189</v>
      </c>
      <c r="C12" s="113"/>
      <c r="D12" s="20" t="e">
        <f>SUMIFS(#REF!,#REF!,'15년총괄표(실국별)'!$B12)</f>
        <v>#REF!</v>
      </c>
      <c r="E12" s="20" t="e">
        <f>SUMIFS(#REF!,#REF!,'15년총괄표(실국별)'!$B12)</f>
        <v>#REF!</v>
      </c>
      <c r="F12" s="20" t="e">
        <f>SUMIFS(#REF!,#REF!,'15년총괄표(실국별)'!$B12)</f>
        <v>#REF!</v>
      </c>
      <c r="G12" s="20" t="e">
        <f>SUMIFS(#REF!,#REF!,'15년총괄표(실국별)'!$B12)</f>
        <v>#REF!</v>
      </c>
      <c r="H12" s="114" t="e">
        <f t="shared" si="1"/>
        <v>#REF!</v>
      </c>
      <c r="J12" s="138"/>
      <c r="L12" s="139"/>
      <c r="M12" s="139"/>
    </row>
    <row r="13" spans="2:16" ht="38.25" customHeight="1">
      <c r="B13" s="130" t="s">
        <v>112</v>
      </c>
      <c r="C13" s="113"/>
      <c r="D13" s="20" t="e">
        <f>SUMIFS(#REF!,#REF!,'15년총괄표(실국별)'!$B13)</f>
        <v>#REF!</v>
      </c>
      <c r="E13" s="20" t="e">
        <f>SUMIFS(#REF!,#REF!,'15년총괄표(실국별)'!$B13)</f>
        <v>#REF!</v>
      </c>
      <c r="F13" s="20" t="e">
        <f>SUMIFS(#REF!,#REF!,'15년총괄표(실국별)'!$B13)</f>
        <v>#REF!</v>
      </c>
      <c r="G13" s="20" t="e">
        <f>SUMIFS(#REF!,#REF!,'15년총괄표(실국별)'!$B13)</f>
        <v>#REF!</v>
      </c>
      <c r="H13" s="114" t="e">
        <f t="shared" si="1"/>
        <v>#REF!</v>
      </c>
      <c r="K13" s="15"/>
      <c r="L13" s="16"/>
      <c r="N13" s="97" t="s">
        <v>44</v>
      </c>
    </row>
    <row r="14" spans="2:16" s="142" customFormat="1" ht="38.25" customHeight="1">
      <c r="B14" s="130" t="s">
        <v>65</v>
      </c>
      <c r="C14" s="140"/>
      <c r="D14" s="20" t="e">
        <f>SUMIFS(#REF!,#REF!,'15년총괄표(실국별)'!$B14)</f>
        <v>#REF!</v>
      </c>
      <c r="E14" s="20" t="e">
        <f>SUMIFS(#REF!,#REF!,'15년총괄표(실국별)'!$B14)</f>
        <v>#REF!</v>
      </c>
      <c r="F14" s="20" t="e">
        <f>SUMIFS(#REF!,#REF!,'15년총괄표(실국별)'!$B14)</f>
        <v>#REF!</v>
      </c>
      <c r="G14" s="20" t="e">
        <f>SUMIFS(#REF!,#REF!,'15년총괄표(실국별)'!$B14)</f>
        <v>#REF!</v>
      </c>
      <c r="H14" s="114" t="e">
        <f t="shared" si="1"/>
        <v>#REF!</v>
      </c>
      <c r="I14" s="141"/>
      <c r="J14" s="141"/>
      <c r="K14" s="15"/>
      <c r="L14" s="16"/>
      <c r="M14" s="127"/>
      <c r="N14" s="128" t="e">
        <f>N10-#REF!</f>
        <v>#REF!</v>
      </c>
      <c r="O14" s="141"/>
      <c r="P14" s="141"/>
    </row>
    <row r="15" spans="2:16" s="142" customFormat="1" ht="38.25" customHeight="1">
      <c r="B15" s="130" t="s">
        <v>218</v>
      </c>
      <c r="C15" s="140"/>
      <c r="D15" s="20" t="e">
        <f>SUMIFS(#REF!,#REF!,'15년총괄표(실국별)'!$B15)</f>
        <v>#REF!</v>
      </c>
      <c r="E15" s="20" t="e">
        <f>SUMIFS(#REF!,#REF!,'15년총괄표(실국별)'!$B15)</f>
        <v>#REF!</v>
      </c>
      <c r="F15" s="20" t="e">
        <f>SUMIFS(#REF!,#REF!,'15년총괄표(실국별)'!$B15)</f>
        <v>#REF!</v>
      </c>
      <c r="G15" s="20" t="e">
        <f>SUMIFS(#REF!,#REF!,'15년총괄표(실국별)'!$B15)</f>
        <v>#REF!</v>
      </c>
      <c r="H15" s="114" t="e">
        <f t="shared" si="1"/>
        <v>#REF!</v>
      </c>
      <c r="I15" s="141"/>
      <c r="J15" s="141"/>
      <c r="K15" s="15"/>
      <c r="L15" s="16"/>
      <c r="M15" s="141"/>
      <c r="N15" s="141"/>
      <c r="O15" s="141"/>
      <c r="P15" s="141"/>
    </row>
    <row r="16" spans="2:16" s="142" customFormat="1" ht="38.25" customHeight="1">
      <c r="B16" s="130" t="s">
        <v>225</v>
      </c>
      <c r="C16" s="140"/>
      <c r="D16" s="20" t="e">
        <f>SUMIFS(#REF!,#REF!,'15년총괄표(실국별)'!$B16)</f>
        <v>#REF!</v>
      </c>
      <c r="E16" s="20" t="e">
        <f>SUMIFS(#REF!,#REF!,'15년총괄표(실국별)'!$B16)</f>
        <v>#REF!</v>
      </c>
      <c r="F16" s="20" t="e">
        <f>SUMIFS(#REF!,#REF!,'15년총괄표(실국별)'!$B16)</f>
        <v>#REF!</v>
      </c>
      <c r="G16" s="20" t="e">
        <f>SUMIFS(#REF!,#REF!,'15년총괄표(실국별)'!$B16)</f>
        <v>#REF!</v>
      </c>
      <c r="H16" s="114" t="e">
        <f t="shared" si="1"/>
        <v>#REF!</v>
      </c>
      <c r="I16" s="141"/>
      <c r="J16" s="141"/>
      <c r="K16" s="15"/>
      <c r="L16" s="16"/>
      <c r="M16" s="141"/>
      <c r="N16" s="141"/>
      <c r="O16" s="141"/>
      <c r="P16" s="141"/>
    </row>
    <row r="17" spans="2:16" s="146" customFormat="1" ht="38.25" customHeight="1">
      <c r="B17" s="143" t="s">
        <v>62</v>
      </c>
      <c r="C17" s="144"/>
      <c r="D17" s="20" t="e">
        <f>SUMIFS(#REF!,#REF!,'15년총괄표(실국별)'!$B17)</f>
        <v>#REF!</v>
      </c>
      <c r="E17" s="20" t="e">
        <f>SUMIFS(#REF!,#REF!,'15년총괄표(실국별)'!$B17)</f>
        <v>#REF!</v>
      </c>
      <c r="F17" s="20" t="e">
        <f>SUMIFS(#REF!,#REF!,'15년총괄표(실국별)'!$B17)</f>
        <v>#REF!</v>
      </c>
      <c r="G17" s="20" t="e">
        <f>SUMIFS(#REF!,#REF!,'15년총괄표(실국별)'!$B17)</f>
        <v>#REF!</v>
      </c>
      <c r="H17" s="114" t="e">
        <f t="shared" si="1"/>
        <v>#REF!</v>
      </c>
      <c r="I17" s="145"/>
      <c r="J17" s="145"/>
      <c r="K17" s="15"/>
      <c r="L17" s="16"/>
      <c r="M17" s="145"/>
      <c r="N17" s="145"/>
      <c r="O17" s="145"/>
      <c r="P17" s="145"/>
    </row>
    <row r="18" spans="2:16" ht="38.25" customHeight="1" thickBot="1">
      <c r="B18" s="130" t="s">
        <v>123</v>
      </c>
      <c r="C18" s="113"/>
      <c r="D18" s="20" t="e">
        <f>SUMIFS(#REF!,#REF!,'15년총괄표(실국별)'!$B18)</f>
        <v>#REF!</v>
      </c>
      <c r="E18" s="20" t="e">
        <f>SUMIFS(#REF!,#REF!,'15년총괄표(실국별)'!$B18)</f>
        <v>#REF!</v>
      </c>
      <c r="F18" s="20" t="e">
        <f>SUMIFS(#REF!,#REF!,'15년총괄표(실국별)'!$B18)</f>
        <v>#REF!</v>
      </c>
      <c r="G18" s="20" t="e">
        <f>SUMIFS(#REF!,#REF!,'15년총괄표(실국별)'!$B18)</f>
        <v>#REF!</v>
      </c>
      <c r="H18" s="114" t="e">
        <f t="shared" si="1"/>
        <v>#REF!</v>
      </c>
      <c r="I18" s="133" t="e">
        <f>#REF!+#REF!</f>
        <v>#REF!</v>
      </c>
      <c r="J18" s="134" t="e">
        <f>#REF!+#REF!</f>
        <v>#REF!</v>
      </c>
      <c r="K18" s="105"/>
      <c r="N18" s="135" t="e">
        <f>#REF!-#REF!</f>
        <v>#REF!</v>
      </c>
    </row>
    <row r="19" spans="2:16" ht="38.25" customHeight="1">
      <c r="B19" s="130" t="s">
        <v>117</v>
      </c>
      <c r="C19" s="113"/>
      <c r="D19" s="20" t="e">
        <f>SUMIFS(#REF!,#REF!,'15년총괄표(실국별)'!$B19)</f>
        <v>#REF!</v>
      </c>
      <c r="E19" s="20" t="e">
        <f>SUMIFS(#REF!,#REF!,'15년총괄표(실국별)'!$B19)</f>
        <v>#REF!</v>
      </c>
      <c r="F19" s="20" t="e">
        <f>SUMIFS(#REF!,#REF!,'15년총괄표(실국별)'!$B19)</f>
        <v>#REF!</v>
      </c>
      <c r="G19" s="20" t="e">
        <f>SUMIFS(#REF!,#REF!,'15년총괄표(실국별)'!$B19)</f>
        <v>#REF!</v>
      </c>
      <c r="H19" s="114" t="e">
        <f t="shared" si="1"/>
        <v>#REF!</v>
      </c>
      <c r="J19" s="136"/>
      <c r="K19" s="137"/>
    </row>
    <row r="20" spans="2:16" ht="38.25" customHeight="1">
      <c r="B20" s="130" t="s">
        <v>113</v>
      </c>
      <c r="C20" s="113"/>
      <c r="D20" s="20" t="e">
        <f>SUMIFS(#REF!,#REF!,'15년총괄표(실국별)'!$B20)</f>
        <v>#REF!</v>
      </c>
      <c r="E20" s="20" t="e">
        <f>SUMIFS(#REF!,#REF!,'15년총괄표(실국별)'!$B20)</f>
        <v>#REF!</v>
      </c>
      <c r="F20" s="20" t="e">
        <f>SUMIFS(#REF!,#REF!,'15년총괄표(실국별)'!$B20)</f>
        <v>#REF!</v>
      </c>
      <c r="G20" s="20" t="e">
        <f>SUMIFS(#REF!,#REF!,'15년총괄표(실국별)'!$B20)</f>
        <v>#REF!</v>
      </c>
      <c r="H20" s="114" t="e">
        <f t="shared" si="1"/>
        <v>#REF!</v>
      </c>
      <c r="J20" s="138"/>
      <c r="L20" s="139"/>
      <c r="M20" s="139"/>
    </row>
    <row r="21" spans="2:16" ht="38.25" customHeight="1">
      <c r="B21" s="130" t="s">
        <v>114</v>
      </c>
      <c r="C21" s="113"/>
      <c r="D21" s="20" t="e">
        <f>SUMIFS(#REF!,#REF!,'15년총괄표(실국별)'!$B21)</f>
        <v>#REF!</v>
      </c>
      <c r="E21" s="20" t="e">
        <f>SUMIFS(#REF!,#REF!,'15년총괄표(실국별)'!$B21)</f>
        <v>#REF!</v>
      </c>
      <c r="F21" s="20" t="e">
        <f>SUMIFS(#REF!,#REF!,'15년총괄표(실국별)'!$B21)</f>
        <v>#REF!</v>
      </c>
      <c r="G21" s="20" t="e">
        <f>SUMIFS(#REF!,#REF!,'15년총괄표(실국별)'!$B21)</f>
        <v>#REF!</v>
      </c>
      <c r="H21" s="114" t="e">
        <f t="shared" si="1"/>
        <v>#REF!</v>
      </c>
      <c r="K21" s="15"/>
      <c r="L21" s="16"/>
      <c r="N21" s="97" t="s">
        <v>44</v>
      </c>
    </row>
    <row r="22" spans="2:16" s="142" customFormat="1" ht="38.25" customHeight="1">
      <c r="B22" s="130" t="s">
        <v>115</v>
      </c>
      <c r="C22" s="140"/>
      <c r="D22" s="20" t="e">
        <f>SUMIFS(#REF!,#REF!,'15년총괄표(실국별)'!$B22)</f>
        <v>#REF!</v>
      </c>
      <c r="E22" s="20" t="e">
        <f>SUMIFS(#REF!,#REF!,'15년총괄표(실국별)'!$B22)</f>
        <v>#REF!</v>
      </c>
      <c r="F22" s="20" t="e">
        <f>SUMIFS(#REF!,#REF!,'15년총괄표(실국별)'!$B22)</f>
        <v>#REF!</v>
      </c>
      <c r="G22" s="20" t="e">
        <f>SUMIFS(#REF!,#REF!,'15년총괄표(실국별)'!$B22)</f>
        <v>#REF!</v>
      </c>
      <c r="H22" s="114" t="e">
        <f t="shared" si="1"/>
        <v>#REF!</v>
      </c>
      <c r="I22" s="141"/>
      <c r="J22" s="141"/>
      <c r="K22" s="15"/>
      <c r="L22" s="16"/>
      <c r="M22" s="127"/>
      <c r="N22" s="128" t="e">
        <f>N18-#REF!</f>
        <v>#REF!</v>
      </c>
      <c r="O22" s="141"/>
      <c r="P22" s="141"/>
    </row>
    <row r="23" spans="2:16" s="142" customFormat="1" ht="38.25" customHeight="1">
      <c r="B23" s="130" t="s">
        <v>388</v>
      </c>
      <c r="C23" s="140"/>
      <c r="D23" s="20" t="e">
        <f>SUMIFS(#REF!,#REF!,'15년총괄표(실국별)'!$B23)</f>
        <v>#REF!</v>
      </c>
      <c r="E23" s="20" t="e">
        <f>SUMIFS(#REF!,#REF!,'15년총괄표(실국별)'!$B23)</f>
        <v>#REF!</v>
      </c>
      <c r="F23" s="20" t="e">
        <f>SUMIFS(#REF!,#REF!,'15년총괄표(실국별)'!$B23)</f>
        <v>#REF!</v>
      </c>
      <c r="G23" s="20" t="e">
        <f>SUMIFS(#REF!,#REF!,'15년총괄표(실국별)'!$B23)</f>
        <v>#REF!</v>
      </c>
      <c r="H23" s="114" t="e">
        <f t="shared" si="1"/>
        <v>#REF!</v>
      </c>
      <c r="I23" s="141"/>
      <c r="J23" s="141"/>
      <c r="K23" s="15"/>
      <c r="L23" s="16"/>
      <c r="M23" s="141"/>
      <c r="N23" s="141"/>
      <c r="O23" s="141"/>
      <c r="P23" s="141"/>
    </row>
    <row r="24" spans="2:16" s="142" customFormat="1" ht="38.25" customHeight="1">
      <c r="B24" s="130" t="s">
        <v>395</v>
      </c>
      <c r="C24" s="140"/>
      <c r="D24" s="20" t="e">
        <f>SUMIFS(#REF!,#REF!,'15년총괄표(실국별)'!$B24)</f>
        <v>#REF!</v>
      </c>
      <c r="E24" s="20" t="e">
        <f>SUMIFS(#REF!,#REF!,'15년총괄표(실국별)'!$B24)</f>
        <v>#REF!</v>
      </c>
      <c r="F24" s="20" t="e">
        <f>SUMIFS(#REF!,#REF!,'15년총괄표(실국별)'!$B24)</f>
        <v>#REF!</v>
      </c>
      <c r="G24" s="20" t="e">
        <f>SUMIFS(#REF!,#REF!,'15년총괄표(실국별)'!$B24)</f>
        <v>#REF!</v>
      </c>
      <c r="H24" s="114" t="e">
        <f t="shared" si="1"/>
        <v>#REF!</v>
      </c>
      <c r="I24" s="141"/>
      <c r="J24" s="141"/>
      <c r="K24" s="15"/>
      <c r="L24" s="16"/>
      <c r="M24" s="141"/>
      <c r="N24" s="141"/>
      <c r="O24" s="141"/>
      <c r="P24" s="141"/>
    </row>
    <row r="25" spans="2:16" s="146" customFormat="1" ht="38.25" customHeight="1">
      <c r="B25" s="143" t="s">
        <v>397</v>
      </c>
      <c r="C25" s="144"/>
      <c r="D25" s="20" t="e">
        <f>SUMIFS(#REF!,#REF!,'15년총괄표(실국별)'!$B25)</f>
        <v>#REF!</v>
      </c>
      <c r="E25" s="20" t="e">
        <f>SUMIFS(#REF!,#REF!,'15년총괄표(실국별)'!$B25)</f>
        <v>#REF!</v>
      </c>
      <c r="F25" s="20" t="e">
        <f>SUMIFS(#REF!,#REF!,'15년총괄표(실국별)'!$B25)</f>
        <v>#REF!</v>
      </c>
      <c r="G25" s="20" t="e">
        <f>SUMIFS(#REF!,#REF!,'15년총괄표(실국별)'!$B25)</f>
        <v>#REF!</v>
      </c>
      <c r="H25" s="114" t="e">
        <f t="shared" si="1"/>
        <v>#REF!</v>
      </c>
      <c r="I25" s="145"/>
      <c r="J25" s="145"/>
      <c r="K25" s="15"/>
      <c r="L25" s="16"/>
      <c r="M25" s="145"/>
      <c r="N25" s="145"/>
      <c r="O25" s="145"/>
      <c r="P25" s="145"/>
    </row>
    <row r="26" spans="2:16" ht="38.25" customHeight="1" thickBot="1">
      <c r="B26" s="130" t="s">
        <v>404</v>
      </c>
      <c r="C26" s="113"/>
      <c r="D26" s="20" t="e">
        <f>SUMIFS(#REF!,#REF!,'15년총괄표(실국별)'!$B26)</f>
        <v>#REF!</v>
      </c>
      <c r="E26" s="20" t="e">
        <f>SUMIFS(#REF!,#REF!,'15년총괄표(실국별)'!$B26)</f>
        <v>#REF!</v>
      </c>
      <c r="F26" s="20" t="e">
        <f>SUMIFS(#REF!,#REF!,'15년총괄표(실국별)'!$B26)</f>
        <v>#REF!</v>
      </c>
      <c r="G26" s="20" t="e">
        <f>SUMIFS(#REF!,#REF!,'15년총괄표(실국별)'!$B26)</f>
        <v>#REF!</v>
      </c>
      <c r="H26" s="114" t="e">
        <f t="shared" si="1"/>
        <v>#REF!</v>
      </c>
      <c r="I26" s="133" t="e">
        <f>#REF!+#REF!</f>
        <v>#REF!</v>
      </c>
      <c r="J26" s="134" t="e">
        <f>#REF!+#REF!</f>
        <v>#REF!</v>
      </c>
      <c r="K26" s="105"/>
      <c r="N26" s="135">
        <f>M2-N2</f>
        <v>0</v>
      </c>
    </row>
    <row r="27" spans="2:16" ht="38.25" customHeight="1">
      <c r="B27" s="130" t="s">
        <v>70</v>
      </c>
      <c r="C27" s="113"/>
      <c r="D27" s="20" t="e">
        <f>SUMIFS(#REF!,#REF!,'15년총괄표(실국별)'!$B27)</f>
        <v>#REF!</v>
      </c>
      <c r="E27" s="20" t="e">
        <f>SUMIFS(#REF!,#REF!,'15년총괄표(실국별)'!$B27)</f>
        <v>#REF!</v>
      </c>
      <c r="F27" s="20" t="e">
        <f>SUMIFS(#REF!,#REF!,'15년총괄표(실국별)'!$B27)</f>
        <v>#REF!</v>
      </c>
      <c r="G27" s="20" t="e">
        <f>SUMIFS(#REF!,#REF!,'15년총괄표(실국별)'!$B27)</f>
        <v>#REF!</v>
      </c>
      <c r="H27" s="114" t="e">
        <f t="shared" si="1"/>
        <v>#REF!</v>
      </c>
      <c r="J27" s="136"/>
      <c r="K27" s="137"/>
    </row>
    <row r="28" spans="2:16" ht="38.25" customHeight="1">
      <c r="B28" s="130" t="s">
        <v>327</v>
      </c>
      <c r="C28" s="113"/>
      <c r="D28" s="20" t="e">
        <f>SUMIFS(#REF!,#REF!,'15년총괄표(실국별)'!$B28)</f>
        <v>#REF!</v>
      </c>
      <c r="E28" s="20" t="e">
        <f>SUMIFS(#REF!,#REF!,'15년총괄표(실국별)'!$B28)</f>
        <v>#REF!</v>
      </c>
      <c r="F28" s="20" t="e">
        <f>SUMIFS(#REF!,#REF!,'15년총괄표(실국별)'!$B28)</f>
        <v>#REF!</v>
      </c>
      <c r="G28" s="20" t="e">
        <f>SUMIFS(#REF!,#REF!,'15년총괄표(실국별)'!$B28)</f>
        <v>#REF!</v>
      </c>
      <c r="H28" s="114" t="e">
        <f t="shared" si="1"/>
        <v>#REF!</v>
      </c>
      <c r="J28" s="138"/>
      <c r="L28" s="139"/>
      <c r="M28" s="139"/>
    </row>
    <row r="29" spans="2:16" ht="38.25" customHeight="1">
      <c r="B29" s="130" t="s">
        <v>342</v>
      </c>
      <c r="C29" s="113"/>
      <c r="D29" s="20" t="e">
        <f>SUMIFS(#REF!,#REF!,'15년총괄표(실국별)'!$B29)</f>
        <v>#REF!</v>
      </c>
      <c r="E29" s="20" t="e">
        <f>SUMIFS(#REF!,#REF!,'15년총괄표(실국별)'!$B29)</f>
        <v>#REF!</v>
      </c>
      <c r="F29" s="20" t="e">
        <f>SUMIFS(#REF!,#REF!,'15년총괄표(실국별)'!$B29)</f>
        <v>#REF!</v>
      </c>
      <c r="G29" s="20" t="e">
        <f>SUMIFS(#REF!,#REF!,'15년총괄표(실국별)'!$B29)</f>
        <v>#REF!</v>
      </c>
      <c r="H29" s="114" t="e">
        <f t="shared" si="1"/>
        <v>#REF!</v>
      </c>
      <c r="K29" s="15"/>
      <c r="L29" s="16"/>
      <c r="N29" s="97" t="s">
        <v>44</v>
      </c>
    </row>
    <row r="30" spans="2:16" s="142" customFormat="1" ht="38.25" customHeight="1">
      <c r="B30" s="130" t="s">
        <v>67</v>
      </c>
      <c r="C30" s="140"/>
      <c r="D30" s="20" t="e">
        <f>SUMIFS(#REF!,#REF!,'15년총괄표(실국별)'!$B30)</f>
        <v>#REF!</v>
      </c>
      <c r="E30" s="20" t="e">
        <f>SUMIFS(#REF!,#REF!,'15년총괄표(실국별)'!$B30)</f>
        <v>#REF!</v>
      </c>
      <c r="F30" s="20" t="e">
        <f>SUMIFS(#REF!,#REF!,'15년총괄표(실국별)'!$B30)</f>
        <v>#REF!</v>
      </c>
      <c r="G30" s="20" t="e">
        <f>SUMIFS(#REF!,#REF!,'15년총괄표(실국별)'!$B30)</f>
        <v>#REF!</v>
      </c>
      <c r="H30" s="114" t="e">
        <f t="shared" si="1"/>
        <v>#REF!</v>
      </c>
      <c r="I30" s="141"/>
      <c r="J30" s="141"/>
      <c r="K30" s="15"/>
      <c r="L30" s="16"/>
      <c r="M30" s="127"/>
      <c r="N30" s="128">
        <f>N26-K2</f>
        <v>0</v>
      </c>
      <c r="O30" s="141"/>
      <c r="P30" s="141"/>
    </row>
    <row r="31" spans="2:16" ht="38.25" customHeight="1" thickBot="1">
      <c r="B31" s="130" t="s">
        <v>370</v>
      </c>
      <c r="C31" s="113"/>
      <c r="D31" s="20" t="e">
        <f>SUMIFS(#REF!,#REF!,'15년총괄표(실국별)'!$B31)</f>
        <v>#REF!</v>
      </c>
      <c r="E31" s="20" t="e">
        <f>SUMIFS(#REF!,#REF!,'15년총괄표(실국별)'!$B31)</f>
        <v>#REF!</v>
      </c>
      <c r="F31" s="20" t="e">
        <f>SUMIFS(#REF!,#REF!,'15년총괄표(실국별)'!$B31)</f>
        <v>#REF!</v>
      </c>
      <c r="G31" s="20" t="e">
        <f>SUMIFS(#REF!,#REF!,'15년총괄표(실국별)'!$B31)</f>
        <v>#REF!</v>
      </c>
      <c r="H31" s="114" t="e">
        <f t="shared" si="1"/>
        <v>#REF!</v>
      </c>
      <c r="I31" s="133" t="e">
        <f>#REF!+#REF!</f>
        <v>#REF!</v>
      </c>
      <c r="J31" s="134" t="e">
        <f>#REF!+#REF!</f>
        <v>#REF!</v>
      </c>
      <c r="K31" s="105"/>
      <c r="N31" s="135" t="e">
        <f>M7-N7</f>
        <v>#REF!</v>
      </c>
    </row>
    <row r="32" spans="2:16" ht="38.25" customHeight="1">
      <c r="B32" s="130" t="s">
        <v>380</v>
      </c>
      <c r="C32" s="113"/>
      <c r="D32" s="20" t="e">
        <f>SUMIFS(#REF!,#REF!,'15년총괄표(실국별)'!$B32)</f>
        <v>#REF!</v>
      </c>
      <c r="E32" s="20" t="e">
        <f>SUMIFS(#REF!,#REF!,'15년총괄표(실국별)'!$B32)</f>
        <v>#REF!</v>
      </c>
      <c r="F32" s="20" t="e">
        <f>SUMIFS(#REF!,#REF!,'15년총괄표(실국별)'!$B32)</f>
        <v>#REF!</v>
      </c>
      <c r="G32" s="20" t="e">
        <f>SUMIFS(#REF!,#REF!,'15년총괄표(실국별)'!$B32)</f>
        <v>#REF!</v>
      </c>
      <c r="H32" s="114" t="e">
        <f t="shared" si="1"/>
        <v>#REF!</v>
      </c>
      <c r="J32" s="136"/>
      <c r="K32" s="137"/>
    </row>
    <row r="33" spans="2:16" ht="38.25" customHeight="1" thickBot="1">
      <c r="B33" s="147" t="s">
        <v>406</v>
      </c>
      <c r="C33" s="153"/>
      <c r="D33" s="21" t="e">
        <f>SUMIFS(#REF!,#REF!,'15년총괄표(실국별)'!$B33)</f>
        <v>#REF!</v>
      </c>
      <c r="E33" s="21" t="e">
        <f>SUMIFS(#REF!,#REF!,'15년총괄표(실국별)'!$B33)</f>
        <v>#REF!</v>
      </c>
      <c r="F33" s="21" t="e">
        <f>SUMIFS(#REF!,#REF!,'15년총괄표(실국별)'!$B33)</f>
        <v>#REF!</v>
      </c>
      <c r="G33" s="21" t="e">
        <f>SUMIFS(#REF!,#REF!,'15년총괄표(실국별)'!$B33)</f>
        <v>#REF!</v>
      </c>
      <c r="H33" s="149" t="e">
        <f t="shared" si="1"/>
        <v>#REF!</v>
      </c>
      <c r="J33" s="138"/>
      <c r="L33" s="139"/>
      <c r="M33" s="139"/>
    </row>
    <row r="34" spans="2:16" ht="18" customHeight="1">
      <c r="B34" s="103"/>
      <c r="C34" s="103"/>
      <c r="D34" s="103"/>
      <c r="E34" s="103"/>
      <c r="F34" s="103"/>
      <c r="G34" s="103"/>
      <c r="H34" s="103"/>
      <c r="K34" s="15"/>
      <c r="L34" s="16"/>
    </row>
    <row r="35" spans="2:16" ht="20.25" customHeight="1"/>
    <row r="36" spans="2:16" ht="20.25" customHeight="1"/>
    <row r="37" spans="2:16" ht="14.25">
      <c r="B37" s="154" t="s">
        <v>17</v>
      </c>
      <c r="C37" s="155" t="s">
        <v>52</v>
      </c>
      <c r="D37" s="156" t="s">
        <v>53</v>
      </c>
      <c r="E37" s="155" t="s">
        <v>54</v>
      </c>
      <c r="G37" s="97"/>
      <c r="H37" s="97"/>
      <c r="O37" s="57"/>
      <c r="P37" s="57"/>
    </row>
    <row r="38" spans="2:16" ht="15">
      <c r="B38" s="157" t="s">
        <v>122</v>
      </c>
      <c r="C38" s="158">
        <v>914581</v>
      </c>
      <c r="D38" s="159"/>
      <c r="E38" s="159">
        <f>SUM(C38:D38)</f>
        <v>914581</v>
      </c>
      <c r="G38" s="97"/>
      <c r="H38" s="97"/>
      <c r="O38" s="57"/>
      <c r="P38" s="57"/>
    </row>
    <row r="39" spans="2:16" ht="15">
      <c r="B39" s="157" t="s">
        <v>109</v>
      </c>
      <c r="C39" s="158">
        <v>3119807801</v>
      </c>
      <c r="D39" s="158">
        <v>1780946434</v>
      </c>
      <c r="E39" s="159">
        <f t="shared" ref="E39:E67" si="2">SUM(C39:D39)</f>
        <v>4900754235</v>
      </c>
      <c r="H39" s="97"/>
      <c r="O39" s="57"/>
      <c r="P39" s="57"/>
    </row>
    <row r="40" spans="2:16" ht="15">
      <c r="B40" s="157" t="s">
        <v>110</v>
      </c>
      <c r="C40" s="158">
        <v>190109521</v>
      </c>
      <c r="D40" s="158">
        <v>28360000</v>
      </c>
      <c r="E40" s="159">
        <f t="shared" si="2"/>
        <v>218469521</v>
      </c>
      <c r="H40" s="97"/>
      <c r="O40" s="57"/>
      <c r="P40" s="57"/>
    </row>
    <row r="41" spans="2:16" ht="15">
      <c r="B41" s="160" t="s">
        <v>111</v>
      </c>
      <c r="C41" s="158">
        <v>544196314</v>
      </c>
      <c r="D41" s="159"/>
      <c r="E41" s="159">
        <f t="shared" si="2"/>
        <v>544196314</v>
      </c>
      <c r="G41" s="97"/>
      <c r="H41" s="97"/>
      <c r="O41" s="57"/>
      <c r="P41" s="57"/>
    </row>
    <row r="42" spans="2:16" ht="15">
      <c r="B42" s="157" t="s">
        <v>112</v>
      </c>
      <c r="C42" s="158">
        <v>224243208</v>
      </c>
      <c r="D42" s="158">
        <v>52484400</v>
      </c>
      <c r="E42" s="159">
        <f t="shared" si="2"/>
        <v>276727608</v>
      </c>
      <c r="H42" s="97"/>
      <c r="O42" s="57"/>
      <c r="P42" s="57"/>
    </row>
    <row r="43" spans="2:16" ht="15">
      <c r="B43" s="160" t="s">
        <v>65</v>
      </c>
      <c r="C43" s="158">
        <v>249710070</v>
      </c>
      <c r="D43" s="159"/>
      <c r="E43" s="159">
        <f t="shared" si="2"/>
        <v>249710070</v>
      </c>
      <c r="G43" s="97"/>
      <c r="H43" s="97"/>
      <c r="O43" s="57"/>
      <c r="P43" s="57"/>
    </row>
    <row r="44" spans="2:16" ht="15">
      <c r="B44" s="160" t="s">
        <v>113</v>
      </c>
      <c r="C44" s="158">
        <v>2571625696</v>
      </c>
      <c r="D44" s="159"/>
      <c r="E44" s="159">
        <f t="shared" si="2"/>
        <v>2571625696</v>
      </c>
      <c r="G44" s="97"/>
      <c r="H44" s="97"/>
      <c r="O44" s="57"/>
      <c r="P44" s="57"/>
    </row>
    <row r="45" spans="2:16" ht="15">
      <c r="B45" s="157" t="s">
        <v>114</v>
      </c>
      <c r="C45" s="158">
        <v>94671441</v>
      </c>
      <c r="D45" s="159"/>
      <c r="E45" s="159">
        <f t="shared" si="2"/>
        <v>94671441</v>
      </c>
      <c r="G45" s="97"/>
      <c r="H45" s="97"/>
      <c r="O45" s="57"/>
      <c r="P45" s="57"/>
    </row>
    <row r="46" spans="2:16" ht="15">
      <c r="B46" s="157" t="s">
        <v>106</v>
      </c>
      <c r="C46" s="158">
        <v>107956457</v>
      </c>
      <c r="E46" s="159">
        <f t="shared" si="2"/>
        <v>107956457</v>
      </c>
      <c r="H46" s="97"/>
      <c r="O46" s="57"/>
      <c r="P46" s="57"/>
    </row>
    <row r="47" spans="2:16" ht="15">
      <c r="B47" s="157" t="s">
        <v>115</v>
      </c>
      <c r="C47" s="158">
        <v>1879955306</v>
      </c>
      <c r="D47" s="159"/>
      <c r="E47" s="159">
        <f t="shared" si="2"/>
        <v>1879955306</v>
      </c>
      <c r="G47" s="97"/>
      <c r="H47" s="97"/>
      <c r="O47" s="57"/>
      <c r="P47" s="57"/>
    </row>
    <row r="48" spans="2:16" ht="15">
      <c r="B48" s="157" t="s">
        <v>120</v>
      </c>
      <c r="C48" s="158">
        <v>475412376</v>
      </c>
      <c r="D48" s="159"/>
      <c r="E48" s="159">
        <f t="shared" si="2"/>
        <v>475412376</v>
      </c>
      <c r="G48" s="97"/>
      <c r="H48" s="97"/>
      <c r="O48" s="57"/>
      <c r="P48" s="57"/>
    </row>
    <row r="49" spans="2:5" ht="15">
      <c r="B49" s="157" t="s">
        <v>116</v>
      </c>
      <c r="C49" s="158">
        <v>148252370</v>
      </c>
      <c r="D49" s="158">
        <v>384743740</v>
      </c>
      <c r="E49" s="159">
        <f t="shared" si="2"/>
        <v>532996110</v>
      </c>
    </row>
    <row r="50" spans="2:5" ht="15">
      <c r="B50" s="157" t="s">
        <v>123</v>
      </c>
      <c r="C50" s="158">
        <v>9607826</v>
      </c>
      <c r="E50" s="159">
        <f t="shared" si="2"/>
        <v>9607826</v>
      </c>
    </row>
    <row r="51" spans="2:5" ht="15">
      <c r="B51" s="157" t="s">
        <v>117</v>
      </c>
      <c r="C51" s="158">
        <v>384069</v>
      </c>
      <c r="E51" s="159">
        <f t="shared" si="2"/>
        <v>384069</v>
      </c>
    </row>
    <row r="52" spans="2:5" ht="15">
      <c r="B52" s="157" t="s">
        <v>70</v>
      </c>
      <c r="C52" s="158">
        <v>1353512493</v>
      </c>
      <c r="E52" s="159">
        <f t="shared" si="2"/>
        <v>1353512493</v>
      </c>
    </row>
    <row r="53" spans="2:5" ht="15">
      <c r="B53" s="157" t="s">
        <v>107</v>
      </c>
      <c r="C53" s="158">
        <v>69450506</v>
      </c>
      <c r="E53" s="159">
        <f t="shared" si="2"/>
        <v>69450506</v>
      </c>
    </row>
    <row r="54" spans="2:5" ht="15">
      <c r="B54" s="157" t="s">
        <v>108</v>
      </c>
      <c r="C54" s="158">
        <v>173302168</v>
      </c>
      <c r="E54" s="159">
        <f t="shared" si="2"/>
        <v>173302168</v>
      </c>
    </row>
    <row r="55" spans="2:5" ht="15">
      <c r="B55" s="157" t="s">
        <v>118</v>
      </c>
      <c r="C55" s="158">
        <v>2325292998</v>
      </c>
      <c r="E55" s="159">
        <f t="shared" si="2"/>
        <v>2325292998</v>
      </c>
    </row>
    <row r="56" spans="2:5" ht="15">
      <c r="B56" s="157" t="s">
        <v>67</v>
      </c>
      <c r="C56" s="158">
        <v>193048941</v>
      </c>
      <c r="E56" s="159">
        <f t="shared" si="2"/>
        <v>193048941</v>
      </c>
    </row>
    <row r="57" spans="2:5" ht="15">
      <c r="B57" s="157" t="s">
        <v>119</v>
      </c>
      <c r="C57" s="158">
        <v>866196185</v>
      </c>
      <c r="E57" s="159">
        <f t="shared" si="2"/>
        <v>866196185</v>
      </c>
    </row>
    <row r="58" spans="2:5" ht="15">
      <c r="B58" s="157" t="s">
        <v>124</v>
      </c>
      <c r="C58" s="158">
        <v>1402108</v>
      </c>
      <c r="E58" s="159">
        <f t="shared" si="2"/>
        <v>1402108</v>
      </c>
    </row>
    <row r="59" spans="2:5" ht="15">
      <c r="B59" s="157" t="s">
        <v>62</v>
      </c>
      <c r="C59" s="158">
        <v>29930218</v>
      </c>
      <c r="E59" s="159">
        <f t="shared" si="2"/>
        <v>29930218</v>
      </c>
    </row>
    <row r="60" spans="2:5" ht="15">
      <c r="B60" s="157" t="s">
        <v>125</v>
      </c>
      <c r="C60" s="158">
        <v>39275302</v>
      </c>
      <c r="E60" s="159">
        <f t="shared" si="2"/>
        <v>39275302</v>
      </c>
    </row>
    <row r="61" spans="2:5" ht="15">
      <c r="B61" s="157" t="s">
        <v>126</v>
      </c>
      <c r="C61" s="158">
        <v>8910247</v>
      </c>
      <c r="E61" s="159">
        <f t="shared" si="2"/>
        <v>8910247</v>
      </c>
    </row>
    <row r="62" spans="2:5" ht="15">
      <c r="B62" s="157" t="s">
        <v>127</v>
      </c>
      <c r="C62" s="158">
        <v>9409184</v>
      </c>
      <c r="E62" s="159">
        <f t="shared" si="2"/>
        <v>9409184</v>
      </c>
    </row>
    <row r="63" spans="2:5" ht="15">
      <c r="B63" s="157" t="s">
        <v>121</v>
      </c>
      <c r="C63" s="158">
        <v>563921605</v>
      </c>
      <c r="E63" s="159">
        <f t="shared" si="2"/>
        <v>563921605</v>
      </c>
    </row>
    <row r="64" spans="2:5" ht="15">
      <c r="B64" s="157" t="s">
        <v>128</v>
      </c>
      <c r="C64" s="158">
        <v>246707189</v>
      </c>
      <c r="E64" s="159">
        <f t="shared" si="2"/>
        <v>246707189</v>
      </c>
    </row>
    <row r="65" spans="2:5" ht="15">
      <c r="B65" s="157" t="s">
        <v>129</v>
      </c>
      <c r="C65" s="158">
        <v>5137721</v>
      </c>
      <c r="E65" s="159">
        <f t="shared" si="2"/>
        <v>5137721</v>
      </c>
    </row>
    <row r="66" spans="2:5" ht="15">
      <c r="B66" s="157" t="s">
        <v>130</v>
      </c>
      <c r="C66" s="158">
        <v>53973769</v>
      </c>
      <c r="E66" s="159">
        <f t="shared" si="2"/>
        <v>53973769</v>
      </c>
    </row>
    <row r="67" spans="2:5" ht="15">
      <c r="B67" s="157" t="s">
        <v>20</v>
      </c>
      <c r="C67" s="159">
        <f>SUM(C38:C66)</f>
        <v>15556317670</v>
      </c>
      <c r="D67" s="159">
        <f>SUM(D38:D66)</f>
        <v>2246534574</v>
      </c>
      <c r="E67" s="159">
        <f t="shared" si="2"/>
        <v>17802852244</v>
      </c>
    </row>
    <row r="167" spans="1:20" s="97" customFormat="1" ht="24">
      <c r="A167" s="57"/>
      <c r="B167" s="57"/>
      <c r="C167" s="57"/>
      <c r="D167" s="57"/>
      <c r="E167" s="57"/>
      <c r="F167" s="57"/>
      <c r="G167" s="57"/>
      <c r="H167" s="57"/>
      <c r="I167" s="137" t="s">
        <v>56</v>
      </c>
      <c r="Q167" s="57"/>
      <c r="R167" s="57"/>
      <c r="S167" s="57"/>
      <c r="T167" s="57"/>
    </row>
    <row r="297" spans="1:20" s="97" customFormat="1">
      <c r="A297" s="57"/>
      <c r="B297" s="57"/>
      <c r="C297" s="57"/>
      <c r="D297" s="57"/>
      <c r="E297" s="57"/>
      <c r="F297" s="57"/>
      <c r="G297" s="57"/>
      <c r="H297" s="57"/>
      <c r="I297" s="161"/>
      <c r="K297" s="97">
        <v>-50000</v>
      </c>
      <c r="Q297" s="57"/>
      <c r="R297" s="57"/>
      <c r="S297" s="57"/>
      <c r="T297" s="57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7" customWidth="1"/>
    <col min="2" max="2" width="22" style="57" customWidth="1"/>
    <col min="3" max="3" width="17.875" style="57" customWidth="1"/>
    <col min="4" max="4" width="14.75" style="57" customWidth="1"/>
    <col min="5" max="5" width="15.25" style="57" customWidth="1"/>
    <col min="6" max="6" width="14.25" style="57" customWidth="1"/>
    <col min="7" max="7" width="13.5" style="57" customWidth="1"/>
    <col min="8" max="8" width="17.25" style="57" customWidth="1"/>
    <col min="9" max="9" width="17.125" style="97" hidden="1" customWidth="1"/>
    <col min="10" max="10" width="16" style="97" hidden="1" customWidth="1"/>
    <col min="11" max="11" width="14.625" style="97" hidden="1" customWidth="1"/>
    <col min="12" max="12" width="21.75" style="97" hidden="1" customWidth="1"/>
    <col min="13" max="14" width="14.75" style="97" hidden="1" customWidth="1"/>
    <col min="15" max="15" width="12.25" style="97" hidden="1" customWidth="1"/>
    <col min="16" max="16" width="13.375" style="97" hidden="1" customWidth="1"/>
    <col min="17" max="16384" width="9" style="57"/>
  </cols>
  <sheetData>
    <row r="1" spans="2:16" ht="33" customHeight="1">
      <c r="B1" s="273" t="s">
        <v>559</v>
      </c>
      <c r="C1" s="274"/>
      <c r="D1" s="274"/>
      <c r="E1" s="274"/>
      <c r="F1" s="274"/>
      <c r="G1" s="274"/>
      <c r="H1" s="274"/>
    </row>
    <row r="2" spans="2:16" ht="12.75" customHeight="1">
      <c r="B2" s="98"/>
      <c r="C2" s="99"/>
      <c r="D2" s="99"/>
      <c r="E2" s="99"/>
      <c r="F2" s="99"/>
      <c r="G2" s="99"/>
      <c r="H2" s="99"/>
    </row>
    <row r="3" spans="2:16" ht="23.25" customHeight="1">
      <c r="B3" s="100" t="s">
        <v>21</v>
      </c>
      <c r="C3" s="101"/>
      <c r="D3" s="55" t="s">
        <v>132</v>
      </c>
      <c r="E3" s="55">
        <f>SUM(D7:E7)</f>
        <v>0</v>
      </c>
      <c r="F3" s="55" t="s">
        <v>133</v>
      </c>
      <c r="G3" s="55">
        <f>SUM(F7:G7)</f>
        <v>0</v>
      </c>
      <c r="H3" s="56"/>
    </row>
    <row r="4" spans="2:16" s="103" customFormat="1" ht="18" customHeight="1" thickBot="1">
      <c r="B4" s="102"/>
      <c r="H4" s="104" t="s">
        <v>22</v>
      </c>
      <c r="I4" s="105"/>
      <c r="J4" s="105"/>
      <c r="K4" s="105"/>
      <c r="L4" s="105"/>
      <c r="M4" s="106" t="s">
        <v>23</v>
      </c>
      <c r="N4" s="105"/>
      <c r="O4" s="106" t="s">
        <v>24</v>
      </c>
      <c r="P4" s="106"/>
    </row>
    <row r="5" spans="2:16" ht="33" customHeight="1">
      <c r="B5" s="275" t="s">
        <v>25</v>
      </c>
      <c r="C5" s="277" t="s">
        <v>26</v>
      </c>
      <c r="D5" s="279" t="s">
        <v>27</v>
      </c>
      <c r="E5" s="279"/>
      <c r="F5" s="279" t="s">
        <v>28</v>
      </c>
      <c r="G5" s="279"/>
      <c r="H5" s="280" t="s">
        <v>29</v>
      </c>
      <c r="I5" s="257" t="s">
        <v>30</v>
      </c>
      <c r="J5" s="257"/>
      <c r="K5" s="253" t="s">
        <v>31</v>
      </c>
      <c r="L5" s="255" t="s">
        <v>32</v>
      </c>
      <c r="M5" s="257" t="s">
        <v>33</v>
      </c>
      <c r="N5" s="258"/>
      <c r="O5" s="259" t="s">
        <v>34</v>
      </c>
      <c r="P5" s="260"/>
    </row>
    <row r="6" spans="2:16" ht="33" customHeight="1">
      <c r="B6" s="276"/>
      <c r="C6" s="278"/>
      <c r="D6" s="107" t="s">
        <v>35</v>
      </c>
      <c r="E6" s="107" t="s">
        <v>36</v>
      </c>
      <c r="F6" s="107" t="s">
        <v>35</v>
      </c>
      <c r="G6" s="107" t="s">
        <v>36</v>
      </c>
      <c r="H6" s="281"/>
      <c r="I6" s="108" t="s">
        <v>37</v>
      </c>
      <c r="J6" s="109" t="s">
        <v>38</v>
      </c>
      <c r="K6" s="254"/>
      <c r="L6" s="256"/>
      <c r="M6" s="110" t="s">
        <v>37</v>
      </c>
      <c r="N6" s="111" t="s">
        <v>38</v>
      </c>
      <c r="O6" s="261"/>
      <c r="P6" s="262"/>
    </row>
    <row r="7" spans="2:16" ht="45" customHeight="1" thickBot="1">
      <c r="B7" s="112" t="s">
        <v>39</v>
      </c>
      <c r="C7" s="113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4">
        <f t="shared" si="0"/>
        <v>0</v>
      </c>
      <c r="I7" s="115">
        <f>E25+D25</f>
        <v>0</v>
      </c>
      <c r="J7" s="116">
        <f>F25+G25</f>
        <v>0</v>
      </c>
      <c r="K7" s="117">
        <f>I7-J7</f>
        <v>0</v>
      </c>
      <c r="L7" s="118" t="s">
        <v>40</v>
      </c>
      <c r="M7" s="119">
        <f>D24+E24</f>
        <v>0</v>
      </c>
      <c r="N7" s="120">
        <f>F24+G24</f>
        <v>0</v>
      </c>
      <c r="O7" s="121">
        <v>0</v>
      </c>
      <c r="P7" s="121">
        <v>0</v>
      </c>
    </row>
    <row r="8" spans="2:16" ht="45" hidden="1" customHeight="1" thickBot="1">
      <c r="B8" s="122" t="s">
        <v>41</v>
      </c>
      <c r="C8" s="113">
        <v>0</v>
      </c>
      <c r="D8" s="20"/>
      <c r="E8" s="20"/>
      <c r="F8" s="20"/>
      <c r="G8" s="20"/>
      <c r="H8" s="114">
        <f>C8-F8+G8</f>
        <v>0</v>
      </c>
      <c r="I8" s="123">
        <f>D7+E7</f>
        <v>0</v>
      </c>
      <c r="J8" s="124">
        <f>F7+G7</f>
        <v>0</v>
      </c>
      <c r="K8" s="125">
        <f>I8-J8</f>
        <v>0</v>
      </c>
      <c r="L8" s="126"/>
      <c r="M8" s="127"/>
      <c r="N8" s="128"/>
      <c r="O8" s="129"/>
      <c r="P8" s="129"/>
    </row>
    <row r="9" spans="2:16" ht="45" customHeight="1">
      <c r="B9" s="130" t="s">
        <v>98</v>
      </c>
      <c r="C9" s="131"/>
      <c r="D9" s="20">
        <f>SUMIFS('2추일입'!$M$7:$M$638,'2추일입'!$A$7:$A$638,'2추총괄표'!$B9)</f>
        <v>0</v>
      </c>
      <c r="E9" s="20">
        <f>SUMIFS('2추일입'!$N$7:$N$638,'2추일입'!$A$7:$A$638,'2추총괄표'!$B9)</f>
        <v>0</v>
      </c>
      <c r="F9" s="20">
        <f>SUMIFS('2추일출'!$M$7:$M$463,'2추일출'!$A$7:$A$463,'2추총괄표'!$B9)</f>
        <v>0</v>
      </c>
      <c r="G9" s="20">
        <f>SUMIFS('2추일출'!$N$7:$N$463,'2추일출'!$A$7:$A$463,'2추총괄표'!$B9)</f>
        <v>0</v>
      </c>
      <c r="H9" s="114">
        <f>C9+F9+G9</f>
        <v>0</v>
      </c>
      <c r="I9" s="271" t="s">
        <v>42</v>
      </c>
      <c r="J9" s="272"/>
      <c r="K9" s="105"/>
      <c r="N9" s="132" t="s">
        <v>43</v>
      </c>
    </row>
    <row r="10" spans="2:16" ht="45" customHeight="1" thickBot="1">
      <c r="B10" s="130" t="s">
        <v>99</v>
      </c>
      <c r="C10" s="113"/>
      <c r="D10" s="20">
        <f>SUMIFS('2추일입'!$M$7:$M$638,'2추일입'!$A$7:$A$638,'2추총괄표'!$B10)</f>
        <v>0</v>
      </c>
      <c r="E10" s="20">
        <f>SUMIFS('2추일입'!$N$7:$N$638,'2추일입'!$A$7:$A$638,'2추총괄표'!$B10)</f>
        <v>0</v>
      </c>
      <c r="F10" s="20">
        <f>SUMIFS('2추일출'!$M$7:$M$463,'2추일출'!$A$7:$A$463,'2추총괄표'!$B10)</f>
        <v>0</v>
      </c>
      <c r="G10" s="20">
        <f>SUMIFS('2추일출'!$N$7:$N$463,'2추일출'!$A$7:$A$463,'2추총괄표'!$B10)</f>
        <v>0</v>
      </c>
      <c r="H10" s="114">
        <f t="shared" ref="H10:H18" si="1">C10+F10+G10</f>
        <v>0</v>
      </c>
      <c r="I10" s="133" t="e">
        <f>#REF!+#REF!</f>
        <v>#REF!</v>
      </c>
      <c r="J10" s="134" t="e">
        <f>#REF!+#REF!</f>
        <v>#REF!</v>
      </c>
      <c r="K10" s="105"/>
      <c r="N10" s="135">
        <f>M7-N7</f>
        <v>0</v>
      </c>
    </row>
    <row r="11" spans="2:16" ht="45" customHeight="1">
      <c r="B11" s="130" t="s">
        <v>100</v>
      </c>
      <c r="C11" s="113"/>
      <c r="D11" s="20">
        <f>SUMIFS('2추일입'!$M$7:$M$638,'2추일입'!$A$7:$A$638,'2추총괄표'!$B11)</f>
        <v>0</v>
      </c>
      <c r="E11" s="20">
        <f>SUMIFS('2추일입'!$N$7:$N$638,'2추일입'!$A$7:$A$638,'2추총괄표'!$B11)</f>
        <v>0</v>
      </c>
      <c r="F11" s="20">
        <f>SUMIFS('2추일출'!$M$7:$M$463,'2추일출'!$A$7:$A$463,'2추총괄표'!$B11)</f>
        <v>0</v>
      </c>
      <c r="G11" s="20">
        <f>SUMIFS('2추일출'!$N$7:$N$463,'2추일출'!$A$7:$A$463,'2추총괄표'!$B11)</f>
        <v>0</v>
      </c>
      <c r="H11" s="114">
        <f t="shared" si="1"/>
        <v>0</v>
      </c>
      <c r="J11" s="136"/>
      <c r="K11" s="137"/>
    </row>
    <row r="12" spans="2:16" ht="45" customHeight="1">
      <c r="B12" s="130" t="s">
        <v>101</v>
      </c>
      <c r="C12" s="113"/>
      <c r="D12" s="20">
        <f>SUMIFS('2추일입'!$M$7:$M$638,'2추일입'!$A$7:$A$638,'2추총괄표'!$B12)</f>
        <v>0</v>
      </c>
      <c r="E12" s="20">
        <f>SUMIFS('2추일입'!$N$7:$N$638,'2추일입'!$A$7:$A$638,'2추총괄표'!$B12)</f>
        <v>0</v>
      </c>
      <c r="F12" s="20">
        <f>SUMIFS('2추일출'!$M$7:$M$463,'2추일출'!$A$7:$A$463,'2추총괄표'!$B12)</f>
        <v>0</v>
      </c>
      <c r="G12" s="20">
        <f>SUMIFS('2추일출'!$N$7:$N$463,'2추일출'!$A$7:$A$463,'2추총괄표'!$B12)</f>
        <v>0</v>
      </c>
      <c r="H12" s="114">
        <f t="shared" si="1"/>
        <v>0</v>
      </c>
      <c r="J12" s="138"/>
      <c r="L12" s="139"/>
      <c r="M12" s="139"/>
    </row>
    <row r="13" spans="2:16" ht="45" customHeight="1">
      <c r="B13" s="130" t="s">
        <v>102</v>
      </c>
      <c r="C13" s="113"/>
      <c r="D13" s="20">
        <f>SUMIFS('2추일입'!$M$7:$M$638,'2추일입'!$A$7:$A$638,'2추총괄표'!$B13)</f>
        <v>0</v>
      </c>
      <c r="E13" s="20">
        <f>SUMIFS('2추일입'!$N$7:$N$638,'2추일입'!$A$7:$A$638,'2추총괄표'!$B13)</f>
        <v>0</v>
      </c>
      <c r="F13" s="20">
        <f>SUMIFS('2추일출'!$M$7:$M$463,'2추일출'!$A$7:$A$463,'2추총괄표'!$B13)</f>
        <v>0</v>
      </c>
      <c r="G13" s="20">
        <f>SUMIFS('2추일출'!$N$7:$N$463,'2추일출'!$A$7:$A$463,'2추총괄표'!$B13)</f>
        <v>0</v>
      </c>
      <c r="H13" s="114">
        <f t="shared" si="1"/>
        <v>0</v>
      </c>
      <c r="K13" s="15"/>
      <c r="L13" s="16"/>
      <c r="N13" s="97" t="s">
        <v>44</v>
      </c>
    </row>
    <row r="14" spans="2:16" s="142" customFormat="1" ht="45" customHeight="1">
      <c r="B14" s="130" t="s">
        <v>103</v>
      </c>
      <c r="C14" s="140"/>
      <c r="D14" s="20">
        <f>SUMIFS('2추일입'!$M$7:$M$638,'2추일입'!$A$7:$A$638,'2추총괄표'!$B14)</f>
        <v>0</v>
      </c>
      <c r="E14" s="20">
        <f>SUMIFS('2추일입'!$N$7:$N$638,'2추일입'!$A$7:$A$638,'2추총괄표'!$B14)</f>
        <v>0</v>
      </c>
      <c r="F14" s="20">
        <f>SUMIFS('2추일출'!$M$7:$M$463,'2추일출'!$A$7:$A$463,'2추총괄표'!$B14)</f>
        <v>0</v>
      </c>
      <c r="G14" s="20">
        <f>SUMIFS('2추일출'!$N$7:$N$463,'2추일출'!$A$7:$A$463,'2추총괄표'!$B14)</f>
        <v>0</v>
      </c>
      <c r="H14" s="114">
        <f t="shared" si="1"/>
        <v>0</v>
      </c>
      <c r="I14" s="141"/>
      <c r="J14" s="141"/>
      <c r="K14" s="15"/>
      <c r="L14" s="16"/>
      <c r="M14" s="127"/>
      <c r="N14" s="128">
        <f>N10-K7</f>
        <v>0</v>
      </c>
      <c r="O14" s="141"/>
      <c r="P14" s="141"/>
    </row>
    <row r="15" spans="2:16" s="142" customFormat="1" ht="45" customHeight="1">
      <c r="B15" s="130" t="s">
        <v>69</v>
      </c>
      <c r="C15" s="140"/>
      <c r="D15" s="20">
        <f>SUMIFS('2추일입'!$M$7:$M$638,'2추일입'!$A$7:$A$638,'2추총괄표'!$B15)</f>
        <v>0</v>
      </c>
      <c r="E15" s="20">
        <f>SUMIFS('2추일입'!$N$7:$N$638,'2추일입'!$A$7:$A$638,'2추총괄표'!$B15)</f>
        <v>0</v>
      </c>
      <c r="F15" s="20">
        <f>SUMIFS('2추일출'!$M$7:$M$463,'2추일출'!$A$7:$A$463,'2추총괄표'!$B15)</f>
        <v>0</v>
      </c>
      <c r="G15" s="20">
        <f>SUMIFS('2추일출'!$N$7:$N$463,'2추일출'!$A$7:$A$463,'2추총괄표'!$B15)</f>
        <v>0</v>
      </c>
      <c r="H15" s="114">
        <f t="shared" si="1"/>
        <v>0</v>
      </c>
      <c r="I15" s="141"/>
      <c r="J15" s="141"/>
      <c r="K15" s="15"/>
      <c r="L15" s="16"/>
      <c r="M15" s="141"/>
      <c r="N15" s="141"/>
      <c r="O15" s="141"/>
      <c r="P15" s="141"/>
    </row>
    <row r="16" spans="2:16" s="142" customFormat="1" ht="45" customHeight="1">
      <c r="B16" s="130" t="s">
        <v>104</v>
      </c>
      <c r="C16" s="140"/>
      <c r="D16" s="20">
        <f>SUMIFS('2추일입'!$M$7:$M$638,'2추일입'!$A$7:$A$638,'2추총괄표'!$B16)</f>
        <v>0</v>
      </c>
      <c r="E16" s="20">
        <f>SUMIFS('2추일입'!$N$7:$N$638,'2추일입'!$A$7:$A$638,'2추총괄표'!$B16)</f>
        <v>0</v>
      </c>
      <c r="F16" s="20">
        <f>SUMIFS('2추일출'!$M$7:$M$463,'2추일출'!$A$7:$A$463,'2추총괄표'!$B16)</f>
        <v>0</v>
      </c>
      <c r="G16" s="20">
        <f>SUMIFS('2추일출'!$N$7:$N$463,'2추일출'!$A$7:$A$463,'2추총괄표'!$B16)</f>
        <v>0</v>
      </c>
      <c r="H16" s="114">
        <f t="shared" si="1"/>
        <v>0</v>
      </c>
      <c r="I16" s="141"/>
      <c r="J16" s="141"/>
      <c r="K16" s="15"/>
      <c r="L16" s="16"/>
      <c r="M16" s="141"/>
      <c r="N16" s="141"/>
      <c r="O16" s="141"/>
      <c r="P16" s="141"/>
    </row>
    <row r="17" spans="2:16" s="146" customFormat="1" ht="45" customHeight="1">
      <c r="B17" s="143" t="s">
        <v>105</v>
      </c>
      <c r="C17" s="144"/>
      <c r="D17" s="20">
        <f>SUMIFS('2추일입'!$M$7:$M$638,'2추일입'!$A$7:$A$638,'2추총괄표'!$B17)</f>
        <v>0</v>
      </c>
      <c r="E17" s="20">
        <f>SUMIFS('2추일입'!$N$7:$N$638,'2추일입'!$A$7:$A$638,'2추총괄표'!$B17)</f>
        <v>0</v>
      </c>
      <c r="F17" s="20">
        <f>SUMIFS('2추일출'!$M$7:$M$463,'2추일출'!$A$7:$A$463,'2추총괄표'!$B17)</f>
        <v>0</v>
      </c>
      <c r="G17" s="20">
        <f>SUMIFS('2추일출'!$N$7:$N$463,'2추일출'!$A$7:$A$463,'2추총괄표'!$B17)</f>
        <v>0</v>
      </c>
      <c r="H17" s="114">
        <f t="shared" si="1"/>
        <v>0</v>
      </c>
      <c r="I17" s="145"/>
      <c r="J17" s="145"/>
      <c r="K17" s="15"/>
      <c r="L17" s="16"/>
      <c r="M17" s="145"/>
      <c r="N17" s="145"/>
      <c r="O17" s="145"/>
      <c r="P17" s="145"/>
    </row>
    <row r="18" spans="2:16" s="142" customFormat="1" ht="45" customHeight="1" thickBot="1">
      <c r="B18" s="147" t="s">
        <v>551</v>
      </c>
      <c r="C18" s="148"/>
      <c r="D18" s="21">
        <f>SUMIFS('2추일입'!$M$7:$M$638,'2추일입'!$A$7:$A$638,'2추총괄표'!$B18)</f>
        <v>0</v>
      </c>
      <c r="E18" s="21">
        <f>SUMIFS('2추일입'!$N$7:$N$638,'2추일입'!$A$7:$A$638,'2추총괄표'!$B18)</f>
        <v>0</v>
      </c>
      <c r="F18" s="21">
        <f>SUMIFS('2추일출'!$M$7:$M$463,'2추일출'!$A$7:$A$463,'2추총괄표'!$B18)</f>
        <v>0</v>
      </c>
      <c r="G18" s="21">
        <f>SUMIFS('2추일출'!$N$7:$N$463,'2추일출'!$A$7:$A$463,'2추총괄표'!$B18)</f>
        <v>0</v>
      </c>
      <c r="H18" s="149">
        <f t="shared" si="1"/>
        <v>0</v>
      </c>
      <c r="I18" s="141"/>
      <c r="J18" s="141"/>
      <c r="K18" s="15"/>
      <c r="L18" s="16"/>
      <c r="M18" s="141"/>
      <c r="N18" s="141"/>
      <c r="O18" s="141"/>
      <c r="P18" s="141"/>
    </row>
    <row r="19" spans="2:16" ht="18" customHeight="1">
      <c r="B19" s="103"/>
      <c r="C19" s="103"/>
      <c r="D19" s="103"/>
      <c r="E19" s="103"/>
      <c r="F19" s="103"/>
      <c r="G19" s="103"/>
      <c r="H19" s="103"/>
      <c r="K19" s="15"/>
      <c r="L19" s="16"/>
    </row>
    <row r="20" spans="2:16" ht="20.25">
      <c r="B20" s="150" t="s">
        <v>45</v>
      </c>
      <c r="C20" s="100"/>
      <c r="D20" s="100"/>
      <c r="E20" s="100"/>
      <c r="F20" s="100"/>
      <c r="G20" s="100"/>
      <c r="H20" s="151"/>
      <c r="K20" s="15"/>
      <c r="L20" s="16"/>
    </row>
    <row r="21" spans="2:16" ht="19.5" thickBot="1">
      <c r="B21" s="102"/>
      <c r="C21" s="103"/>
      <c r="D21" s="103"/>
      <c r="E21" s="103"/>
      <c r="F21" s="103"/>
      <c r="G21" s="103"/>
      <c r="H21" s="104" t="s">
        <v>15</v>
      </c>
    </row>
    <row r="22" spans="2:16" ht="33" customHeight="1">
      <c r="B22" s="263" t="s">
        <v>46</v>
      </c>
      <c r="C22" s="265" t="s">
        <v>47</v>
      </c>
      <c r="D22" s="267" t="s">
        <v>27</v>
      </c>
      <c r="E22" s="268"/>
      <c r="F22" s="267" t="s">
        <v>28</v>
      </c>
      <c r="G22" s="268"/>
      <c r="H22" s="269" t="s">
        <v>29</v>
      </c>
    </row>
    <row r="23" spans="2:16" ht="33" customHeight="1">
      <c r="B23" s="264"/>
      <c r="C23" s="266"/>
      <c r="D23" s="107" t="s">
        <v>35</v>
      </c>
      <c r="E23" s="107" t="s">
        <v>36</v>
      </c>
      <c r="F23" s="107" t="s">
        <v>35</v>
      </c>
      <c r="G23" s="107" t="s">
        <v>36</v>
      </c>
      <c r="H23" s="270"/>
      <c r="I23" s="97" t="s">
        <v>48</v>
      </c>
    </row>
    <row r="24" spans="2:16" ht="45" customHeight="1">
      <c r="B24" s="112" t="s">
        <v>49</v>
      </c>
      <c r="C24" s="113">
        <f t="shared" ref="C24:G24" si="2">SUM(C25:C26)</f>
        <v>0</v>
      </c>
      <c r="D24" s="20">
        <f t="shared" si="2"/>
        <v>0</v>
      </c>
      <c r="E24" s="113">
        <f t="shared" si="2"/>
        <v>0</v>
      </c>
      <c r="F24" s="20">
        <f t="shared" si="2"/>
        <v>0</v>
      </c>
      <c r="G24" s="113">
        <f t="shared" si="2"/>
        <v>0</v>
      </c>
      <c r="H24" s="114">
        <f>SUM(H25:H26)</f>
        <v>0</v>
      </c>
      <c r="I24" s="105">
        <f>C24+D24+E24</f>
        <v>0</v>
      </c>
      <c r="J24" s="105">
        <f>I24-H24</f>
        <v>0</v>
      </c>
      <c r="K24" s="105" t="s">
        <v>50</v>
      </c>
    </row>
    <row r="25" spans="2:16" ht="45" customHeight="1">
      <c r="B25" s="112" t="s">
        <v>16</v>
      </c>
      <c r="C25" s="113"/>
      <c r="D25" s="20">
        <f>'2추일입'!$M$6</f>
        <v>0</v>
      </c>
      <c r="E25" s="20">
        <f>'2추일입'!$N$6</f>
        <v>0</v>
      </c>
      <c r="F25" s="20">
        <f>'2추일출'!$M$6</f>
        <v>0</v>
      </c>
      <c r="G25" s="20">
        <f>'2추일출'!$N$6</f>
        <v>0</v>
      </c>
      <c r="H25" s="114">
        <f>C25+F25+G25</f>
        <v>0</v>
      </c>
      <c r="I25" s="105">
        <f>C25+D25+E25</f>
        <v>0</v>
      </c>
      <c r="J25" s="105">
        <f>I25-H25</f>
        <v>0</v>
      </c>
      <c r="K25" s="105" t="s">
        <v>50</v>
      </c>
    </row>
    <row r="26" spans="2:16" ht="45" customHeight="1" thickBot="1">
      <c r="B26" s="152" t="s">
        <v>51</v>
      </c>
      <c r="C26" s="153"/>
      <c r="D26" s="21"/>
      <c r="E26" s="21"/>
      <c r="F26" s="21"/>
      <c r="G26" s="21"/>
      <c r="H26" s="149">
        <f>C26+F26+G26</f>
        <v>0</v>
      </c>
      <c r="I26" s="105">
        <f>C26+D26+E26</f>
        <v>0</v>
      </c>
      <c r="J26" s="105">
        <f>I26-H26</f>
        <v>0</v>
      </c>
      <c r="K26" s="105" t="s">
        <v>50</v>
      </c>
    </row>
    <row r="27" spans="2:16" ht="9" customHeight="1">
      <c r="B27" s="103"/>
      <c r="C27" s="103"/>
      <c r="D27" s="103"/>
      <c r="E27" s="103"/>
      <c r="F27" s="103"/>
      <c r="G27" s="103"/>
      <c r="H27" s="103"/>
    </row>
    <row r="28" spans="2:16" ht="20.25" hidden="1" customHeight="1"/>
    <row r="29" spans="2:16" ht="20.25" hidden="1" customHeight="1"/>
    <row r="30" spans="2:16" ht="14.25" hidden="1">
      <c r="B30" s="154" t="s">
        <v>17</v>
      </c>
      <c r="C30" s="155" t="s">
        <v>52</v>
      </c>
      <c r="D30" s="156" t="s">
        <v>53</v>
      </c>
      <c r="E30" s="155" t="s">
        <v>54</v>
      </c>
      <c r="G30" s="97"/>
      <c r="H30" s="97"/>
      <c r="O30" s="57"/>
      <c r="P30" s="57"/>
    </row>
    <row r="31" spans="2:16" ht="15" hidden="1">
      <c r="B31" s="157" t="s">
        <v>18</v>
      </c>
      <c r="C31" s="158">
        <v>39922113</v>
      </c>
      <c r="D31" s="159"/>
      <c r="E31" s="159">
        <f>SUM(C31:D31)</f>
        <v>39922113</v>
      </c>
      <c r="G31" s="97"/>
      <c r="H31" s="97"/>
      <c r="O31" s="57"/>
      <c r="P31" s="57"/>
    </row>
    <row r="32" spans="2:16" ht="15" hidden="1">
      <c r="B32" s="157" t="s">
        <v>19</v>
      </c>
      <c r="C32" s="158">
        <v>3302571667</v>
      </c>
      <c r="D32" s="158">
        <v>1780946434</v>
      </c>
      <c r="E32" s="159">
        <f t="shared" ref="E32:E41" si="3">SUM(C32:D32)</f>
        <v>5083518101</v>
      </c>
      <c r="G32" s="97"/>
      <c r="H32" s="97"/>
      <c r="O32" s="57"/>
      <c r="P32" s="57"/>
    </row>
    <row r="33" spans="2:16" ht="15" hidden="1">
      <c r="B33" s="157" t="s">
        <v>10</v>
      </c>
      <c r="C33" s="158">
        <v>155329320</v>
      </c>
      <c r="D33" s="158">
        <v>384743740</v>
      </c>
      <c r="E33" s="159">
        <f t="shared" si="3"/>
        <v>540073060</v>
      </c>
      <c r="G33" s="97"/>
      <c r="H33" s="97"/>
      <c r="O33" s="57"/>
      <c r="P33" s="57"/>
    </row>
    <row r="34" spans="2:16" ht="15" hidden="1">
      <c r="B34" s="160" t="s">
        <v>95</v>
      </c>
      <c r="C34" s="158">
        <v>1142858974</v>
      </c>
      <c r="D34" s="159"/>
      <c r="E34" s="159">
        <f t="shared" si="3"/>
        <v>1142858974</v>
      </c>
      <c r="G34" s="97"/>
      <c r="H34" s="97"/>
      <c r="O34" s="57"/>
      <c r="P34" s="57"/>
    </row>
    <row r="35" spans="2:16" ht="15" hidden="1">
      <c r="B35" s="157" t="s">
        <v>14</v>
      </c>
      <c r="C35" s="158">
        <v>224243208</v>
      </c>
      <c r="D35" s="158">
        <v>52484400</v>
      </c>
      <c r="E35" s="159">
        <f t="shared" si="3"/>
        <v>276727608</v>
      </c>
      <c r="G35" s="97"/>
      <c r="H35" s="97"/>
      <c r="O35" s="57"/>
      <c r="P35" s="57"/>
    </row>
    <row r="36" spans="2:16" ht="15" hidden="1">
      <c r="B36" s="160" t="s">
        <v>96</v>
      </c>
      <c r="C36" s="158">
        <v>466978999</v>
      </c>
      <c r="D36" s="159"/>
      <c r="E36" s="159">
        <f t="shared" si="3"/>
        <v>466978999</v>
      </c>
      <c r="G36" s="97"/>
      <c r="H36" s="97"/>
      <c r="O36" s="57"/>
      <c r="P36" s="57"/>
    </row>
    <row r="37" spans="2:16" ht="15" hidden="1">
      <c r="B37" s="160" t="s">
        <v>97</v>
      </c>
      <c r="C37" s="158">
        <v>3254006708</v>
      </c>
      <c r="D37" s="159"/>
      <c r="E37" s="159">
        <f t="shared" si="3"/>
        <v>3254006708</v>
      </c>
      <c r="G37" s="97"/>
      <c r="H37" s="97"/>
      <c r="O37" s="57"/>
      <c r="P37" s="57"/>
    </row>
    <row r="38" spans="2:16" ht="15" hidden="1">
      <c r="B38" s="157" t="s">
        <v>11</v>
      </c>
      <c r="C38" s="158">
        <v>1220859831</v>
      </c>
      <c r="D38" s="159"/>
      <c r="E38" s="159">
        <f t="shared" si="3"/>
        <v>1220859831</v>
      </c>
      <c r="G38" s="97"/>
      <c r="H38" s="97"/>
      <c r="O38" s="57"/>
      <c r="P38" s="57"/>
    </row>
    <row r="39" spans="2:16" ht="15" hidden="1">
      <c r="B39" s="157" t="s">
        <v>12</v>
      </c>
      <c r="C39" s="158">
        <v>866963933</v>
      </c>
      <c r="D39" s="158">
        <v>28360000</v>
      </c>
      <c r="E39" s="159">
        <f t="shared" si="3"/>
        <v>895323933</v>
      </c>
      <c r="G39" s="97"/>
      <c r="H39" s="97"/>
      <c r="O39" s="57"/>
      <c r="P39" s="57"/>
    </row>
    <row r="40" spans="2:16" ht="15" hidden="1">
      <c r="B40" s="157" t="s">
        <v>13</v>
      </c>
      <c r="C40" s="158">
        <v>4882582917</v>
      </c>
      <c r="D40" s="159"/>
      <c r="E40" s="159">
        <f t="shared" si="3"/>
        <v>4882582917</v>
      </c>
      <c r="G40" s="97"/>
      <c r="H40" s="97"/>
      <c r="O40" s="57"/>
      <c r="P40" s="57"/>
    </row>
    <row r="41" spans="2:16" ht="15" hidden="1">
      <c r="B41" s="157" t="s">
        <v>20</v>
      </c>
      <c r="C41" s="159">
        <f>SUM(C31:C40)</f>
        <v>15556317670</v>
      </c>
      <c r="D41" s="159">
        <f>SUM(D31:D40)</f>
        <v>2246534574</v>
      </c>
      <c r="E41" s="159">
        <f t="shared" si="3"/>
        <v>17802852244</v>
      </c>
      <c r="G41" s="97"/>
      <c r="H41" s="97"/>
      <c r="O41" s="57"/>
      <c r="P41" s="57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37" t="s">
        <v>56</v>
      </c>
    </row>
    <row r="290" spans="9:11">
      <c r="I290" s="161"/>
      <c r="K290" s="97">
        <v>-50000</v>
      </c>
    </row>
  </sheetData>
  <mergeCells count="17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7" customWidth="1"/>
    <col min="2" max="2" width="22" style="57" customWidth="1"/>
    <col min="3" max="3" width="17.875" style="57" customWidth="1"/>
    <col min="4" max="4" width="14.75" style="57" customWidth="1"/>
    <col min="5" max="5" width="15.25" style="57" customWidth="1"/>
    <col min="6" max="6" width="14.25" style="57" customWidth="1"/>
    <col min="7" max="7" width="13.5" style="57" customWidth="1"/>
    <col min="8" max="8" width="17.25" style="57" customWidth="1"/>
    <col min="9" max="9" width="17.125" style="97" hidden="1" customWidth="1"/>
    <col min="10" max="10" width="16" style="97" hidden="1" customWidth="1"/>
    <col min="11" max="11" width="14.625" style="97" hidden="1" customWidth="1"/>
    <col min="12" max="12" width="21.75" style="97" hidden="1" customWidth="1"/>
    <col min="13" max="14" width="14.75" style="97" hidden="1" customWidth="1"/>
    <col min="15" max="15" width="12.25" style="97" hidden="1" customWidth="1"/>
    <col min="16" max="16" width="13.375" style="97" hidden="1" customWidth="1"/>
    <col min="17" max="16384" width="9" style="57"/>
  </cols>
  <sheetData>
    <row r="1" spans="2:16" ht="33" customHeight="1">
      <c r="B1" s="273" t="s">
        <v>560</v>
      </c>
      <c r="C1" s="274"/>
      <c r="D1" s="274"/>
      <c r="E1" s="274"/>
      <c r="F1" s="274"/>
      <c r="G1" s="274"/>
      <c r="H1" s="274"/>
    </row>
    <row r="2" spans="2:16" ht="12.75" customHeight="1">
      <c r="B2" s="98"/>
      <c r="C2" s="99"/>
      <c r="D2" s="99"/>
      <c r="E2" s="99"/>
      <c r="F2" s="99"/>
      <c r="G2" s="99"/>
      <c r="H2" s="99"/>
    </row>
    <row r="3" spans="2:16" ht="23.25" customHeight="1">
      <c r="B3" s="100" t="s">
        <v>131</v>
      </c>
      <c r="C3" s="101"/>
      <c r="D3" s="162"/>
      <c r="E3" s="54">
        <f>SUM(D7:E7)</f>
        <v>0</v>
      </c>
      <c r="F3" s="54"/>
      <c r="G3" s="54">
        <f>SUM(F7:G7)</f>
        <v>0</v>
      </c>
    </row>
    <row r="4" spans="2:16" s="103" customFormat="1" ht="18" customHeight="1" thickBot="1">
      <c r="B4" s="102"/>
      <c r="H4" s="104" t="s">
        <v>22</v>
      </c>
      <c r="I4" s="105"/>
      <c r="J4" s="105"/>
      <c r="K4" s="105"/>
      <c r="L4" s="105"/>
      <c r="M4" s="106" t="s">
        <v>23</v>
      </c>
      <c r="N4" s="105"/>
      <c r="O4" s="106" t="s">
        <v>24</v>
      </c>
      <c r="P4" s="106"/>
    </row>
    <row r="5" spans="2:16" ht="24" customHeight="1">
      <c r="B5" s="275" t="s">
        <v>25</v>
      </c>
      <c r="C5" s="277" t="s">
        <v>26</v>
      </c>
      <c r="D5" s="279" t="s">
        <v>27</v>
      </c>
      <c r="E5" s="279"/>
      <c r="F5" s="279" t="s">
        <v>28</v>
      </c>
      <c r="G5" s="279"/>
      <c r="H5" s="280" t="s">
        <v>29</v>
      </c>
      <c r="I5" s="257" t="s">
        <v>30</v>
      </c>
      <c r="J5" s="257"/>
      <c r="K5" s="253" t="s">
        <v>31</v>
      </c>
      <c r="L5" s="255" t="s">
        <v>32</v>
      </c>
      <c r="M5" s="257" t="s">
        <v>33</v>
      </c>
      <c r="N5" s="258"/>
      <c r="O5" s="259" t="s">
        <v>34</v>
      </c>
      <c r="P5" s="260"/>
    </row>
    <row r="6" spans="2:16" ht="24" customHeight="1">
      <c r="B6" s="276"/>
      <c r="C6" s="278"/>
      <c r="D6" s="107" t="s">
        <v>35</v>
      </c>
      <c r="E6" s="107" t="s">
        <v>36</v>
      </c>
      <c r="F6" s="107" t="s">
        <v>35</v>
      </c>
      <c r="G6" s="107" t="s">
        <v>36</v>
      </c>
      <c r="H6" s="281"/>
      <c r="I6" s="108" t="s">
        <v>37</v>
      </c>
      <c r="J6" s="109" t="s">
        <v>38</v>
      </c>
      <c r="K6" s="254"/>
      <c r="L6" s="256"/>
      <c r="M6" s="110" t="s">
        <v>37</v>
      </c>
      <c r="N6" s="111" t="s">
        <v>38</v>
      </c>
      <c r="O6" s="261"/>
      <c r="P6" s="262"/>
    </row>
    <row r="7" spans="2:16" ht="38.25" customHeight="1" thickBot="1">
      <c r="B7" s="112" t="s">
        <v>39</v>
      </c>
      <c r="C7" s="113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4">
        <f t="shared" si="0"/>
        <v>0</v>
      </c>
      <c r="I7" s="115" t="e">
        <f>#REF!+#REF!</f>
        <v>#REF!</v>
      </c>
      <c r="J7" s="116" t="e">
        <f>#REF!+#REF!</f>
        <v>#REF!</v>
      </c>
      <c r="K7" s="117" t="e">
        <f>I7-J7</f>
        <v>#REF!</v>
      </c>
      <c r="L7" s="118" t="s">
        <v>40</v>
      </c>
      <c r="M7" s="119" t="e">
        <f>#REF!+#REF!</f>
        <v>#REF!</v>
      </c>
      <c r="N7" s="120" t="e">
        <f>#REF!+#REF!</f>
        <v>#REF!</v>
      </c>
      <c r="O7" s="121">
        <v>0</v>
      </c>
      <c r="P7" s="121">
        <v>0</v>
      </c>
    </row>
    <row r="8" spans="2:16" ht="38.25" customHeight="1">
      <c r="B8" s="130" t="s">
        <v>122</v>
      </c>
      <c r="C8" s="131"/>
      <c r="D8" s="20">
        <f>SUMIFS('2추일입'!$M$7:$M$638,'2추일입'!$B$7:$B$638,'2추총괄표(실국별)'!$B8)</f>
        <v>0</v>
      </c>
      <c r="E8" s="20">
        <f>SUMIFS('2추일입'!$N$7:$N$638,'2추일입'!$B$7:$B$638,'2추총괄표(실국별)'!$B8)</f>
        <v>0</v>
      </c>
      <c r="F8" s="20">
        <f>SUMIFS('2추일출'!$M$7:$M$463,'2추일출'!$B$7:$B$463,'2추총괄표(실국별)'!$B8)</f>
        <v>0</v>
      </c>
      <c r="G8" s="20">
        <f>SUMIFS('2추일출'!$N$7:$N$463,'2추일출'!$B$7:$B$463,'2추총괄표(실국별)'!$B8)</f>
        <v>0</v>
      </c>
      <c r="H8" s="114">
        <f>C8+F8+G8</f>
        <v>0</v>
      </c>
      <c r="I8" s="271" t="s">
        <v>42</v>
      </c>
      <c r="J8" s="272"/>
      <c r="K8" s="105"/>
      <c r="N8" s="132" t="s">
        <v>43</v>
      </c>
    </row>
    <row r="9" spans="2:16" ht="38.25" customHeight="1" thickBot="1">
      <c r="B9" s="130" t="s">
        <v>109</v>
      </c>
      <c r="C9" s="113"/>
      <c r="D9" s="20">
        <f>SUMIFS('2추일입'!$M$7:$M$638,'2추일입'!$B$7:$B$638,'2추총괄표(실국별)'!$B9)</f>
        <v>0</v>
      </c>
      <c r="E9" s="20">
        <f>SUMIFS('2추일입'!$N$7:$N$638,'2추일입'!$B$7:$B$638,'2추총괄표(실국별)'!$B9)</f>
        <v>0</v>
      </c>
      <c r="F9" s="20">
        <f>SUMIFS('2추일출'!$M$7:$M$463,'2추일출'!$B$7:$B$463,'2추총괄표(실국별)'!$B9)</f>
        <v>0</v>
      </c>
      <c r="G9" s="20">
        <f>SUMIFS('2추일출'!$N$7:$N$463,'2추일출'!$B$7:$B$463,'2추총괄표(실국별)'!$B9)</f>
        <v>0</v>
      </c>
      <c r="H9" s="114">
        <f t="shared" ref="H9" si="1">C9+F9+G9</f>
        <v>0</v>
      </c>
      <c r="I9" s="133" t="e">
        <f>#REF!+#REF!</f>
        <v>#REF!</v>
      </c>
      <c r="J9" s="134" t="e">
        <f>#REF!+#REF!</f>
        <v>#REF!</v>
      </c>
      <c r="K9" s="105"/>
      <c r="N9" s="135" t="e">
        <f>#REF!-#REF!</f>
        <v>#REF!</v>
      </c>
    </row>
    <row r="10" spans="2:16" ht="38.25" customHeight="1" thickBot="1">
      <c r="B10" s="130" t="s">
        <v>110</v>
      </c>
      <c r="C10" s="113"/>
      <c r="D10" s="20">
        <f>SUMIFS('2추일입'!$M$7:$M$638,'2추일입'!$B$7:$B$638,'2추총괄표(실국별)'!$B10)</f>
        <v>0</v>
      </c>
      <c r="E10" s="20">
        <f>SUMIFS('2추일입'!$N$7:$N$638,'2추일입'!$B$7:$B$638,'2추총괄표(실국별)'!$B10)</f>
        <v>0</v>
      </c>
      <c r="F10" s="20">
        <f>SUMIFS('2추일출'!$M$7:$M$463,'2추일출'!$B$7:$B$463,'2추총괄표(실국별)'!$B10)</f>
        <v>0</v>
      </c>
      <c r="G10" s="20">
        <f>SUMIFS('2추일출'!$N$7:$N$463,'2추일출'!$B$7:$B$463,'2추총괄표(실국별)'!$B10)</f>
        <v>0</v>
      </c>
      <c r="H10" s="114">
        <f t="shared" ref="H10:H30" si="2">C10+F10+G10</f>
        <v>0</v>
      </c>
      <c r="I10" s="133" t="e">
        <f>#REF!+#REF!</f>
        <v>#REF!</v>
      </c>
      <c r="J10" s="134" t="e">
        <f>#REF!+#REF!</f>
        <v>#REF!</v>
      </c>
      <c r="K10" s="105"/>
      <c r="N10" s="135" t="e">
        <f>#REF!-#REF!</f>
        <v>#REF!</v>
      </c>
    </row>
    <row r="11" spans="2:16" ht="38.25" customHeight="1">
      <c r="B11" s="130" t="s">
        <v>111</v>
      </c>
      <c r="C11" s="113"/>
      <c r="D11" s="20">
        <f>SUMIFS('2추일입'!$M$7:$M$638,'2추일입'!$B$7:$B$638,'2추총괄표(실국별)'!$B11)</f>
        <v>0</v>
      </c>
      <c r="E11" s="20">
        <f>SUMIFS('2추일입'!$N$7:$N$638,'2추일입'!$B$7:$B$638,'2추총괄표(실국별)'!$B11)</f>
        <v>0</v>
      </c>
      <c r="F11" s="20">
        <f>SUMIFS('2추일출'!$M$7:$M$463,'2추일출'!$B$7:$B$463,'2추총괄표(실국별)'!$B11)</f>
        <v>0</v>
      </c>
      <c r="G11" s="20">
        <f>SUMIFS('2추일출'!$N$7:$N$463,'2추일출'!$B$7:$B$463,'2추총괄표(실국별)'!$B11)</f>
        <v>0</v>
      </c>
      <c r="H11" s="114">
        <f t="shared" si="2"/>
        <v>0</v>
      </c>
      <c r="J11" s="136"/>
      <c r="K11" s="137"/>
    </row>
    <row r="12" spans="2:16" ht="38.25" customHeight="1">
      <c r="B12" s="130" t="s">
        <v>189</v>
      </c>
      <c r="C12" s="113"/>
      <c r="D12" s="20">
        <f>SUMIFS('2추일입'!$M$7:$M$638,'2추일입'!$B$7:$B$638,'2추총괄표(실국별)'!$B12)</f>
        <v>0</v>
      </c>
      <c r="E12" s="20">
        <f>SUMIFS('2추일입'!$N$7:$N$638,'2추일입'!$B$7:$B$638,'2추총괄표(실국별)'!$B12)</f>
        <v>0</v>
      </c>
      <c r="F12" s="20">
        <f>SUMIFS('2추일출'!$M$7:$M$463,'2추일출'!$B$7:$B$463,'2추총괄표(실국별)'!$B12)</f>
        <v>0</v>
      </c>
      <c r="G12" s="20">
        <f>SUMIFS('2추일출'!$N$7:$N$463,'2추일출'!$B$7:$B$463,'2추총괄표(실국별)'!$B12)</f>
        <v>0</v>
      </c>
      <c r="H12" s="114">
        <f t="shared" si="2"/>
        <v>0</v>
      </c>
      <c r="J12" s="138"/>
      <c r="L12" s="139"/>
      <c r="M12" s="139"/>
    </row>
    <row r="13" spans="2:16" ht="38.25" customHeight="1">
      <c r="B13" s="130" t="s">
        <v>112</v>
      </c>
      <c r="C13" s="113"/>
      <c r="D13" s="20">
        <f>SUMIFS('2추일입'!$M$7:$M$638,'2추일입'!$B$7:$B$638,'2추총괄표(실국별)'!$B13)</f>
        <v>0</v>
      </c>
      <c r="E13" s="20">
        <f>SUMIFS('2추일입'!$N$7:$N$638,'2추일입'!$B$7:$B$638,'2추총괄표(실국별)'!$B13)</f>
        <v>0</v>
      </c>
      <c r="F13" s="20">
        <f>SUMIFS('2추일출'!$M$7:$M$463,'2추일출'!$B$7:$B$463,'2추총괄표(실국별)'!$B13)</f>
        <v>0</v>
      </c>
      <c r="G13" s="20">
        <f>SUMIFS('2추일출'!$N$7:$N$463,'2추일출'!$B$7:$B$463,'2추총괄표(실국별)'!$B13)</f>
        <v>0</v>
      </c>
      <c r="H13" s="114">
        <f t="shared" si="2"/>
        <v>0</v>
      </c>
      <c r="K13" s="15"/>
      <c r="L13" s="16"/>
      <c r="N13" s="97" t="s">
        <v>44</v>
      </c>
    </row>
    <row r="14" spans="2:16" s="142" customFormat="1" ht="38.25" customHeight="1">
      <c r="B14" s="130" t="s">
        <v>65</v>
      </c>
      <c r="C14" s="140"/>
      <c r="D14" s="20">
        <f>SUMIFS('2추일입'!$M$7:$M$638,'2추일입'!$B$7:$B$638,'2추총괄표(실국별)'!$B14)</f>
        <v>0</v>
      </c>
      <c r="E14" s="20">
        <f>SUMIFS('2추일입'!$N$7:$N$638,'2추일입'!$B$7:$B$638,'2추총괄표(실국별)'!$B14)</f>
        <v>0</v>
      </c>
      <c r="F14" s="20">
        <f>SUMIFS('2추일출'!$M$7:$M$463,'2추일출'!$B$7:$B$463,'2추총괄표(실국별)'!$B14)</f>
        <v>0</v>
      </c>
      <c r="G14" s="20">
        <f>SUMIFS('2추일출'!$N$7:$N$463,'2추일출'!$B$7:$B$463,'2추총괄표(실국별)'!$B14)</f>
        <v>0</v>
      </c>
      <c r="H14" s="114">
        <f t="shared" si="2"/>
        <v>0</v>
      </c>
      <c r="I14" s="141"/>
      <c r="J14" s="141"/>
      <c r="K14" s="15"/>
      <c r="L14" s="16"/>
      <c r="M14" s="127"/>
      <c r="N14" s="128" t="e">
        <f>N10-#REF!</f>
        <v>#REF!</v>
      </c>
      <c r="O14" s="141"/>
      <c r="P14" s="141"/>
    </row>
    <row r="15" spans="2:16" s="142" customFormat="1" ht="38.25" customHeight="1">
      <c r="B15" s="130" t="s">
        <v>218</v>
      </c>
      <c r="C15" s="140"/>
      <c r="D15" s="20">
        <f>SUMIFS('2추일입'!$M$7:$M$638,'2추일입'!$B$7:$B$638,'2추총괄표(실국별)'!$B15)</f>
        <v>0</v>
      </c>
      <c r="E15" s="20">
        <f>SUMIFS('2추일입'!$N$7:$N$638,'2추일입'!$B$7:$B$638,'2추총괄표(실국별)'!$B15)</f>
        <v>0</v>
      </c>
      <c r="F15" s="20">
        <f>SUMIFS('2추일출'!$M$7:$M$463,'2추일출'!$B$7:$B$463,'2추총괄표(실국별)'!$B15)</f>
        <v>0</v>
      </c>
      <c r="G15" s="20">
        <f>SUMIFS('2추일출'!$N$7:$N$463,'2추일출'!$B$7:$B$463,'2추총괄표(실국별)'!$B15)</f>
        <v>0</v>
      </c>
      <c r="H15" s="114">
        <f t="shared" si="2"/>
        <v>0</v>
      </c>
      <c r="I15" s="141"/>
      <c r="J15" s="141"/>
      <c r="K15" s="15"/>
      <c r="L15" s="16"/>
      <c r="M15" s="141"/>
      <c r="N15" s="141"/>
      <c r="O15" s="141"/>
      <c r="P15" s="141"/>
    </row>
    <row r="16" spans="2:16" s="142" customFormat="1" ht="38.25" customHeight="1">
      <c r="B16" s="130" t="s">
        <v>225</v>
      </c>
      <c r="C16" s="140"/>
      <c r="D16" s="20">
        <f>SUMIFS('2추일입'!$M$7:$M$638,'2추일입'!$B$7:$B$638,'2추총괄표(실국별)'!$B16)</f>
        <v>0</v>
      </c>
      <c r="E16" s="20">
        <f>SUMIFS('2추일입'!$N$7:$N$638,'2추일입'!$B$7:$B$638,'2추총괄표(실국별)'!$B16)</f>
        <v>0</v>
      </c>
      <c r="F16" s="20">
        <f>SUMIFS('2추일출'!$M$7:$M$463,'2추일출'!$B$7:$B$463,'2추총괄표(실국별)'!$B16)</f>
        <v>0</v>
      </c>
      <c r="G16" s="20">
        <f>SUMIFS('2추일출'!$N$7:$N$463,'2추일출'!$B$7:$B$463,'2추총괄표(실국별)'!$B16)</f>
        <v>0</v>
      </c>
      <c r="H16" s="114">
        <f t="shared" ref="H16:H23" si="3">C16+F16+G16</f>
        <v>0</v>
      </c>
      <c r="I16" s="141"/>
      <c r="J16" s="141"/>
      <c r="K16" s="15"/>
      <c r="L16" s="16"/>
      <c r="M16" s="141"/>
      <c r="N16" s="141"/>
      <c r="O16" s="141"/>
      <c r="P16" s="141"/>
    </row>
    <row r="17" spans="2:16" s="146" customFormat="1" ht="38.25" customHeight="1">
      <c r="B17" s="143" t="s">
        <v>62</v>
      </c>
      <c r="C17" s="144"/>
      <c r="D17" s="20">
        <f>SUMIFS('2추일입'!$M$7:$M$638,'2추일입'!$B$7:$B$638,'2추총괄표(실국별)'!$B17)</f>
        <v>0</v>
      </c>
      <c r="E17" s="20">
        <f>SUMIFS('2추일입'!$N$7:$N$638,'2추일입'!$B$7:$B$638,'2추총괄표(실국별)'!$B17)</f>
        <v>0</v>
      </c>
      <c r="F17" s="20">
        <f>SUMIFS('2추일출'!$M$7:$M$463,'2추일출'!$B$7:$B$463,'2추총괄표(실국별)'!$B17)</f>
        <v>0</v>
      </c>
      <c r="G17" s="20">
        <f>SUMIFS('2추일출'!$N$7:$N$463,'2추일출'!$B$7:$B$463,'2추총괄표(실국별)'!$B17)</f>
        <v>0</v>
      </c>
      <c r="H17" s="114">
        <f t="shared" si="3"/>
        <v>0</v>
      </c>
      <c r="I17" s="145"/>
      <c r="J17" s="145"/>
      <c r="K17" s="15"/>
      <c r="L17" s="16"/>
      <c r="M17" s="145"/>
      <c r="N17" s="145"/>
      <c r="O17" s="145"/>
      <c r="P17" s="145"/>
    </row>
    <row r="18" spans="2:16" ht="38.25" customHeight="1" thickBot="1">
      <c r="B18" s="130" t="s">
        <v>123</v>
      </c>
      <c r="C18" s="113"/>
      <c r="D18" s="20">
        <f>SUMIFS('2추일입'!$M$7:$M$638,'2추일입'!$B$7:$B$638,'2추총괄표(실국별)'!$B18)</f>
        <v>0</v>
      </c>
      <c r="E18" s="20">
        <f>SUMIFS('2추일입'!$N$7:$N$638,'2추일입'!$B$7:$B$638,'2추총괄표(실국별)'!$B18)</f>
        <v>0</v>
      </c>
      <c r="F18" s="20">
        <f>SUMIFS('2추일출'!$M$7:$M$463,'2추일출'!$B$7:$B$463,'2추총괄표(실국별)'!$B18)</f>
        <v>0</v>
      </c>
      <c r="G18" s="20">
        <f>SUMIFS('2추일출'!$N$7:$N$463,'2추일출'!$B$7:$B$463,'2추총괄표(실국별)'!$B18)</f>
        <v>0</v>
      </c>
      <c r="H18" s="114">
        <f t="shared" si="3"/>
        <v>0</v>
      </c>
      <c r="I18" s="133" t="e">
        <f>#REF!+#REF!</f>
        <v>#REF!</v>
      </c>
      <c r="J18" s="134" t="e">
        <f>#REF!+#REF!</f>
        <v>#REF!</v>
      </c>
      <c r="K18" s="105"/>
      <c r="N18" s="135" t="e">
        <f>#REF!-#REF!</f>
        <v>#REF!</v>
      </c>
    </row>
    <row r="19" spans="2:16" ht="38.25" customHeight="1">
      <c r="B19" s="130" t="s">
        <v>117</v>
      </c>
      <c r="C19" s="113"/>
      <c r="D19" s="20">
        <f>SUMIFS('2추일입'!$M$7:$M$638,'2추일입'!$B$7:$B$638,'2추총괄표(실국별)'!$B19)</f>
        <v>0</v>
      </c>
      <c r="E19" s="20">
        <f>SUMIFS('2추일입'!$N$7:$N$638,'2추일입'!$B$7:$B$638,'2추총괄표(실국별)'!$B19)</f>
        <v>0</v>
      </c>
      <c r="F19" s="20">
        <f>SUMIFS('2추일출'!$M$7:$M$463,'2추일출'!$B$7:$B$463,'2추총괄표(실국별)'!$B19)</f>
        <v>0</v>
      </c>
      <c r="G19" s="20">
        <f>SUMIFS('2추일출'!$N$7:$N$463,'2추일출'!$B$7:$B$463,'2추총괄표(실국별)'!$B19)</f>
        <v>0</v>
      </c>
      <c r="H19" s="114">
        <f t="shared" si="3"/>
        <v>0</v>
      </c>
      <c r="J19" s="136"/>
      <c r="K19" s="137"/>
    </row>
    <row r="20" spans="2:16" ht="38.25" customHeight="1">
      <c r="B20" s="130" t="s">
        <v>113</v>
      </c>
      <c r="C20" s="113"/>
      <c r="D20" s="20">
        <f>SUMIFS('2추일입'!$M$7:$M$638,'2추일입'!$B$7:$B$638,'2추총괄표(실국별)'!$B20)</f>
        <v>0</v>
      </c>
      <c r="E20" s="20">
        <f>SUMIFS('2추일입'!$N$7:$N$638,'2추일입'!$B$7:$B$638,'2추총괄표(실국별)'!$B20)</f>
        <v>0</v>
      </c>
      <c r="F20" s="20">
        <f>SUMIFS('2추일출'!$M$7:$M$463,'2추일출'!$B$7:$B$463,'2추총괄표(실국별)'!$B20)</f>
        <v>0</v>
      </c>
      <c r="G20" s="20">
        <f>SUMIFS('2추일출'!$N$7:$N$463,'2추일출'!$B$7:$B$463,'2추총괄표(실국별)'!$B20)</f>
        <v>0</v>
      </c>
      <c r="H20" s="114">
        <f t="shared" si="3"/>
        <v>0</v>
      </c>
      <c r="J20" s="138"/>
      <c r="L20" s="139"/>
      <c r="M20" s="139"/>
    </row>
    <row r="21" spans="2:16" ht="38.25" customHeight="1">
      <c r="B21" s="130" t="s">
        <v>114</v>
      </c>
      <c r="C21" s="113"/>
      <c r="D21" s="20">
        <f>SUMIFS('2추일입'!$M$7:$M$638,'2추일입'!$B$7:$B$638,'2추총괄표(실국별)'!$B21)</f>
        <v>0</v>
      </c>
      <c r="E21" s="20">
        <f>SUMIFS('2추일입'!$N$7:$N$638,'2추일입'!$B$7:$B$638,'2추총괄표(실국별)'!$B21)</f>
        <v>0</v>
      </c>
      <c r="F21" s="20">
        <f>SUMIFS('2추일출'!$M$7:$M$463,'2추일출'!$B$7:$B$463,'2추총괄표(실국별)'!$B21)</f>
        <v>0</v>
      </c>
      <c r="G21" s="20">
        <f>SUMIFS('2추일출'!$N$7:$N$463,'2추일출'!$B$7:$B$463,'2추총괄표(실국별)'!$B21)</f>
        <v>0</v>
      </c>
      <c r="H21" s="114">
        <f t="shared" si="3"/>
        <v>0</v>
      </c>
      <c r="K21" s="15"/>
      <c r="L21" s="16"/>
      <c r="N21" s="97" t="s">
        <v>44</v>
      </c>
    </row>
    <row r="22" spans="2:16" s="142" customFormat="1" ht="38.25" customHeight="1">
      <c r="B22" s="130" t="s">
        <v>115</v>
      </c>
      <c r="C22" s="140"/>
      <c r="D22" s="20">
        <f>SUMIFS('2추일입'!$M$7:$M$638,'2추일입'!$B$7:$B$638,'2추총괄표(실국별)'!$B22)</f>
        <v>0</v>
      </c>
      <c r="E22" s="20">
        <f>SUMIFS('2추일입'!$N$7:$N$638,'2추일입'!$B$7:$B$638,'2추총괄표(실국별)'!$B22)</f>
        <v>0</v>
      </c>
      <c r="F22" s="20">
        <f>SUMIFS('2추일출'!$M$7:$M$463,'2추일출'!$B$7:$B$463,'2추총괄표(실국별)'!$B22)</f>
        <v>0</v>
      </c>
      <c r="G22" s="20">
        <f>SUMIFS('2추일출'!$N$7:$N$463,'2추일출'!$B$7:$B$463,'2추총괄표(실국별)'!$B22)</f>
        <v>0</v>
      </c>
      <c r="H22" s="114">
        <f t="shared" si="3"/>
        <v>0</v>
      </c>
      <c r="I22" s="141"/>
      <c r="J22" s="141"/>
      <c r="K22" s="15"/>
      <c r="L22" s="16"/>
      <c r="M22" s="127"/>
      <c r="N22" s="128" t="e">
        <f>N18-#REF!</f>
        <v>#REF!</v>
      </c>
      <c r="O22" s="141"/>
      <c r="P22" s="141"/>
    </row>
    <row r="23" spans="2:16" s="142" customFormat="1" ht="38.25" customHeight="1">
      <c r="B23" s="130" t="s">
        <v>388</v>
      </c>
      <c r="C23" s="140"/>
      <c r="D23" s="20">
        <f>SUMIFS('2추일입'!$M$7:$M$638,'2추일입'!$B$7:$B$638,'2추총괄표(실국별)'!$B23)</f>
        <v>0</v>
      </c>
      <c r="E23" s="20">
        <f>SUMIFS('2추일입'!$N$7:$N$638,'2추일입'!$B$7:$B$638,'2추총괄표(실국별)'!$B23)</f>
        <v>0</v>
      </c>
      <c r="F23" s="20">
        <f>SUMIFS('2추일출'!$M$7:$M$463,'2추일출'!$B$7:$B$463,'2추총괄표(실국별)'!$B23)</f>
        <v>0</v>
      </c>
      <c r="G23" s="20">
        <f>SUMIFS('2추일출'!$N$7:$N$463,'2추일출'!$B$7:$B$463,'2추총괄표(실국별)'!$B23)</f>
        <v>0</v>
      </c>
      <c r="H23" s="114">
        <f t="shared" si="3"/>
        <v>0</v>
      </c>
      <c r="I23" s="141"/>
      <c r="J23" s="141"/>
      <c r="K23" s="15"/>
      <c r="L23" s="16"/>
      <c r="M23" s="141"/>
      <c r="N23" s="141"/>
      <c r="O23" s="141"/>
      <c r="P23" s="141"/>
    </row>
    <row r="24" spans="2:16" s="142" customFormat="1" ht="38.25" customHeight="1">
      <c r="B24" s="130" t="s">
        <v>395</v>
      </c>
      <c r="C24" s="140"/>
      <c r="D24" s="20">
        <f>SUMIFS('2추일입'!$M$7:$M$638,'2추일입'!$B$7:$B$638,'2추총괄표(실국별)'!$B24)</f>
        <v>0</v>
      </c>
      <c r="E24" s="20">
        <f>SUMIFS('2추일입'!$N$7:$N$638,'2추일입'!$B$7:$B$638,'2추총괄표(실국별)'!$B24)</f>
        <v>0</v>
      </c>
      <c r="F24" s="20">
        <f>SUMIFS('2추일출'!$M$7:$M$463,'2추일출'!$B$7:$B$463,'2추총괄표(실국별)'!$B24)</f>
        <v>0</v>
      </c>
      <c r="G24" s="20">
        <f>SUMIFS('2추일출'!$N$7:$N$463,'2추일출'!$B$7:$B$463,'2추총괄표(실국별)'!$B24)</f>
        <v>0</v>
      </c>
      <c r="H24" s="114">
        <f t="shared" si="2"/>
        <v>0</v>
      </c>
      <c r="I24" s="141"/>
      <c r="J24" s="141"/>
      <c r="K24" s="15"/>
      <c r="L24" s="16"/>
      <c r="M24" s="141"/>
      <c r="N24" s="141"/>
      <c r="O24" s="141"/>
      <c r="P24" s="141"/>
    </row>
    <row r="25" spans="2:16" s="146" customFormat="1" ht="38.25" customHeight="1">
      <c r="B25" s="143" t="s">
        <v>397</v>
      </c>
      <c r="C25" s="144"/>
      <c r="D25" s="20">
        <f>SUMIFS('2추일입'!$M$7:$M$638,'2추일입'!$B$7:$B$638,'2추총괄표(실국별)'!$B25)</f>
        <v>0</v>
      </c>
      <c r="E25" s="20">
        <f>SUMIFS('2추일입'!$N$7:$N$638,'2추일입'!$B$7:$B$638,'2추총괄표(실국별)'!$B25)</f>
        <v>0</v>
      </c>
      <c r="F25" s="20">
        <f>SUMIFS('2추일출'!$M$7:$M$463,'2추일출'!$B$7:$B$463,'2추총괄표(실국별)'!$B25)</f>
        <v>0</v>
      </c>
      <c r="G25" s="20">
        <f>SUMIFS('2추일출'!$N$7:$N$463,'2추일출'!$B$7:$B$463,'2추총괄표(실국별)'!$B25)</f>
        <v>0</v>
      </c>
      <c r="H25" s="114">
        <f t="shared" si="2"/>
        <v>0</v>
      </c>
      <c r="I25" s="145"/>
      <c r="J25" s="145"/>
      <c r="K25" s="15"/>
      <c r="L25" s="16"/>
      <c r="M25" s="145"/>
      <c r="N25" s="145"/>
      <c r="O25" s="145"/>
      <c r="P25" s="145"/>
    </row>
    <row r="26" spans="2:16" ht="38.25" customHeight="1" thickBot="1">
      <c r="B26" s="130" t="s">
        <v>404</v>
      </c>
      <c r="C26" s="113"/>
      <c r="D26" s="20">
        <f>SUMIFS('2추일입'!$M$7:$M$638,'2추일입'!$B$7:$B$638,'2추총괄표(실국별)'!$B26)</f>
        <v>0</v>
      </c>
      <c r="E26" s="20">
        <f>SUMIFS('2추일입'!$N$7:$N$638,'2추일입'!$B$7:$B$638,'2추총괄표(실국별)'!$B26)</f>
        <v>0</v>
      </c>
      <c r="F26" s="20">
        <f>SUMIFS('2추일출'!$M$7:$M$463,'2추일출'!$B$7:$B$463,'2추총괄표(실국별)'!$B26)</f>
        <v>0</v>
      </c>
      <c r="G26" s="20">
        <f>SUMIFS('2추일출'!$N$7:$N$463,'2추일출'!$B$7:$B$463,'2추총괄표(실국별)'!$B26)</f>
        <v>0</v>
      </c>
      <c r="H26" s="114">
        <f t="shared" si="2"/>
        <v>0</v>
      </c>
      <c r="I26" s="133" t="e">
        <f>#REF!+#REF!</f>
        <v>#REF!</v>
      </c>
      <c r="J26" s="134" t="e">
        <f>#REF!+#REF!</f>
        <v>#REF!</v>
      </c>
      <c r="K26" s="105"/>
      <c r="N26" s="135">
        <f>M2-N2</f>
        <v>0</v>
      </c>
    </row>
    <row r="27" spans="2:16" ht="38.25" customHeight="1">
      <c r="B27" s="130" t="s">
        <v>70</v>
      </c>
      <c r="C27" s="113"/>
      <c r="D27" s="20">
        <f>SUMIFS('2추일입'!$M$7:$M$638,'2추일입'!$B$7:$B$638,'2추총괄표(실국별)'!$B27)</f>
        <v>0</v>
      </c>
      <c r="E27" s="20">
        <f>SUMIFS('2추일입'!$N$7:$N$638,'2추일입'!$B$7:$B$638,'2추총괄표(실국별)'!$B27)</f>
        <v>0</v>
      </c>
      <c r="F27" s="20">
        <f>SUMIFS('2추일출'!$M$7:$M$463,'2추일출'!$B$7:$B$463,'2추총괄표(실국별)'!$B27)</f>
        <v>0</v>
      </c>
      <c r="G27" s="20">
        <f>SUMIFS('2추일출'!$N$7:$N$463,'2추일출'!$B$7:$B$463,'2추총괄표(실국별)'!$B27)</f>
        <v>0</v>
      </c>
      <c r="H27" s="114">
        <f t="shared" si="2"/>
        <v>0</v>
      </c>
      <c r="J27" s="136"/>
      <c r="K27" s="137"/>
    </row>
    <row r="28" spans="2:16" ht="38.25" customHeight="1">
      <c r="B28" s="130" t="s">
        <v>327</v>
      </c>
      <c r="C28" s="113"/>
      <c r="D28" s="20">
        <f>SUMIFS('2추일입'!$M$7:$M$638,'2추일입'!$B$7:$B$638,'2추총괄표(실국별)'!$B28)</f>
        <v>0</v>
      </c>
      <c r="E28" s="20">
        <f>SUMIFS('2추일입'!$N$7:$N$638,'2추일입'!$B$7:$B$638,'2추총괄표(실국별)'!$B28)</f>
        <v>0</v>
      </c>
      <c r="F28" s="20">
        <f>SUMIFS('2추일출'!$M$7:$M$463,'2추일출'!$B$7:$B$463,'2추총괄표(실국별)'!$B28)</f>
        <v>0</v>
      </c>
      <c r="G28" s="20">
        <f>SUMIFS('2추일출'!$N$7:$N$463,'2추일출'!$B$7:$B$463,'2추총괄표(실국별)'!$B28)</f>
        <v>0</v>
      </c>
      <c r="H28" s="114">
        <f t="shared" si="2"/>
        <v>0</v>
      </c>
      <c r="J28" s="138"/>
      <c r="L28" s="139"/>
      <c r="M28" s="139"/>
    </row>
    <row r="29" spans="2:16" ht="38.25" customHeight="1">
      <c r="B29" s="130" t="s">
        <v>342</v>
      </c>
      <c r="C29" s="113"/>
      <c r="D29" s="20">
        <f>SUMIFS('2추일입'!$M$7:$M$638,'2추일입'!$B$7:$B$638,'2추총괄표(실국별)'!$B29)</f>
        <v>0</v>
      </c>
      <c r="E29" s="20">
        <f>SUMIFS('2추일입'!$N$7:$N$638,'2추일입'!$B$7:$B$638,'2추총괄표(실국별)'!$B29)</f>
        <v>0</v>
      </c>
      <c r="F29" s="20">
        <f>SUMIFS('2추일출'!$M$7:$M$463,'2추일출'!$B$7:$B$463,'2추총괄표(실국별)'!$B29)</f>
        <v>0</v>
      </c>
      <c r="G29" s="20">
        <f>SUMIFS('2추일출'!$N$7:$N$463,'2추일출'!$B$7:$B$463,'2추총괄표(실국별)'!$B29)</f>
        <v>0</v>
      </c>
      <c r="H29" s="114">
        <f t="shared" si="2"/>
        <v>0</v>
      </c>
      <c r="K29" s="15"/>
      <c r="L29" s="16"/>
      <c r="N29" s="97" t="s">
        <v>44</v>
      </c>
    </row>
    <row r="30" spans="2:16" s="142" customFormat="1" ht="38.25" customHeight="1">
      <c r="B30" s="130" t="s">
        <v>67</v>
      </c>
      <c r="C30" s="140"/>
      <c r="D30" s="20">
        <f>SUMIFS('2추일입'!$M$7:$M$638,'2추일입'!$B$7:$B$638,'2추총괄표(실국별)'!$B30)</f>
        <v>0</v>
      </c>
      <c r="E30" s="20">
        <f>SUMIFS('2추일입'!$N$7:$N$638,'2추일입'!$B$7:$B$638,'2추총괄표(실국별)'!$B30)</f>
        <v>0</v>
      </c>
      <c r="F30" s="20">
        <f>SUMIFS('2추일출'!$M$7:$M$463,'2추일출'!$B$7:$B$463,'2추총괄표(실국별)'!$B30)</f>
        <v>0</v>
      </c>
      <c r="G30" s="20">
        <f>SUMIFS('2추일출'!$N$7:$N$463,'2추일출'!$B$7:$B$463,'2추총괄표(실국별)'!$B30)</f>
        <v>0</v>
      </c>
      <c r="H30" s="114">
        <f t="shared" si="2"/>
        <v>0</v>
      </c>
      <c r="I30" s="141"/>
      <c r="J30" s="141"/>
      <c r="K30" s="15"/>
      <c r="L30" s="16"/>
      <c r="M30" s="127"/>
      <c r="N30" s="128">
        <f>N26-K2</f>
        <v>0</v>
      </c>
      <c r="O30" s="141"/>
      <c r="P30" s="141"/>
    </row>
    <row r="31" spans="2:16" ht="38.25" customHeight="1" thickBot="1">
      <c r="B31" s="130" t="s">
        <v>370</v>
      </c>
      <c r="C31" s="113"/>
      <c r="D31" s="20">
        <f>SUMIFS('2추일입'!$M$7:$M$638,'2추일입'!$B$7:$B$638,'2추총괄표(실국별)'!$B31)</f>
        <v>0</v>
      </c>
      <c r="E31" s="20">
        <f>SUMIFS('2추일입'!$N$7:$N$638,'2추일입'!$B$7:$B$638,'2추총괄표(실국별)'!$B31)</f>
        <v>0</v>
      </c>
      <c r="F31" s="20">
        <f>SUMIFS('2추일출'!$M$7:$M$463,'2추일출'!$B$7:$B$463,'2추총괄표(실국별)'!$B31)</f>
        <v>0</v>
      </c>
      <c r="G31" s="20">
        <f>SUMIFS('2추일출'!$N$7:$N$463,'2추일출'!$B$7:$B$463,'2추총괄표(실국별)'!$B31)</f>
        <v>0</v>
      </c>
      <c r="H31" s="114">
        <f t="shared" ref="H31:H33" si="4">C31+F31+G31</f>
        <v>0</v>
      </c>
      <c r="I31" s="133" t="e">
        <f>#REF!+#REF!</f>
        <v>#REF!</v>
      </c>
      <c r="J31" s="134" t="e">
        <f>#REF!+#REF!</f>
        <v>#REF!</v>
      </c>
      <c r="K31" s="105"/>
      <c r="N31" s="135" t="e">
        <f>M7-N7</f>
        <v>#REF!</v>
      </c>
    </row>
    <row r="32" spans="2:16" ht="38.25" customHeight="1">
      <c r="B32" s="130" t="s">
        <v>380</v>
      </c>
      <c r="C32" s="113"/>
      <c r="D32" s="20">
        <f>SUMIFS('2추일입'!$M$7:$M$638,'2추일입'!$B$7:$B$638,'2추총괄표(실국별)'!$B32)</f>
        <v>0</v>
      </c>
      <c r="E32" s="20">
        <f>SUMIFS('2추일입'!$N$7:$N$638,'2추일입'!$B$7:$B$638,'2추총괄표(실국별)'!$B32)</f>
        <v>0</v>
      </c>
      <c r="F32" s="20">
        <f>SUMIFS('2추일출'!$M$7:$M$463,'2추일출'!$B$7:$B$463,'2추총괄표(실국별)'!$B32)</f>
        <v>0</v>
      </c>
      <c r="G32" s="20">
        <f>SUMIFS('2추일출'!$N$7:$N$463,'2추일출'!$B$7:$B$463,'2추총괄표(실국별)'!$B32)</f>
        <v>0</v>
      </c>
      <c r="H32" s="114">
        <f t="shared" si="4"/>
        <v>0</v>
      </c>
      <c r="J32" s="136"/>
      <c r="K32" s="137"/>
    </row>
    <row r="33" spans="2:16" ht="38.25" customHeight="1" thickBot="1">
      <c r="B33" s="147" t="s">
        <v>406</v>
      </c>
      <c r="C33" s="153"/>
      <c r="D33" s="21">
        <f>SUMIFS('2추일입'!$M$7:$M$638,'2추일입'!$B$7:$B$638,'2추총괄표(실국별)'!$B33)</f>
        <v>0</v>
      </c>
      <c r="E33" s="21">
        <f>SUMIFS('2추일입'!$N$7:$N$638,'2추일입'!$B$7:$B$638,'2추총괄표(실국별)'!$B33)</f>
        <v>0</v>
      </c>
      <c r="F33" s="21">
        <f>SUMIFS('2추일출'!$M$7:$M$463,'2추일출'!$B$7:$B$463,'2추총괄표(실국별)'!$B33)</f>
        <v>0</v>
      </c>
      <c r="G33" s="21">
        <f>SUMIFS('2추일출'!$N$7:$N$463,'2추일출'!$B$7:$B$463,'2추총괄표(실국별)'!$B33)</f>
        <v>0</v>
      </c>
      <c r="H33" s="149">
        <f t="shared" si="4"/>
        <v>0</v>
      </c>
      <c r="J33" s="138"/>
      <c r="L33" s="139"/>
      <c r="M33" s="139"/>
    </row>
    <row r="34" spans="2:16" ht="18" customHeight="1">
      <c r="B34" s="103"/>
      <c r="C34" s="103"/>
      <c r="D34" s="103"/>
      <c r="E34" s="103"/>
      <c r="F34" s="103"/>
      <c r="G34" s="103"/>
      <c r="H34" s="103"/>
      <c r="K34" s="15"/>
      <c r="L34" s="16"/>
    </row>
    <row r="35" spans="2:16" ht="20.25" customHeight="1"/>
    <row r="36" spans="2:16" ht="20.25" customHeight="1"/>
    <row r="37" spans="2:16" ht="14.25">
      <c r="B37" s="154" t="s">
        <v>17</v>
      </c>
      <c r="C37" s="155" t="s">
        <v>52</v>
      </c>
      <c r="D37" s="156" t="s">
        <v>53</v>
      </c>
      <c r="E37" s="155" t="s">
        <v>54</v>
      </c>
      <c r="G37" s="97"/>
      <c r="H37" s="97"/>
      <c r="O37" s="57"/>
      <c r="P37" s="57"/>
    </row>
    <row r="38" spans="2:16" ht="15">
      <c r="B38" s="157" t="s">
        <v>122</v>
      </c>
      <c r="C38" s="158">
        <v>914581</v>
      </c>
      <c r="D38" s="159"/>
      <c r="E38" s="159">
        <f>SUM(C38:D38)</f>
        <v>914581</v>
      </c>
      <c r="G38" s="97"/>
      <c r="H38" s="97"/>
      <c r="O38" s="57"/>
      <c r="P38" s="57"/>
    </row>
    <row r="39" spans="2:16" ht="15">
      <c r="B39" s="157" t="s">
        <v>109</v>
      </c>
      <c r="C39" s="158">
        <v>3119807801</v>
      </c>
      <c r="D39" s="158">
        <v>1780946434</v>
      </c>
      <c r="E39" s="159">
        <f t="shared" ref="E39:E66" si="5">SUM(C39:D39)</f>
        <v>4900754235</v>
      </c>
      <c r="H39" s="97"/>
      <c r="O39" s="57"/>
      <c r="P39" s="57"/>
    </row>
    <row r="40" spans="2:16" ht="15">
      <c r="B40" s="157" t="s">
        <v>110</v>
      </c>
      <c r="C40" s="158">
        <v>190109521</v>
      </c>
      <c r="D40" s="158">
        <v>28360000</v>
      </c>
      <c r="E40" s="159">
        <f t="shared" si="5"/>
        <v>218469521</v>
      </c>
      <c r="H40" s="97"/>
      <c r="O40" s="57"/>
      <c r="P40" s="57"/>
    </row>
    <row r="41" spans="2:16" ht="15">
      <c r="B41" s="160" t="s">
        <v>111</v>
      </c>
      <c r="C41" s="158">
        <v>544196314</v>
      </c>
      <c r="D41" s="159"/>
      <c r="E41" s="159">
        <f t="shared" si="5"/>
        <v>544196314</v>
      </c>
      <c r="G41" s="97"/>
      <c r="H41" s="97"/>
      <c r="O41" s="57"/>
      <c r="P41" s="57"/>
    </row>
    <row r="42" spans="2:16" ht="15">
      <c r="B42" s="157" t="s">
        <v>112</v>
      </c>
      <c r="C42" s="158">
        <v>224243208</v>
      </c>
      <c r="D42" s="158">
        <v>52484400</v>
      </c>
      <c r="E42" s="159">
        <f t="shared" si="5"/>
        <v>276727608</v>
      </c>
      <c r="H42" s="97"/>
      <c r="O42" s="57"/>
      <c r="P42" s="57"/>
    </row>
    <row r="43" spans="2:16" ht="15">
      <c r="B43" s="160" t="s">
        <v>65</v>
      </c>
      <c r="C43" s="158">
        <v>249710070</v>
      </c>
      <c r="D43" s="159"/>
      <c r="E43" s="159">
        <f t="shared" si="5"/>
        <v>249710070</v>
      </c>
      <c r="G43" s="97"/>
      <c r="H43" s="97"/>
      <c r="O43" s="57"/>
      <c r="P43" s="57"/>
    </row>
    <row r="44" spans="2:16" ht="15">
      <c r="B44" s="160" t="s">
        <v>113</v>
      </c>
      <c r="C44" s="158">
        <v>2571625696</v>
      </c>
      <c r="D44" s="159"/>
      <c r="E44" s="159">
        <f t="shared" si="5"/>
        <v>2571625696</v>
      </c>
      <c r="G44" s="97"/>
      <c r="H44" s="97"/>
      <c r="O44" s="57"/>
      <c r="P44" s="57"/>
    </row>
    <row r="45" spans="2:16" ht="15">
      <c r="B45" s="157" t="s">
        <v>114</v>
      </c>
      <c r="C45" s="158">
        <v>94671441</v>
      </c>
      <c r="D45" s="159"/>
      <c r="E45" s="159">
        <f t="shared" si="5"/>
        <v>94671441</v>
      </c>
      <c r="G45" s="97"/>
      <c r="H45" s="97"/>
      <c r="O45" s="57"/>
      <c r="P45" s="57"/>
    </row>
    <row r="46" spans="2:16" ht="15">
      <c r="B46" s="157" t="s">
        <v>106</v>
      </c>
      <c r="C46" s="158">
        <v>107956457</v>
      </c>
      <c r="E46" s="159">
        <f t="shared" si="5"/>
        <v>107956457</v>
      </c>
      <c r="H46" s="97"/>
      <c r="O46" s="57"/>
      <c r="P46" s="57"/>
    </row>
    <row r="47" spans="2:16" ht="15">
      <c r="B47" s="157" t="s">
        <v>115</v>
      </c>
      <c r="C47" s="158">
        <v>1879955306</v>
      </c>
      <c r="D47" s="159"/>
      <c r="E47" s="159">
        <f t="shared" si="5"/>
        <v>1879955306</v>
      </c>
      <c r="G47" s="97"/>
      <c r="H47" s="97"/>
      <c r="O47" s="57"/>
      <c r="P47" s="57"/>
    </row>
    <row r="48" spans="2:16" ht="15">
      <c r="B48" s="157" t="s">
        <v>120</v>
      </c>
      <c r="C48" s="158">
        <v>475412376</v>
      </c>
      <c r="D48" s="159"/>
      <c r="E48" s="159">
        <f t="shared" si="5"/>
        <v>475412376</v>
      </c>
      <c r="G48" s="97"/>
      <c r="H48" s="97"/>
      <c r="O48" s="57"/>
      <c r="P48" s="57"/>
    </row>
    <row r="49" spans="2:5" ht="15">
      <c r="B49" s="157" t="s">
        <v>116</v>
      </c>
      <c r="C49" s="158">
        <v>148252370</v>
      </c>
      <c r="D49" s="158">
        <v>384743740</v>
      </c>
      <c r="E49" s="159">
        <f t="shared" si="5"/>
        <v>532996110</v>
      </c>
    </row>
    <row r="50" spans="2:5" ht="15">
      <c r="B50" s="157" t="s">
        <v>123</v>
      </c>
      <c r="C50" s="158">
        <v>9607826</v>
      </c>
      <c r="E50" s="159">
        <f t="shared" si="5"/>
        <v>9607826</v>
      </c>
    </row>
    <row r="51" spans="2:5" ht="15">
      <c r="B51" s="157" t="s">
        <v>117</v>
      </c>
      <c r="C51" s="158">
        <v>384069</v>
      </c>
      <c r="E51" s="159">
        <f t="shared" si="5"/>
        <v>384069</v>
      </c>
    </row>
    <row r="52" spans="2:5" ht="15">
      <c r="B52" s="157" t="s">
        <v>70</v>
      </c>
      <c r="C52" s="158">
        <v>1353512493</v>
      </c>
      <c r="E52" s="159">
        <f t="shared" si="5"/>
        <v>1353512493</v>
      </c>
    </row>
    <row r="53" spans="2:5" ht="15">
      <c r="B53" s="157" t="s">
        <v>107</v>
      </c>
      <c r="C53" s="158">
        <v>69450506</v>
      </c>
      <c r="E53" s="159">
        <f t="shared" si="5"/>
        <v>69450506</v>
      </c>
    </row>
    <row r="54" spans="2:5" ht="15">
      <c r="B54" s="157" t="s">
        <v>108</v>
      </c>
      <c r="C54" s="158">
        <v>173302168</v>
      </c>
      <c r="E54" s="159">
        <f t="shared" si="5"/>
        <v>173302168</v>
      </c>
    </row>
    <row r="55" spans="2:5" ht="15">
      <c r="B55" s="157" t="s">
        <v>118</v>
      </c>
      <c r="C55" s="158">
        <v>2325292998</v>
      </c>
      <c r="E55" s="159">
        <f t="shared" si="5"/>
        <v>2325292998</v>
      </c>
    </row>
    <row r="56" spans="2:5" ht="15">
      <c r="B56" s="157" t="s">
        <v>67</v>
      </c>
      <c r="C56" s="158">
        <v>193048941</v>
      </c>
      <c r="E56" s="159">
        <f t="shared" si="5"/>
        <v>193048941</v>
      </c>
    </row>
    <row r="57" spans="2:5" ht="15">
      <c r="B57" s="157" t="s">
        <v>119</v>
      </c>
      <c r="C57" s="158">
        <v>866196185</v>
      </c>
      <c r="E57" s="159">
        <f t="shared" si="5"/>
        <v>866196185</v>
      </c>
    </row>
    <row r="58" spans="2:5" ht="15">
      <c r="B58" s="157" t="s">
        <v>124</v>
      </c>
      <c r="C58" s="158">
        <v>1402108</v>
      </c>
      <c r="E58" s="159">
        <f t="shared" si="5"/>
        <v>1402108</v>
      </c>
    </row>
    <row r="59" spans="2:5" ht="15">
      <c r="B59" s="157" t="s">
        <v>62</v>
      </c>
      <c r="C59" s="158">
        <v>29930218</v>
      </c>
      <c r="E59" s="159">
        <f t="shared" si="5"/>
        <v>29930218</v>
      </c>
    </row>
    <row r="60" spans="2:5" ht="15">
      <c r="B60" s="157" t="s">
        <v>125</v>
      </c>
      <c r="C60" s="158">
        <v>39275302</v>
      </c>
      <c r="E60" s="159">
        <f t="shared" si="5"/>
        <v>39275302</v>
      </c>
    </row>
    <row r="61" spans="2:5" ht="15">
      <c r="B61" s="157" t="s">
        <v>126</v>
      </c>
      <c r="C61" s="158">
        <v>8910247</v>
      </c>
      <c r="E61" s="159">
        <f t="shared" si="5"/>
        <v>8910247</v>
      </c>
    </row>
    <row r="62" spans="2:5" ht="15">
      <c r="B62" s="157" t="s">
        <v>127</v>
      </c>
      <c r="C62" s="158">
        <v>9409184</v>
      </c>
      <c r="E62" s="159">
        <f t="shared" si="5"/>
        <v>9409184</v>
      </c>
    </row>
    <row r="63" spans="2:5" ht="15">
      <c r="B63" s="157" t="s">
        <v>121</v>
      </c>
      <c r="C63" s="158">
        <v>563921605</v>
      </c>
      <c r="E63" s="159">
        <f t="shared" si="5"/>
        <v>563921605</v>
      </c>
    </row>
    <row r="64" spans="2:5" ht="15">
      <c r="B64" s="157" t="s">
        <v>128</v>
      </c>
      <c r="C64" s="158">
        <v>246707189</v>
      </c>
      <c r="E64" s="159">
        <f t="shared" si="5"/>
        <v>246707189</v>
      </c>
    </row>
    <row r="65" spans="2:5" ht="15">
      <c r="B65" s="157" t="s">
        <v>129</v>
      </c>
      <c r="C65" s="158">
        <v>5137721</v>
      </c>
      <c r="E65" s="159">
        <f t="shared" si="5"/>
        <v>5137721</v>
      </c>
    </row>
    <row r="66" spans="2:5" ht="15">
      <c r="B66" s="157" t="s">
        <v>130</v>
      </c>
      <c r="C66" s="158">
        <v>53973769</v>
      </c>
      <c r="E66" s="159">
        <f t="shared" si="5"/>
        <v>53973769</v>
      </c>
    </row>
    <row r="67" spans="2:5" ht="15">
      <c r="B67" s="157" t="s">
        <v>20</v>
      </c>
      <c r="C67" s="159">
        <f>SUM(C38:C66)</f>
        <v>15556317670</v>
      </c>
      <c r="D67" s="159">
        <f>SUM(D38:D66)</f>
        <v>2246534574</v>
      </c>
      <c r="E67" s="159">
        <f t="shared" ref="E67" si="6">SUM(C67:D67)</f>
        <v>17802852244</v>
      </c>
    </row>
    <row r="167" spans="1:20" s="97" customFormat="1" ht="24">
      <c r="A167" s="57"/>
      <c r="B167" s="57"/>
      <c r="C167" s="57"/>
      <c r="D167" s="57"/>
      <c r="E167" s="57"/>
      <c r="F167" s="57"/>
      <c r="G167" s="57"/>
      <c r="H167" s="57"/>
      <c r="I167" s="137" t="s">
        <v>56</v>
      </c>
      <c r="Q167" s="57"/>
      <c r="R167" s="57"/>
      <c r="S167" s="57"/>
      <c r="T167" s="57"/>
    </row>
    <row r="297" spans="1:20" s="97" customFormat="1">
      <c r="A297" s="57"/>
      <c r="B297" s="57"/>
      <c r="C297" s="57"/>
      <c r="D297" s="57"/>
      <c r="E297" s="57"/>
      <c r="F297" s="57"/>
      <c r="G297" s="57"/>
      <c r="H297" s="57"/>
      <c r="I297" s="161"/>
      <c r="K297" s="97">
        <v>-50000</v>
      </c>
      <c r="Q297" s="57"/>
      <c r="R297" s="57"/>
      <c r="S297" s="57"/>
      <c r="T297" s="57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46"/>
  <sheetViews>
    <sheetView topLeftCell="B13" zoomScale="90" zoomScaleNormal="90" workbookViewId="0">
      <selection activeCell="H30" sqref="H30"/>
    </sheetView>
  </sheetViews>
  <sheetFormatPr defaultRowHeight="16.5"/>
  <cols>
    <col min="1" max="1" width="6.875" hidden="1" customWidth="1"/>
    <col min="2" max="2" width="2.25" customWidth="1"/>
    <col min="3" max="3" width="12.625" customWidth="1"/>
    <col min="4" max="4" width="12.375" customWidth="1"/>
    <col min="5" max="5" width="10.75" customWidth="1"/>
    <col min="6" max="6" width="11.5" customWidth="1"/>
    <col min="7" max="8" width="10.375" customWidth="1"/>
    <col min="9" max="9" width="12.5" customWidth="1"/>
    <col min="10" max="11" width="9" customWidth="1"/>
    <col min="12" max="13" width="10.375" hidden="1" customWidth="1"/>
    <col min="14" max="14" width="12.25" hidden="1" customWidth="1"/>
    <col min="15" max="16" width="9" hidden="1" customWidth="1"/>
    <col min="17" max="17" width="1.875" customWidth="1"/>
    <col min="18" max="18" width="12.375" customWidth="1"/>
    <col min="19" max="19" width="10.75" customWidth="1"/>
    <col min="20" max="20" width="11.5" customWidth="1"/>
    <col min="21" max="22" width="10.375" customWidth="1"/>
    <col min="23" max="23" width="12.5" customWidth="1"/>
    <col min="24" max="25" width="9" customWidth="1"/>
    <col min="26" max="27" width="10.375" hidden="1" customWidth="1"/>
    <col min="28" max="28" width="12.25" hidden="1" customWidth="1"/>
    <col min="29" max="30" width="9" hidden="1" customWidth="1"/>
  </cols>
  <sheetData>
    <row r="1" spans="1:30" ht="25.5">
      <c r="B1" s="282" t="s">
        <v>564</v>
      </c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</row>
    <row r="2" spans="1:30">
      <c r="J2" s="163" t="str">
        <f>IF(J6=X6,"OK","@@")</f>
        <v>@@</v>
      </c>
      <c r="K2" s="163"/>
      <c r="L2" s="163"/>
      <c r="M2" s="163"/>
      <c r="N2" s="163"/>
      <c r="O2" s="163" t="str">
        <f>IF(O6=AC6,"OK","@@")</f>
        <v>OK</v>
      </c>
      <c r="X2" s="163" t="str">
        <f>IF(X6=J6,"OK","@@")</f>
        <v>@@</v>
      </c>
      <c r="Y2" s="163"/>
      <c r="Z2" s="163"/>
      <c r="AA2" s="163"/>
      <c r="AB2" s="163"/>
      <c r="AC2" s="163" t="str">
        <f>IF(AC6=O6,"OK","@@")</f>
        <v>OK</v>
      </c>
      <c r="AD2" s="163"/>
    </row>
    <row r="3" spans="1:30" ht="18.75" customHeight="1">
      <c r="B3" s="299" t="s">
        <v>531</v>
      </c>
      <c r="C3" s="300"/>
      <c r="D3" s="288" t="s">
        <v>74</v>
      </c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R3" s="288" t="s">
        <v>75</v>
      </c>
      <c r="S3" s="288"/>
      <c r="T3" s="288"/>
      <c r="U3" s="288"/>
      <c r="V3" s="288"/>
      <c r="W3" s="288"/>
      <c r="X3" s="288"/>
      <c r="Y3" s="288"/>
      <c r="Z3" s="288"/>
      <c r="AA3" s="288"/>
      <c r="AB3" s="288"/>
      <c r="AC3" s="288"/>
      <c r="AD3" s="288"/>
    </row>
    <row r="4" spans="1:30" ht="27.75" customHeight="1">
      <c r="B4" s="301"/>
      <c r="C4" s="302"/>
      <c r="D4" s="289" t="s">
        <v>137</v>
      </c>
      <c r="E4" s="289" t="s">
        <v>135</v>
      </c>
      <c r="F4" s="289" t="s">
        <v>138</v>
      </c>
      <c r="G4" s="291" t="s">
        <v>139</v>
      </c>
      <c r="H4" s="286"/>
      <c r="I4" s="293" t="s">
        <v>80</v>
      </c>
      <c r="J4" s="285" t="s">
        <v>8</v>
      </c>
      <c r="K4" s="286"/>
      <c r="L4" s="292" t="s">
        <v>140</v>
      </c>
      <c r="M4" s="287"/>
      <c r="N4" s="283" t="s">
        <v>136</v>
      </c>
      <c r="O4" s="287" t="s">
        <v>79</v>
      </c>
      <c r="P4" s="287"/>
      <c r="R4" s="289" t="s">
        <v>528</v>
      </c>
      <c r="S4" s="289" t="s">
        <v>529</v>
      </c>
      <c r="T4" s="289" t="s">
        <v>530</v>
      </c>
      <c r="U4" s="291" t="s">
        <v>139</v>
      </c>
      <c r="V4" s="286"/>
      <c r="W4" s="293" t="s">
        <v>80</v>
      </c>
      <c r="X4" s="285" t="s">
        <v>8</v>
      </c>
      <c r="Y4" s="286"/>
      <c r="Z4" s="292" t="s">
        <v>140</v>
      </c>
      <c r="AA4" s="287"/>
      <c r="AB4" s="283" t="s">
        <v>136</v>
      </c>
      <c r="AC4" s="287" t="s">
        <v>79</v>
      </c>
      <c r="AD4" s="287"/>
    </row>
    <row r="5" spans="1:30" ht="18.75" customHeight="1">
      <c r="B5" s="303"/>
      <c r="C5" s="304"/>
      <c r="D5" s="290"/>
      <c r="E5" s="290"/>
      <c r="F5" s="290"/>
      <c r="G5" s="93" t="s">
        <v>0</v>
      </c>
      <c r="H5" s="93" t="s">
        <v>1</v>
      </c>
      <c r="I5" s="294"/>
      <c r="J5" s="93" t="s">
        <v>3</v>
      </c>
      <c r="K5" s="93" t="s">
        <v>2</v>
      </c>
      <c r="L5" s="64" t="s">
        <v>0</v>
      </c>
      <c r="M5" s="64" t="s">
        <v>1</v>
      </c>
      <c r="N5" s="284"/>
      <c r="O5" s="64" t="s">
        <v>3</v>
      </c>
      <c r="P5" s="64" t="s">
        <v>2</v>
      </c>
      <c r="R5" s="290"/>
      <c r="S5" s="290"/>
      <c r="T5" s="290"/>
      <c r="U5" s="63" t="s">
        <v>0</v>
      </c>
      <c r="V5" s="63" t="s">
        <v>1</v>
      </c>
      <c r="W5" s="294"/>
      <c r="X5" s="63" t="s">
        <v>3</v>
      </c>
      <c r="Y5" s="63" t="s">
        <v>2</v>
      </c>
      <c r="Z5" s="64" t="s">
        <v>0</v>
      </c>
      <c r="AA5" s="64" t="s">
        <v>1</v>
      </c>
      <c r="AB5" s="284"/>
      <c r="AC5" s="64" t="s">
        <v>3</v>
      </c>
      <c r="AD5" s="64" t="s">
        <v>2</v>
      </c>
    </row>
    <row r="6" spans="1:30">
      <c r="B6" s="297" t="s">
        <v>39</v>
      </c>
      <c r="C6" s="298"/>
      <c r="D6" s="92">
        <f>SUM(D7:D46)/2</f>
        <v>172374190</v>
      </c>
      <c r="E6" s="92">
        <f t="shared" ref="E6:P6" si="0">SUM(E7:E46)/2</f>
        <v>355839021</v>
      </c>
      <c r="F6" s="92">
        <f t="shared" si="0"/>
        <v>355839021</v>
      </c>
      <c r="G6" s="92">
        <f t="shared" si="0"/>
        <v>-38679750</v>
      </c>
      <c r="H6" s="92">
        <f t="shared" si="0"/>
        <v>118478</v>
      </c>
      <c r="I6" s="92">
        <f t="shared" si="0"/>
        <v>321860918</v>
      </c>
      <c r="J6" s="92">
        <f t="shared" si="0"/>
        <v>-38679750</v>
      </c>
      <c r="K6" s="92">
        <f t="shared" si="0"/>
        <v>118478</v>
      </c>
      <c r="L6" s="92">
        <f t="shared" si="0"/>
        <v>0</v>
      </c>
      <c r="M6" s="92">
        <f t="shared" si="0"/>
        <v>0</v>
      </c>
      <c r="N6" s="92">
        <f t="shared" si="0"/>
        <v>360422190</v>
      </c>
      <c r="O6" s="92">
        <f t="shared" si="0"/>
        <v>0</v>
      </c>
      <c r="P6" s="92">
        <f t="shared" si="0"/>
        <v>0</v>
      </c>
      <c r="R6" s="92">
        <f>SUM(R7:R46)/2</f>
        <v>171607000</v>
      </c>
      <c r="S6" s="92">
        <f t="shared" ref="S6:AD6" si="1">SUM(S7:S46)/2</f>
        <v>388113855</v>
      </c>
      <c r="T6" s="92">
        <f t="shared" si="1"/>
        <v>388113855</v>
      </c>
      <c r="U6" s="92">
        <f t="shared" si="1"/>
        <v>-43551350</v>
      </c>
      <c r="V6" s="92">
        <f t="shared" si="1"/>
        <v>0</v>
      </c>
      <c r="W6" s="92">
        <f t="shared" si="1"/>
        <v>349109505</v>
      </c>
      <c r="X6" s="92">
        <f t="shared" si="1"/>
        <v>-43401350</v>
      </c>
      <c r="Y6" s="92">
        <f t="shared" si="1"/>
        <v>-150000</v>
      </c>
      <c r="Z6" s="92">
        <f t="shared" si="1"/>
        <v>0</v>
      </c>
      <c r="AA6" s="92">
        <f t="shared" si="1"/>
        <v>0</v>
      </c>
      <c r="AB6" s="92">
        <f t="shared" si="1"/>
        <v>392660855</v>
      </c>
      <c r="AC6" s="92">
        <f t="shared" si="1"/>
        <v>0</v>
      </c>
      <c r="AD6" s="92">
        <f t="shared" si="1"/>
        <v>0</v>
      </c>
    </row>
    <row r="7" spans="1:30" ht="16.5" customHeight="1">
      <c r="A7" s="94"/>
      <c r="B7" s="295" t="s">
        <v>18</v>
      </c>
      <c r="C7" s="296"/>
      <c r="D7" s="86">
        <f>SUM(D8:D10)</f>
        <v>0</v>
      </c>
      <c r="E7" s="86">
        <f t="shared" ref="E7:P7" si="2">SUM(E8:E10)</f>
        <v>0</v>
      </c>
      <c r="F7" s="86">
        <f t="shared" si="2"/>
        <v>0</v>
      </c>
      <c r="G7" s="86">
        <f t="shared" si="2"/>
        <v>0</v>
      </c>
      <c r="H7" s="86">
        <f t="shared" si="2"/>
        <v>0</v>
      </c>
      <c r="I7" s="86">
        <f t="shared" si="2"/>
        <v>0</v>
      </c>
      <c r="J7" s="86">
        <f t="shared" si="2"/>
        <v>0</v>
      </c>
      <c r="K7" s="86">
        <f t="shared" si="2"/>
        <v>0</v>
      </c>
      <c r="L7" s="86">
        <f t="shared" si="2"/>
        <v>0</v>
      </c>
      <c r="M7" s="86">
        <f t="shared" si="2"/>
        <v>0</v>
      </c>
      <c r="N7" s="86">
        <f t="shared" si="2"/>
        <v>0</v>
      </c>
      <c r="O7" s="86">
        <f t="shared" si="2"/>
        <v>0</v>
      </c>
      <c r="P7" s="86">
        <f t="shared" si="2"/>
        <v>0</v>
      </c>
      <c r="R7" s="86">
        <f>SUM(R8:R10)</f>
        <v>0</v>
      </c>
      <c r="S7" s="86">
        <f t="shared" ref="S7:AD7" si="3">SUM(S8:S10)</f>
        <v>0</v>
      </c>
      <c r="T7" s="86">
        <f t="shared" si="3"/>
        <v>0</v>
      </c>
      <c r="U7" s="86">
        <f t="shared" si="3"/>
        <v>0</v>
      </c>
      <c r="V7" s="86">
        <f t="shared" si="3"/>
        <v>0</v>
      </c>
      <c r="W7" s="86">
        <f t="shared" si="3"/>
        <v>0</v>
      </c>
      <c r="X7" s="86">
        <f t="shared" si="3"/>
        <v>0</v>
      </c>
      <c r="Y7" s="86">
        <f t="shared" si="3"/>
        <v>0</v>
      </c>
      <c r="Z7" s="86">
        <f t="shared" si="3"/>
        <v>0</v>
      </c>
      <c r="AA7" s="86">
        <f t="shared" si="3"/>
        <v>0</v>
      </c>
      <c r="AB7" s="86">
        <f t="shared" si="3"/>
        <v>0</v>
      </c>
      <c r="AC7" s="86">
        <f t="shared" si="3"/>
        <v>0</v>
      </c>
      <c r="AD7" s="86">
        <f t="shared" si="3"/>
        <v>0</v>
      </c>
    </row>
    <row r="8" spans="1:30" ht="16.5" customHeight="1">
      <c r="A8" s="94" t="s">
        <v>532</v>
      </c>
      <c r="B8" s="87"/>
      <c r="C8" s="87" t="s">
        <v>62</v>
      </c>
      <c r="D8" s="88">
        <f>SUMIFS('2추일입'!$G$7:$G$638,'2추일입'!$A$7:$A$638,'2추위원회별'!$A8,'2추일입'!$B$7:$B$638,'2추위원회별'!$C8)</f>
        <v>0</v>
      </c>
      <c r="E8" s="88">
        <f>SUMIFS('2추일입'!$H$7:$H$638,'2추일입'!$A$7:$A$638,'2추위원회별'!$A8,'2추일입'!$B$7:$B$638,'2추위원회별'!$C8)</f>
        <v>0</v>
      </c>
      <c r="F8" s="88">
        <f>SUMIFS('2추일입'!$H$7:$H$638,'2추일입'!$A$7:$A$638,'2추위원회별'!$A8,'2추일입'!$B$7:$B$638,'2추위원회별'!$C8)</f>
        <v>0</v>
      </c>
      <c r="G8" s="88">
        <f>SUMIFS('2추일입'!$J$7:$J$638,'2추일입'!$A$7:$A$638,'2추위원회별'!$A8,'2추일입'!$B$7:$B$638,'2추위원회별'!$C8)</f>
        <v>0</v>
      </c>
      <c r="H8" s="88">
        <f>SUMIFS('2추일입'!$K$7:$K$638,'2추일입'!$A$7:$A$638,'2추위원회별'!$A8,'2추일입'!$B$7:$B$638,'2추위원회별'!$C8)</f>
        <v>0</v>
      </c>
      <c r="I8" s="88">
        <f>SUMIFS('2추일입'!$L$7:$L$638,'2추일입'!$A$7:$A$638,'2추위원회별'!$A8,'2추일입'!$B$7:$B$638,'2추위원회별'!$C8)</f>
        <v>0</v>
      </c>
      <c r="J8" s="88">
        <f>SUMIFS('2추일입'!$V$7:$V$638,'2추일입'!$A$7:$A$638,'2추위원회별'!$A8,'2추일입'!$B$7:$B$638,'2추위원회별'!$C8)</f>
        <v>0</v>
      </c>
      <c r="K8" s="88">
        <f>SUMIFS('2추일입'!$W$7:$W$638,'2추일입'!$A$7:$A$638,'2추위원회별'!$A8,'2추일입'!$B$7:$B$638,'2추위원회별'!$C8)</f>
        <v>0</v>
      </c>
      <c r="L8" s="88">
        <f>SUMIFS('2추일입'!$M$7:$M$638,'2추일입'!$A$7:$A$638,'2추위원회별'!$A8,'2추일입'!$B$7:$B$638,'2추위원회별'!$C8)</f>
        <v>0</v>
      </c>
      <c r="M8" s="88">
        <f>SUMIFS('2추일입'!$N$7:$N$638,'2추일입'!$A$7:$A$638,'2추위원회별'!$A8,'2추일입'!$B$7:$B$638,'2추위원회별'!$C8)</f>
        <v>0</v>
      </c>
      <c r="N8" s="88">
        <f>SUMIFS('2추일입'!$O$7:$O$638,'2추일입'!$A$7:$A$638,'2추위원회별'!$A8,'2추일입'!$B$7:$B$638,'2추위원회별'!$C8)</f>
        <v>0</v>
      </c>
      <c r="O8" s="88">
        <f>SUMIFS('2추일입'!$AA$7:$AA$638,'2추일입'!$A$7:$A$638,'2추위원회별'!$A8,'2추일입'!$B$7:$B$638,'2추위원회별'!$C8)</f>
        <v>0</v>
      </c>
      <c r="P8" s="88">
        <f>SUMIFS('2추일입'!$AB$7:$AB$638,'2추일입'!$A$7:$A$638,'2추위원회별'!$A8,'2추일입'!$B$7:$B$638,'2추위원회별'!$C8)</f>
        <v>0</v>
      </c>
      <c r="R8" s="88">
        <f>SUMIFS('2추일출'!$G$7:$G$463,'2추일출'!$A$7:$A$463,'2추위원회별'!$A8,'2추일출'!$B$7:$B$463,'2추위원회별'!$C8)</f>
        <v>0</v>
      </c>
      <c r="S8" s="88">
        <f>SUMIFS('2추일출'!$H$7:$H$463,'2추일출'!$A$7:$A$463,'2추위원회별'!$A8,'2추일출'!$B$7:$B$463,'2추위원회별'!$C8)</f>
        <v>0</v>
      </c>
      <c r="T8" s="88">
        <f>SUMIFS('2추일출'!$H$7:$H$463,'2추일출'!$A$7:$A$463,'2추위원회별'!$A8,'2추일출'!$B$7:$B$463,'2추위원회별'!$C8)</f>
        <v>0</v>
      </c>
      <c r="U8" s="88">
        <f>SUMIFS('2추일출'!$J$7:$J$463,'2추일출'!$A$7:$A$463,'2추위원회별'!$A8,'2추일출'!$B$7:$B$463,'2추위원회별'!$C8)</f>
        <v>0</v>
      </c>
      <c r="V8" s="88">
        <f>SUMIFS('2추일출'!$K$7:$K$463,'2추일출'!$A$7:$A$463,'2추위원회별'!$A8,'2추일출'!$B$7:$B$463,'2추위원회별'!$C8)</f>
        <v>0</v>
      </c>
      <c r="W8" s="88">
        <f>SUMIFS('2추일출'!$L$7:$L$463,'2추일출'!$A$7:$A$463,'2추위원회별'!$A8,'2추일출'!$B$7:$B$463,'2추위원회별'!$C8)</f>
        <v>0</v>
      </c>
      <c r="X8" s="88">
        <f>SUMIFS('2추일출'!$V$7:$V$463,'2추일출'!$A$7:$A$463,'2추위원회별'!$A8,'2추일출'!$B$7:$B$463,'2추위원회별'!$C8)</f>
        <v>0</v>
      </c>
      <c r="Y8" s="88">
        <f>SUMIFS('2추일출'!$W$7:$W$463,'2추일출'!$A$7:$A$463,'2추위원회별'!$A8,'2추일출'!$B$7:$B$463,'2추위원회별'!$C8)</f>
        <v>0</v>
      </c>
      <c r="Z8" s="88">
        <f>SUMIFS('2추일출'!$M$7:$M$463,'2추일출'!$A$7:$A$463,'2추위원회별'!$A8,'2추일출'!$B$7:$B$463,'2추위원회별'!$C8)</f>
        <v>0</v>
      </c>
      <c r="AA8" s="88">
        <f>SUMIFS('2추일출'!$N$7:$N$463,'2추일출'!$A$7:$A$463,'2추위원회별'!$A8,'2추일출'!$B$7:$B$463,'2추위원회별'!$C8)</f>
        <v>0</v>
      </c>
      <c r="AB8" s="88">
        <f>SUMIFS('2추일출'!$O$7:$O$463,'2추일출'!$A$7:$A$463,'2추위원회별'!$A8,'2추일출'!$B$7:$B$463,'2추위원회별'!$C8)</f>
        <v>0</v>
      </c>
      <c r="AC8" s="88">
        <f>SUMIFS('2추일출'!$AA$7:$AA$463,'2추일출'!$A$7:$A$463,'2추위원회별'!$A8,'2추일출'!$B$7:$B$463,'2추위원회별'!$C8)</f>
        <v>0</v>
      </c>
      <c r="AD8" s="88">
        <f>SUMIFS('2추일출'!$AB$7:$AB$463,'2추일출'!$A$7:$A$463,'2추위원회별'!$A8,'2추일출'!$B$7:$B$463,'2추위원회별'!$C8)</f>
        <v>0</v>
      </c>
    </row>
    <row r="9" spans="1:30" ht="16.5" customHeight="1">
      <c r="A9" s="94" t="s">
        <v>532</v>
      </c>
      <c r="B9" s="87"/>
      <c r="C9" s="87" t="s">
        <v>123</v>
      </c>
      <c r="D9" s="88">
        <f>SUMIFS('2추일입'!$G$7:$G$638,'2추일입'!$A$7:$A$638,'2추위원회별'!$A9,'2추일입'!$B$7:$B$638,'2추위원회별'!$C9)</f>
        <v>0</v>
      </c>
      <c r="E9" s="88">
        <f>SUMIFS('2추일입'!$H$7:$H$638,'2추일입'!$A$7:$A$638,'2추위원회별'!$A9,'2추일입'!$B$7:$B$638,'2추위원회별'!$C9)</f>
        <v>0</v>
      </c>
      <c r="F9" s="88">
        <f>SUMIFS('2추일입'!$H$7:$H$638,'2추일입'!$A$7:$A$638,'2추위원회별'!$A9,'2추일입'!$B$7:$B$638,'2추위원회별'!$C9)</f>
        <v>0</v>
      </c>
      <c r="G9" s="88">
        <f>SUMIFS('2추일입'!$J$7:$J$638,'2추일입'!$A$7:$A$638,'2추위원회별'!$A9,'2추일입'!$B$7:$B$638,'2추위원회별'!$C9)</f>
        <v>0</v>
      </c>
      <c r="H9" s="88">
        <f>SUMIFS('2추일입'!$K$7:$K$638,'2추일입'!$A$7:$A$638,'2추위원회별'!$A9,'2추일입'!$B$7:$B$638,'2추위원회별'!$C9)</f>
        <v>0</v>
      </c>
      <c r="I9" s="88">
        <f>SUMIFS('2추일입'!$L$7:$L$638,'2추일입'!$A$7:$A$638,'2추위원회별'!$A9,'2추일입'!$B$7:$B$638,'2추위원회별'!$C9)</f>
        <v>0</v>
      </c>
      <c r="J9" s="88">
        <f>SUMIFS('2추일입'!$V$7:$V$638,'2추일입'!$A$7:$A$638,'2추위원회별'!$A9,'2추일입'!$B$7:$B$638,'2추위원회별'!$C9)</f>
        <v>0</v>
      </c>
      <c r="K9" s="88">
        <f>SUMIFS('2추일입'!$W$7:$W$638,'2추일입'!$A$7:$A$638,'2추위원회별'!$A9,'2추일입'!$B$7:$B$638,'2추위원회별'!$C9)</f>
        <v>0</v>
      </c>
      <c r="L9" s="88">
        <f>SUMIFS('2추일입'!$M$7:$M$638,'2추일입'!$A$7:$A$638,'2추위원회별'!$A9,'2추일입'!$B$7:$B$638,'2추위원회별'!$C9)</f>
        <v>0</v>
      </c>
      <c r="M9" s="88">
        <f>SUMIFS('2추일입'!$N$7:$N$638,'2추일입'!$A$7:$A$638,'2추위원회별'!$A9,'2추일입'!$B$7:$B$638,'2추위원회별'!$C9)</f>
        <v>0</v>
      </c>
      <c r="N9" s="88">
        <f>SUMIFS('2추일입'!$O$7:$O$638,'2추일입'!$A$7:$A$638,'2추위원회별'!$A9,'2추일입'!$B$7:$B$638,'2추위원회별'!$C9)</f>
        <v>0</v>
      </c>
      <c r="O9" s="88">
        <f>SUMIFS('2추일입'!$AA$7:$AA$638,'2추일입'!$A$7:$A$638,'2추위원회별'!$A9,'2추일입'!$B$7:$B$638,'2추위원회별'!$C9)</f>
        <v>0</v>
      </c>
      <c r="P9" s="88">
        <f>SUMIFS('2추일입'!$AB$7:$AB$638,'2추일입'!$A$7:$A$638,'2추위원회별'!$A9,'2추일입'!$B$7:$B$638,'2추위원회별'!$C9)</f>
        <v>0</v>
      </c>
      <c r="R9" s="88">
        <f>SUMIFS('2추일출'!$G$7:$G$463,'2추일출'!$A$7:$A$463,'2추위원회별'!$A9,'2추일출'!$B$7:$B$463,'2추위원회별'!$C9)</f>
        <v>0</v>
      </c>
      <c r="S9" s="88">
        <f>SUMIFS('2추일출'!$H$7:$H$463,'2추일출'!$A$7:$A$463,'2추위원회별'!$A9,'2추일출'!$B$7:$B$463,'2추위원회별'!$C9)</f>
        <v>0</v>
      </c>
      <c r="T9" s="88">
        <f>SUMIFS('2추일출'!$H$7:$H$463,'2추일출'!$A$7:$A$463,'2추위원회별'!$A9,'2추일출'!$B$7:$B$463,'2추위원회별'!$C9)</f>
        <v>0</v>
      </c>
      <c r="U9" s="88">
        <f>SUMIFS('2추일출'!$J$7:$J$463,'2추일출'!$A$7:$A$463,'2추위원회별'!$A9,'2추일출'!$B$7:$B$463,'2추위원회별'!$C9)</f>
        <v>0</v>
      </c>
      <c r="V9" s="88">
        <f>SUMIFS('2추일출'!$K$7:$K$463,'2추일출'!$A$7:$A$463,'2추위원회별'!$A9,'2추일출'!$B$7:$B$463,'2추위원회별'!$C9)</f>
        <v>0</v>
      </c>
      <c r="W9" s="88">
        <f>SUMIFS('2추일출'!$L$7:$L$463,'2추일출'!$A$7:$A$463,'2추위원회별'!$A9,'2추일출'!$B$7:$B$463,'2추위원회별'!$C9)</f>
        <v>0</v>
      </c>
      <c r="X9" s="88">
        <f>SUMIFS('2추일출'!$V$7:$V$463,'2추일출'!$A$7:$A$463,'2추위원회별'!$A9,'2추일출'!$B$7:$B$463,'2추위원회별'!$C9)</f>
        <v>0</v>
      </c>
      <c r="Y9" s="88">
        <f>SUMIFS('2추일출'!$W$7:$W$463,'2추일출'!$A$7:$A$463,'2추위원회별'!$A9,'2추일출'!$B$7:$B$463,'2추위원회별'!$C9)</f>
        <v>0</v>
      </c>
      <c r="Z9" s="88">
        <f>SUMIFS('2추일출'!$M$7:$M$463,'2추일출'!$A$7:$A$463,'2추위원회별'!$A9,'2추일출'!$B$7:$B$463,'2추위원회별'!$C9)</f>
        <v>0</v>
      </c>
      <c r="AA9" s="88">
        <f>SUMIFS('2추일출'!$N$7:$N$463,'2추일출'!$A$7:$A$463,'2추위원회별'!$A9,'2추일출'!$B$7:$B$463,'2추위원회별'!$C9)</f>
        <v>0</v>
      </c>
      <c r="AB9" s="88">
        <f>SUMIFS('2추일출'!$O$7:$O$463,'2추일출'!$A$7:$A$463,'2추위원회별'!$A9,'2추일출'!$B$7:$B$463,'2추위원회별'!$C9)</f>
        <v>0</v>
      </c>
      <c r="AC9" s="88">
        <f>SUMIFS('2추일출'!$AA$7:$AA$463,'2추일출'!$A$7:$A$463,'2추위원회별'!$A9,'2추일출'!$B$7:$B$463,'2추위원회별'!$C9)</f>
        <v>0</v>
      </c>
      <c r="AD9" s="88">
        <f>SUMIFS('2추일출'!$AB$7:$AB$463,'2추일출'!$A$7:$A$463,'2추위원회별'!$A9,'2추일출'!$B$7:$B$463,'2추위원회별'!$C9)</f>
        <v>0</v>
      </c>
    </row>
    <row r="10" spans="1:30" ht="16.5" customHeight="1">
      <c r="A10" s="94" t="s">
        <v>532</v>
      </c>
      <c r="B10" s="87"/>
      <c r="C10" s="87" t="s">
        <v>117</v>
      </c>
      <c r="D10" s="88">
        <f>SUMIFS('2추일입'!$G$7:$G$638,'2추일입'!$A$7:$A$638,'2추위원회별'!$A10,'2추일입'!$B$7:$B$638,'2추위원회별'!$C10)</f>
        <v>0</v>
      </c>
      <c r="E10" s="88">
        <f>SUMIFS('2추일입'!$H$7:$H$638,'2추일입'!$A$7:$A$638,'2추위원회별'!$A10,'2추일입'!$B$7:$B$638,'2추위원회별'!$C10)</f>
        <v>0</v>
      </c>
      <c r="F10" s="88">
        <f>SUMIFS('2추일입'!$H$7:$H$638,'2추일입'!$A$7:$A$638,'2추위원회별'!$A10,'2추일입'!$B$7:$B$638,'2추위원회별'!$C10)</f>
        <v>0</v>
      </c>
      <c r="G10" s="88">
        <f>SUMIFS('2추일입'!$J$7:$J$638,'2추일입'!$A$7:$A$638,'2추위원회별'!$A10,'2추일입'!$B$7:$B$638,'2추위원회별'!$C10)</f>
        <v>0</v>
      </c>
      <c r="H10" s="88">
        <f>SUMIFS('2추일입'!$K$7:$K$638,'2추일입'!$A$7:$A$638,'2추위원회별'!$A10,'2추일입'!$B$7:$B$638,'2추위원회별'!$C10)</f>
        <v>0</v>
      </c>
      <c r="I10" s="88">
        <f>SUMIFS('2추일입'!$L$7:$L$638,'2추일입'!$A$7:$A$638,'2추위원회별'!$A10,'2추일입'!$B$7:$B$638,'2추위원회별'!$C10)</f>
        <v>0</v>
      </c>
      <c r="J10" s="88">
        <f>SUMIFS('2추일입'!$V$7:$V$638,'2추일입'!$A$7:$A$638,'2추위원회별'!$A10,'2추일입'!$B$7:$B$638,'2추위원회별'!$C10)</f>
        <v>0</v>
      </c>
      <c r="K10" s="88">
        <f>SUMIFS('2추일입'!$W$7:$W$638,'2추일입'!$A$7:$A$638,'2추위원회별'!$A10,'2추일입'!$B$7:$B$638,'2추위원회별'!$C10)</f>
        <v>0</v>
      </c>
      <c r="L10" s="88">
        <f>SUMIFS('2추일입'!$M$7:$M$638,'2추일입'!$A$7:$A$638,'2추위원회별'!$A10,'2추일입'!$B$7:$B$638,'2추위원회별'!$C10)</f>
        <v>0</v>
      </c>
      <c r="M10" s="88">
        <f>SUMIFS('2추일입'!$N$7:$N$638,'2추일입'!$A$7:$A$638,'2추위원회별'!$A10,'2추일입'!$B$7:$B$638,'2추위원회별'!$C10)</f>
        <v>0</v>
      </c>
      <c r="N10" s="88">
        <f>SUMIFS('2추일입'!$O$7:$O$638,'2추일입'!$A$7:$A$638,'2추위원회별'!$A10,'2추일입'!$B$7:$B$638,'2추위원회별'!$C10)</f>
        <v>0</v>
      </c>
      <c r="O10" s="88">
        <f>SUMIFS('2추일입'!$AA$7:$AA$638,'2추일입'!$A$7:$A$638,'2추위원회별'!$A10,'2추일입'!$B$7:$B$638,'2추위원회별'!$C10)</f>
        <v>0</v>
      </c>
      <c r="P10" s="88">
        <f>SUMIFS('2추일입'!$AB$7:$AB$638,'2추일입'!$A$7:$A$638,'2추위원회별'!$A10,'2추일입'!$B$7:$B$638,'2추위원회별'!$C10)</f>
        <v>0</v>
      </c>
      <c r="R10" s="88">
        <f>SUMIFS('2추일출'!$G$7:$G$463,'2추일출'!$A$7:$A$463,'2추위원회별'!$A10,'2추일출'!$B$7:$B$463,'2추위원회별'!$C10)</f>
        <v>0</v>
      </c>
      <c r="S10" s="88">
        <f>SUMIFS('2추일출'!$H$7:$H$463,'2추일출'!$A$7:$A$463,'2추위원회별'!$A10,'2추일출'!$B$7:$B$463,'2추위원회별'!$C10)</f>
        <v>0</v>
      </c>
      <c r="T10" s="88">
        <f>SUMIFS('2추일출'!$H$7:$H$463,'2추일출'!$A$7:$A$463,'2추위원회별'!$A10,'2추일출'!$B$7:$B$463,'2추위원회별'!$C10)</f>
        <v>0</v>
      </c>
      <c r="U10" s="88">
        <f>SUMIFS('2추일출'!$J$7:$J$463,'2추일출'!$A$7:$A$463,'2추위원회별'!$A10,'2추일출'!$B$7:$B$463,'2추위원회별'!$C10)</f>
        <v>0</v>
      </c>
      <c r="V10" s="88">
        <f>SUMIFS('2추일출'!$K$7:$K$463,'2추일출'!$A$7:$A$463,'2추위원회별'!$A10,'2추일출'!$B$7:$B$463,'2추위원회별'!$C10)</f>
        <v>0</v>
      </c>
      <c r="W10" s="88">
        <f>SUMIFS('2추일출'!$L$7:$L$463,'2추일출'!$A$7:$A$463,'2추위원회별'!$A10,'2추일출'!$B$7:$B$463,'2추위원회별'!$C10)</f>
        <v>0</v>
      </c>
      <c r="X10" s="88">
        <f>SUMIFS('2추일출'!$V$7:$V$463,'2추일출'!$A$7:$A$463,'2추위원회별'!$A10,'2추일출'!$B$7:$B$463,'2추위원회별'!$C10)</f>
        <v>0</v>
      </c>
      <c r="Y10" s="88">
        <f>SUMIFS('2추일출'!$W$7:$W$463,'2추일출'!$A$7:$A$463,'2추위원회별'!$A10,'2추일출'!$B$7:$B$463,'2추위원회별'!$C10)</f>
        <v>0</v>
      </c>
      <c r="Z10" s="88">
        <f>SUMIFS('2추일출'!$M$7:$M$463,'2추일출'!$A$7:$A$463,'2추위원회별'!$A10,'2추일출'!$B$7:$B$463,'2추위원회별'!$C10)</f>
        <v>0</v>
      </c>
      <c r="AA10" s="88">
        <f>SUMIFS('2추일출'!$N$7:$N$463,'2추일출'!$A$7:$A$463,'2추위원회별'!$A10,'2추일출'!$B$7:$B$463,'2추위원회별'!$C10)</f>
        <v>0</v>
      </c>
      <c r="AB10" s="88">
        <f>SUMIFS('2추일출'!$O$7:$O$463,'2추일출'!$A$7:$A$463,'2추위원회별'!$A10,'2추일출'!$B$7:$B$463,'2추위원회별'!$C10)</f>
        <v>0</v>
      </c>
      <c r="AC10" s="88">
        <f>SUMIFS('2추일출'!$AA$7:$AA$463,'2추일출'!$A$7:$A$463,'2추위원회별'!$A10,'2추일출'!$B$7:$B$463,'2추위원회별'!$C10)</f>
        <v>0</v>
      </c>
      <c r="AD10" s="88">
        <f>SUMIFS('2추일출'!$AB$7:$AB$463,'2추일출'!$A$7:$A$463,'2추위원회별'!$A10,'2추일출'!$B$7:$B$463,'2추위원회별'!$C10)</f>
        <v>0</v>
      </c>
    </row>
    <row r="11" spans="1:30" ht="16.5" customHeight="1">
      <c r="B11" s="295" t="s">
        <v>19</v>
      </c>
      <c r="C11" s="296"/>
      <c r="D11" s="86">
        <f>SUM(D12:D14)</f>
        <v>0</v>
      </c>
      <c r="E11" s="86">
        <f t="shared" ref="E11:P11" si="4">SUM(E12:E14)</f>
        <v>0</v>
      </c>
      <c r="F11" s="86">
        <f t="shared" si="4"/>
        <v>0</v>
      </c>
      <c r="G11" s="86">
        <f t="shared" si="4"/>
        <v>0</v>
      </c>
      <c r="H11" s="86">
        <f t="shared" si="4"/>
        <v>0</v>
      </c>
      <c r="I11" s="86">
        <f t="shared" si="4"/>
        <v>0</v>
      </c>
      <c r="J11" s="86">
        <f t="shared" si="4"/>
        <v>0</v>
      </c>
      <c r="K11" s="86">
        <f t="shared" si="4"/>
        <v>0</v>
      </c>
      <c r="L11" s="86">
        <f t="shared" si="4"/>
        <v>0</v>
      </c>
      <c r="M11" s="86">
        <f t="shared" si="4"/>
        <v>0</v>
      </c>
      <c r="N11" s="86">
        <f t="shared" si="4"/>
        <v>0</v>
      </c>
      <c r="O11" s="86">
        <f t="shared" si="4"/>
        <v>0</v>
      </c>
      <c r="P11" s="86">
        <f t="shared" si="4"/>
        <v>0</v>
      </c>
      <c r="R11" s="86">
        <f>SUM(R12:R14)</f>
        <v>0</v>
      </c>
      <c r="S11" s="86">
        <f t="shared" ref="S11:AD11" si="5">SUM(S12:S14)</f>
        <v>0</v>
      </c>
      <c r="T11" s="86">
        <f t="shared" si="5"/>
        <v>0</v>
      </c>
      <c r="U11" s="86">
        <f t="shared" si="5"/>
        <v>0</v>
      </c>
      <c r="V11" s="86">
        <f t="shared" si="5"/>
        <v>0</v>
      </c>
      <c r="W11" s="86">
        <f t="shared" si="5"/>
        <v>0</v>
      </c>
      <c r="X11" s="86">
        <f t="shared" si="5"/>
        <v>0</v>
      </c>
      <c r="Y11" s="86">
        <f t="shared" si="5"/>
        <v>0</v>
      </c>
      <c r="Z11" s="86">
        <f t="shared" si="5"/>
        <v>0</v>
      </c>
      <c r="AA11" s="86">
        <f t="shared" si="5"/>
        <v>0</v>
      </c>
      <c r="AB11" s="86">
        <f t="shared" si="5"/>
        <v>0</v>
      </c>
      <c r="AC11" s="86">
        <f t="shared" si="5"/>
        <v>0</v>
      </c>
      <c r="AD11" s="86">
        <f t="shared" si="5"/>
        <v>0</v>
      </c>
    </row>
    <row r="12" spans="1:30" ht="16.5" customHeight="1">
      <c r="A12" s="94" t="s">
        <v>533</v>
      </c>
      <c r="B12" s="87"/>
      <c r="C12" s="87" t="s">
        <v>122</v>
      </c>
      <c r="D12" s="88">
        <f>SUMIFS('2추일입'!$G$7:$G$638,'2추일입'!$A$7:$A$638,'2추위원회별'!$A12,'2추일입'!$B$7:$B$638,'2추위원회별'!$C12)</f>
        <v>0</v>
      </c>
      <c r="E12" s="88">
        <f>SUMIFS('2추일입'!$H$7:$H$638,'2추일입'!$A$7:$A$638,'2추위원회별'!$A12,'2추일입'!$B$7:$B$638,'2추위원회별'!$C12)</f>
        <v>0</v>
      </c>
      <c r="F12" s="88">
        <f>SUMIFS('2추일입'!$H$7:$H$638,'2추일입'!$A$7:$A$638,'2추위원회별'!$A12,'2추일입'!$B$7:$B$638,'2추위원회별'!$C12)</f>
        <v>0</v>
      </c>
      <c r="G12" s="88">
        <f>SUMIFS('2추일입'!$J$7:$J$638,'2추일입'!$A$7:$A$638,'2추위원회별'!$A12,'2추일입'!$B$7:$B$638,'2추위원회별'!$C12)</f>
        <v>0</v>
      </c>
      <c r="H12" s="88">
        <f>SUMIFS('2추일입'!$K$7:$K$638,'2추일입'!$A$7:$A$638,'2추위원회별'!$A12,'2추일입'!$B$7:$B$638,'2추위원회별'!$C12)</f>
        <v>0</v>
      </c>
      <c r="I12" s="88">
        <f>SUMIFS('2추일입'!$L$7:$L$638,'2추일입'!$A$7:$A$638,'2추위원회별'!$A12,'2추일입'!$B$7:$B$638,'2추위원회별'!$C12)</f>
        <v>0</v>
      </c>
      <c r="J12" s="88">
        <f>SUMIFS('2추일입'!$V$7:$V$638,'2추일입'!$A$7:$A$638,'2추위원회별'!$A12,'2추일입'!$B$7:$B$638,'2추위원회별'!$C12)</f>
        <v>0</v>
      </c>
      <c r="K12" s="88">
        <f>SUMIFS('2추일입'!$W$7:$W$638,'2추일입'!$A$7:$A$638,'2추위원회별'!$A12,'2추일입'!$B$7:$B$638,'2추위원회별'!$C12)</f>
        <v>0</v>
      </c>
      <c r="L12" s="88">
        <f>SUMIFS('2추일입'!$M$7:$M$638,'2추일입'!$A$7:$A$638,'2추위원회별'!$A12,'2추일입'!$B$7:$B$638,'2추위원회별'!$C12)</f>
        <v>0</v>
      </c>
      <c r="M12" s="88">
        <f>SUMIFS('2추일입'!$N$7:$N$638,'2추일입'!$A$7:$A$638,'2추위원회별'!$A12,'2추일입'!$B$7:$B$638,'2추위원회별'!$C12)</f>
        <v>0</v>
      </c>
      <c r="N12" s="88">
        <f>SUMIFS('2추일입'!$O$7:$O$638,'2추일입'!$A$7:$A$638,'2추위원회별'!$A12,'2추일입'!$B$7:$B$638,'2추위원회별'!$C12)</f>
        <v>0</v>
      </c>
      <c r="O12" s="88">
        <f>SUMIFS('2추일입'!$AA$7:$AA$638,'2추일입'!$A$7:$A$638,'2추위원회별'!$A12,'2추일입'!$B$7:$B$638,'2추위원회별'!$C12)</f>
        <v>0</v>
      </c>
      <c r="P12" s="88">
        <f>SUMIFS('2추일입'!$AB$7:$AB$638,'2추일입'!$A$7:$A$638,'2추위원회별'!$A12,'2추일입'!$B$7:$B$638,'2추위원회별'!$C12)</f>
        <v>0</v>
      </c>
      <c r="R12" s="88">
        <f>SUMIFS('2추일출'!$G$7:$G$463,'2추일출'!$A$7:$A$463,'2추위원회별'!$A12,'2추일출'!$B$7:$B$463,'2추위원회별'!$C12)</f>
        <v>0</v>
      </c>
      <c r="S12" s="88">
        <f>SUMIFS('2추일출'!$H$7:$H$463,'2추일출'!$A$7:$A$463,'2추위원회별'!$A12,'2추일출'!$B$7:$B$463,'2추위원회별'!$C12)</f>
        <v>0</v>
      </c>
      <c r="T12" s="88">
        <f>SUMIFS('2추일출'!$H$7:$H$463,'2추일출'!$A$7:$A$463,'2추위원회별'!$A12,'2추일출'!$B$7:$B$463,'2추위원회별'!$C12)</f>
        <v>0</v>
      </c>
      <c r="U12" s="88">
        <f>SUMIFS('2추일출'!$J$7:$J$463,'2추일출'!$A$7:$A$463,'2추위원회별'!$A12,'2추일출'!$B$7:$B$463,'2추위원회별'!$C12)</f>
        <v>0</v>
      </c>
      <c r="V12" s="88">
        <f>SUMIFS('2추일출'!$K$7:$K$463,'2추일출'!$A$7:$A$463,'2추위원회별'!$A12,'2추일출'!$B$7:$B$463,'2추위원회별'!$C12)</f>
        <v>0</v>
      </c>
      <c r="W12" s="88">
        <f>SUMIFS('2추일출'!$L$7:$L$463,'2추일출'!$A$7:$A$463,'2추위원회별'!$A12,'2추일출'!$B$7:$B$463,'2추위원회별'!$C12)</f>
        <v>0</v>
      </c>
      <c r="X12" s="88">
        <f>SUMIFS('2추일출'!$V$7:$V$463,'2추일출'!$A$7:$A$463,'2추위원회별'!$A12,'2추일출'!$B$7:$B$463,'2추위원회별'!$C12)</f>
        <v>0</v>
      </c>
      <c r="Y12" s="88">
        <f>SUMIFS('2추일출'!$W$7:$W$463,'2추일출'!$A$7:$A$463,'2추위원회별'!$A12,'2추일출'!$B$7:$B$463,'2추위원회별'!$C12)</f>
        <v>0</v>
      </c>
      <c r="Z12" s="88">
        <f>SUMIFS('2추일출'!$M$7:$M$463,'2추일출'!$A$7:$A$463,'2추위원회별'!$A12,'2추일출'!$B$7:$B$463,'2추위원회별'!$C12)</f>
        <v>0</v>
      </c>
      <c r="AA12" s="88">
        <f>SUMIFS('2추일출'!$N$7:$N$463,'2추일출'!$A$7:$A$463,'2추위원회별'!$A12,'2추일출'!$B$7:$B$463,'2추위원회별'!$C12)</f>
        <v>0</v>
      </c>
      <c r="AB12" s="88">
        <f>SUMIFS('2추일출'!$O$7:$O$463,'2추일출'!$A$7:$A$463,'2추위원회별'!$A12,'2추일출'!$B$7:$B$463,'2추위원회별'!$C12)</f>
        <v>0</v>
      </c>
      <c r="AC12" s="88">
        <f>SUMIFS('2추일출'!$AA$7:$AA$463,'2추일출'!$A$7:$A$463,'2추위원회별'!$A12,'2추일출'!$B$7:$B$463,'2추위원회별'!$C12)</f>
        <v>0</v>
      </c>
      <c r="AD12" s="88">
        <f>SUMIFS('2추일출'!$AB$7:$AB$463,'2추일출'!$A$7:$A$463,'2추위원회별'!$A12,'2추일출'!$B$7:$B$463,'2추위원회별'!$C12)</f>
        <v>0</v>
      </c>
    </row>
    <row r="13" spans="1:30" ht="16.5" customHeight="1">
      <c r="A13" s="94" t="s">
        <v>533</v>
      </c>
      <c r="B13" s="87"/>
      <c r="C13" s="87" t="s">
        <v>109</v>
      </c>
      <c r="D13" s="88">
        <f>SUMIFS('2추일입'!$G$7:$G$638,'2추일입'!$A$7:$A$638,'2추위원회별'!$A13,'2추일입'!$B$7:$B$638,'2추위원회별'!$C13)</f>
        <v>0</v>
      </c>
      <c r="E13" s="88">
        <f>SUMIFS('2추일입'!$H$7:$H$638,'2추일입'!$A$7:$A$638,'2추위원회별'!$A13,'2추일입'!$B$7:$B$638,'2추위원회별'!$C13)</f>
        <v>0</v>
      </c>
      <c r="F13" s="88">
        <f>SUMIFS('2추일입'!$H$7:$H$638,'2추일입'!$A$7:$A$638,'2추위원회별'!$A13,'2추일입'!$B$7:$B$638,'2추위원회별'!$C13)</f>
        <v>0</v>
      </c>
      <c r="G13" s="88">
        <f>SUMIFS('2추일입'!$J$7:$J$638,'2추일입'!$A$7:$A$638,'2추위원회별'!$A13,'2추일입'!$B$7:$B$638,'2추위원회별'!$C13)</f>
        <v>0</v>
      </c>
      <c r="H13" s="88">
        <f>SUMIFS('2추일입'!$K$7:$K$638,'2추일입'!$A$7:$A$638,'2추위원회별'!$A13,'2추일입'!$B$7:$B$638,'2추위원회별'!$C13)</f>
        <v>0</v>
      </c>
      <c r="I13" s="88">
        <f>SUMIFS('2추일입'!$L$7:$L$638,'2추일입'!$A$7:$A$638,'2추위원회별'!$A13,'2추일입'!$B$7:$B$638,'2추위원회별'!$C13)</f>
        <v>0</v>
      </c>
      <c r="J13" s="88">
        <f>SUMIFS('2추일입'!$V$7:$V$638,'2추일입'!$A$7:$A$638,'2추위원회별'!$A13,'2추일입'!$B$7:$B$638,'2추위원회별'!$C13)</f>
        <v>0</v>
      </c>
      <c r="K13" s="88">
        <f>SUMIFS('2추일입'!$W$7:$W$638,'2추일입'!$A$7:$A$638,'2추위원회별'!$A13,'2추일입'!$B$7:$B$638,'2추위원회별'!$C13)</f>
        <v>0</v>
      </c>
      <c r="L13" s="88">
        <f>SUMIFS('2추일입'!$M$7:$M$638,'2추일입'!$A$7:$A$638,'2추위원회별'!$A13,'2추일입'!$B$7:$B$638,'2추위원회별'!$C13)</f>
        <v>0</v>
      </c>
      <c r="M13" s="88">
        <f>SUMIFS('2추일입'!$N$7:$N$638,'2추일입'!$A$7:$A$638,'2추위원회별'!$A13,'2추일입'!$B$7:$B$638,'2추위원회별'!$C13)</f>
        <v>0</v>
      </c>
      <c r="N13" s="88">
        <f>SUMIFS('2추일입'!$O$7:$O$638,'2추일입'!$A$7:$A$638,'2추위원회별'!$A13,'2추일입'!$B$7:$B$638,'2추위원회별'!$C13)</f>
        <v>0</v>
      </c>
      <c r="O13" s="88">
        <f>SUMIFS('2추일입'!$AA$7:$AA$638,'2추일입'!$A$7:$A$638,'2추위원회별'!$A13,'2추일입'!$B$7:$B$638,'2추위원회별'!$C13)</f>
        <v>0</v>
      </c>
      <c r="P13" s="88">
        <f>SUMIFS('2추일입'!$AB$7:$AB$638,'2추일입'!$A$7:$A$638,'2추위원회별'!$A13,'2추일입'!$B$7:$B$638,'2추위원회별'!$C13)</f>
        <v>0</v>
      </c>
      <c r="R13" s="88">
        <f>SUMIFS('2추일출'!$G$7:$G$463,'2추일출'!$A$7:$A$463,'2추위원회별'!$A13,'2추일출'!$B$7:$B$463,'2추위원회별'!$C13)</f>
        <v>0</v>
      </c>
      <c r="S13" s="88">
        <f>SUMIFS('2추일출'!$H$7:$H$463,'2추일출'!$A$7:$A$463,'2추위원회별'!$A13,'2추일출'!$B$7:$B$463,'2추위원회별'!$C13)</f>
        <v>0</v>
      </c>
      <c r="T13" s="88">
        <f>SUMIFS('2추일출'!$H$7:$H$463,'2추일출'!$A$7:$A$463,'2추위원회별'!$A13,'2추일출'!$B$7:$B$463,'2추위원회별'!$C13)</f>
        <v>0</v>
      </c>
      <c r="U13" s="88">
        <f>SUMIFS('2추일출'!$J$7:$J$463,'2추일출'!$A$7:$A$463,'2추위원회별'!$A13,'2추일출'!$B$7:$B$463,'2추위원회별'!$C13)</f>
        <v>0</v>
      </c>
      <c r="V13" s="88">
        <f>SUMIFS('2추일출'!$K$7:$K$463,'2추일출'!$A$7:$A$463,'2추위원회별'!$A13,'2추일출'!$B$7:$B$463,'2추위원회별'!$C13)</f>
        <v>0</v>
      </c>
      <c r="W13" s="88">
        <f>SUMIFS('2추일출'!$L$7:$L$463,'2추일출'!$A$7:$A$463,'2추위원회별'!$A13,'2추일출'!$B$7:$B$463,'2추위원회별'!$C13)</f>
        <v>0</v>
      </c>
      <c r="X13" s="88">
        <f>SUMIFS('2추일출'!$V$7:$V$463,'2추일출'!$A$7:$A$463,'2추위원회별'!$A13,'2추일출'!$B$7:$B$463,'2추위원회별'!$C13)</f>
        <v>0</v>
      </c>
      <c r="Y13" s="88">
        <f>SUMIFS('2추일출'!$W$7:$W$463,'2추일출'!$A$7:$A$463,'2추위원회별'!$A13,'2추일출'!$B$7:$B$463,'2추위원회별'!$C13)</f>
        <v>0</v>
      </c>
      <c r="Z13" s="88">
        <f>SUMIFS('2추일출'!$M$7:$M$463,'2추일출'!$A$7:$A$463,'2추위원회별'!$A13,'2추일출'!$B$7:$B$463,'2추위원회별'!$C13)</f>
        <v>0</v>
      </c>
      <c r="AA13" s="88">
        <f>SUMIFS('2추일출'!$N$7:$N$463,'2추일출'!$A$7:$A$463,'2추위원회별'!$A13,'2추일출'!$B$7:$B$463,'2추위원회별'!$C13)</f>
        <v>0</v>
      </c>
      <c r="AB13" s="88">
        <f>SUMIFS('2추일출'!$O$7:$O$463,'2추일출'!$A$7:$A$463,'2추위원회별'!$A13,'2추일출'!$B$7:$B$463,'2추위원회별'!$C13)</f>
        <v>0</v>
      </c>
      <c r="AC13" s="88">
        <f>SUMIFS('2추일출'!$AA$7:$AA$463,'2추일출'!$A$7:$A$463,'2추위원회별'!$A13,'2추일출'!$B$7:$B$463,'2추위원회별'!$C13)</f>
        <v>0</v>
      </c>
      <c r="AD13" s="88">
        <f>SUMIFS('2추일출'!$AB$7:$AB$463,'2추일출'!$A$7:$A$463,'2추위원회별'!$A13,'2추일출'!$B$7:$B$463,'2추위원회별'!$C13)</f>
        <v>0</v>
      </c>
    </row>
    <row r="14" spans="1:30" ht="16.5" customHeight="1">
      <c r="A14" s="94" t="s">
        <v>533</v>
      </c>
      <c r="B14" s="87"/>
      <c r="C14" s="87" t="s">
        <v>327</v>
      </c>
      <c r="D14" s="88">
        <f>SUMIFS('2추일입'!$G$7:$G$638,'2추일입'!$A$7:$A$638,'2추위원회별'!$A14,'2추일입'!$B$7:$B$638,'2추위원회별'!$C14)</f>
        <v>0</v>
      </c>
      <c r="E14" s="88">
        <f>SUMIFS('2추일입'!$H$7:$H$638,'2추일입'!$A$7:$A$638,'2추위원회별'!$A14,'2추일입'!$B$7:$B$638,'2추위원회별'!$C14)</f>
        <v>0</v>
      </c>
      <c r="F14" s="88">
        <f>SUMIFS('2추일입'!$H$7:$H$638,'2추일입'!$A$7:$A$638,'2추위원회별'!$A14,'2추일입'!$B$7:$B$638,'2추위원회별'!$C14)</f>
        <v>0</v>
      </c>
      <c r="G14" s="88">
        <f>SUMIFS('2추일입'!$J$7:$J$638,'2추일입'!$A$7:$A$638,'2추위원회별'!$A14,'2추일입'!$B$7:$B$638,'2추위원회별'!$C14)</f>
        <v>0</v>
      </c>
      <c r="H14" s="88">
        <f>SUMIFS('2추일입'!$K$7:$K$638,'2추일입'!$A$7:$A$638,'2추위원회별'!$A14,'2추일입'!$B$7:$B$638,'2추위원회별'!$C14)</f>
        <v>0</v>
      </c>
      <c r="I14" s="88">
        <f>SUMIFS('2추일입'!$L$7:$L$638,'2추일입'!$A$7:$A$638,'2추위원회별'!$A14,'2추일입'!$B$7:$B$638,'2추위원회별'!$C14)</f>
        <v>0</v>
      </c>
      <c r="J14" s="88">
        <f>SUMIFS('2추일입'!$V$7:$V$638,'2추일입'!$A$7:$A$638,'2추위원회별'!$A14,'2추일입'!$B$7:$B$638,'2추위원회별'!$C14)</f>
        <v>0</v>
      </c>
      <c r="K14" s="88">
        <f>SUMIFS('2추일입'!$W$7:$W$638,'2추일입'!$A$7:$A$638,'2추위원회별'!$A14,'2추일입'!$B$7:$B$638,'2추위원회별'!$C14)</f>
        <v>0</v>
      </c>
      <c r="L14" s="88">
        <f>SUMIFS('2추일입'!$M$7:$M$638,'2추일입'!$A$7:$A$638,'2추위원회별'!$A14,'2추일입'!$B$7:$B$638,'2추위원회별'!$C14)</f>
        <v>0</v>
      </c>
      <c r="M14" s="88">
        <f>SUMIFS('2추일입'!$N$7:$N$638,'2추일입'!$A$7:$A$638,'2추위원회별'!$A14,'2추일입'!$B$7:$B$638,'2추위원회별'!$C14)</f>
        <v>0</v>
      </c>
      <c r="N14" s="88">
        <f>SUMIFS('2추일입'!$O$7:$O$638,'2추일입'!$A$7:$A$638,'2추위원회별'!$A14,'2추일입'!$B$7:$B$638,'2추위원회별'!$C14)</f>
        <v>0</v>
      </c>
      <c r="O14" s="88">
        <f>SUMIFS('2추일입'!$AA$7:$AA$638,'2추일입'!$A$7:$A$638,'2추위원회별'!$A14,'2추일입'!$B$7:$B$638,'2추위원회별'!$C14)</f>
        <v>0</v>
      </c>
      <c r="P14" s="88">
        <f>SUMIFS('2추일입'!$AB$7:$AB$638,'2추일입'!$A$7:$A$638,'2추위원회별'!$A14,'2추일입'!$B$7:$B$638,'2추위원회별'!$C14)</f>
        <v>0</v>
      </c>
      <c r="R14" s="88">
        <f>SUMIFS('2추일출'!$G$7:$G$463,'2추일출'!$A$7:$A$463,'2추위원회별'!$A14,'2추일출'!$B$7:$B$463,'2추위원회별'!$C14)</f>
        <v>0</v>
      </c>
      <c r="S14" s="88">
        <f>SUMIFS('2추일출'!$H$7:$H$463,'2추일출'!$A$7:$A$463,'2추위원회별'!$A14,'2추일출'!$B$7:$B$463,'2추위원회별'!$C14)</f>
        <v>0</v>
      </c>
      <c r="T14" s="88">
        <f>SUMIFS('2추일출'!$H$7:$H$463,'2추일출'!$A$7:$A$463,'2추위원회별'!$A14,'2추일출'!$B$7:$B$463,'2추위원회별'!$C14)</f>
        <v>0</v>
      </c>
      <c r="U14" s="88">
        <f>SUMIFS('2추일출'!$J$7:$J$463,'2추일출'!$A$7:$A$463,'2추위원회별'!$A14,'2추일출'!$B$7:$B$463,'2추위원회별'!$C14)</f>
        <v>0</v>
      </c>
      <c r="V14" s="88">
        <f>SUMIFS('2추일출'!$K$7:$K$463,'2추일출'!$A$7:$A$463,'2추위원회별'!$A14,'2추일출'!$B$7:$B$463,'2추위원회별'!$C14)</f>
        <v>0</v>
      </c>
      <c r="W14" s="88">
        <f>SUMIFS('2추일출'!$L$7:$L$463,'2추일출'!$A$7:$A$463,'2추위원회별'!$A14,'2추일출'!$B$7:$B$463,'2추위원회별'!$C14)</f>
        <v>0</v>
      </c>
      <c r="X14" s="88">
        <f>SUMIFS('2추일출'!$V$7:$V$463,'2추일출'!$A$7:$A$463,'2추위원회별'!$A14,'2추일출'!$B$7:$B$463,'2추위원회별'!$C14)</f>
        <v>0</v>
      </c>
      <c r="Y14" s="88">
        <f>SUMIFS('2추일출'!$W$7:$W$463,'2추일출'!$A$7:$A$463,'2추위원회별'!$A14,'2추일출'!$B$7:$B$463,'2추위원회별'!$C14)</f>
        <v>0</v>
      </c>
      <c r="Z14" s="88">
        <f>SUMIFS('2추일출'!$M$7:$M$463,'2추일출'!$A$7:$A$463,'2추위원회별'!$A14,'2추일출'!$B$7:$B$463,'2추위원회별'!$C14)</f>
        <v>0</v>
      </c>
      <c r="AA14" s="88">
        <f>SUMIFS('2추일출'!$N$7:$N$463,'2추일출'!$A$7:$A$463,'2추위원회별'!$A14,'2추일출'!$B$7:$B$463,'2추위원회별'!$C14)</f>
        <v>0</v>
      </c>
      <c r="AB14" s="88">
        <f>SUMIFS('2추일출'!$O$7:$O$463,'2추일출'!$A$7:$A$463,'2추위원회별'!$A14,'2추일출'!$B$7:$B$463,'2추위원회별'!$C14)</f>
        <v>0</v>
      </c>
      <c r="AC14" s="88">
        <f>SUMIFS('2추일출'!$AA$7:$AA$463,'2추일출'!$A$7:$A$463,'2추위원회별'!$A14,'2추일출'!$B$7:$B$463,'2추위원회별'!$C14)</f>
        <v>0</v>
      </c>
      <c r="AD14" s="88">
        <f>SUMIFS('2추일출'!$AB$7:$AB$463,'2추일출'!$A$7:$A$463,'2추위원회별'!$A14,'2추일출'!$B$7:$B$463,'2추위원회별'!$C14)</f>
        <v>0</v>
      </c>
    </row>
    <row r="15" spans="1:30" ht="16.5" customHeight="1">
      <c r="B15" s="295" t="s">
        <v>534</v>
      </c>
      <c r="C15" s="296"/>
      <c r="D15" s="86">
        <f>SUM(D16)</f>
        <v>0</v>
      </c>
      <c r="E15" s="86">
        <f t="shared" ref="E15:P15" si="6">SUM(E16)</f>
        <v>0</v>
      </c>
      <c r="F15" s="86">
        <f t="shared" si="6"/>
        <v>0</v>
      </c>
      <c r="G15" s="86">
        <f t="shared" si="6"/>
        <v>0</v>
      </c>
      <c r="H15" s="86">
        <f t="shared" si="6"/>
        <v>0</v>
      </c>
      <c r="I15" s="86">
        <f t="shared" si="6"/>
        <v>0</v>
      </c>
      <c r="J15" s="86">
        <f t="shared" si="6"/>
        <v>0</v>
      </c>
      <c r="K15" s="86">
        <f t="shared" si="6"/>
        <v>0</v>
      </c>
      <c r="L15" s="86">
        <f t="shared" si="6"/>
        <v>0</v>
      </c>
      <c r="M15" s="86">
        <f t="shared" si="6"/>
        <v>0</v>
      </c>
      <c r="N15" s="86">
        <f t="shared" si="6"/>
        <v>0</v>
      </c>
      <c r="O15" s="86">
        <f t="shared" si="6"/>
        <v>0</v>
      </c>
      <c r="P15" s="86">
        <f t="shared" si="6"/>
        <v>0</v>
      </c>
      <c r="R15" s="86">
        <f>SUM(R16)</f>
        <v>0</v>
      </c>
      <c r="S15" s="86">
        <f t="shared" ref="S15:AD15" si="7">SUM(S16)</f>
        <v>0</v>
      </c>
      <c r="T15" s="86">
        <f t="shared" si="7"/>
        <v>0</v>
      </c>
      <c r="U15" s="86">
        <f t="shared" si="7"/>
        <v>0</v>
      </c>
      <c r="V15" s="86">
        <f t="shared" si="7"/>
        <v>0</v>
      </c>
      <c r="W15" s="86">
        <f t="shared" si="7"/>
        <v>0</v>
      </c>
      <c r="X15" s="86">
        <f t="shared" si="7"/>
        <v>0</v>
      </c>
      <c r="Y15" s="86">
        <f t="shared" si="7"/>
        <v>0</v>
      </c>
      <c r="Z15" s="86">
        <f t="shared" si="7"/>
        <v>0</v>
      </c>
      <c r="AA15" s="86">
        <f t="shared" si="7"/>
        <v>0</v>
      </c>
      <c r="AB15" s="86">
        <f t="shared" si="7"/>
        <v>0</v>
      </c>
      <c r="AC15" s="86">
        <f t="shared" si="7"/>
        <v>0</v>
      </c>
      <c r="AD15" s="86">
        <f t="shared" si="7"/>
        <v>0</v>
      </c>
    </row>
    <row r="16" spans="1:30" ht="16.5" customHeight="1">
      <c r="A16" s="94" t="s">
        <v>534</v>
      </c>
      <c r="B16" s="87"/>
      <c r="C16" s="87" t="s">
        <v>342</v>
      </c>
      <c r="D16" s="88">
        <f>SUMIFS('2추일입'!$G$7:$G$638,'2추일입'!$A$7:$A$638,'2추위원회별'!$A16,'2추일입'!$B$7:$B$638,'2추위원회별'!$C16)</f>
        <v>0</v>
      </c>
      <c r="E16" s="88">
        <f>SUMIFS('2추일입'!$H$7:$H$638,'2추일입'!$A$7:$A$638,'2추위원회별'!$A16,'2추일입'!$B$7:$B$638,'2추위원회별'!$C16)</f>
        <v>0</v>
      </c>
      <c r="F16" s="88">
        <f>SUMIFS('2추일입'!$H$7:$H$638,'2추일입'!$A$7:$A$638,'2추위원회별'!$A16,'2추일입'!$B$7:$B$638,'2추위원회별'!$C16)</f>
        <v>0</v>
      </c>
      <c r="G16" s="88">
        <f>SUMIFS('2추일입'!$J$7:$J$638,'2추일입'!$A$7:$A$638,'2추위원회별'!$A16,'2추일입'!$B$7:$B$638,'2추위원회별'!$C16)</f>
        <v>0</v>
      </c>
      <c r="H16" s="88">
        <f>SUMIFS('2추일입'!$K$7:$K$638,'2추일입'!$A$7:$A$638,'2추위원회별'!$A16,'2추일입'!$B$7:$B$638,'2추위원회별'!$C16)</f>
        <v>0</v>
      </c>
      <c r="I16" s="88">
        <f>SUMIFS('2추일입'!$L$7:$L$638,'2추일입'!$A$7:$A$638,'2추위원회별'!$A16,'2추일입'!$B$7:$B$638,'2추위원회별'!$C16)</f>
        <v>0</v>
      </c>
      <c r="J16" s="88">
        <f>SUMIFS('2추일입'!$V$7:$V$638,'2추일입'!$A$7:$A$638,'2추위원회별'!$A16,'2추일입'!$B$7:$B$638,'2추위원회별'!$C16)</f>
        <v>0</v>
      </c>
      <c r="K16" s="88">
        <f>SUMIFS('2추일입'!$W$7:$W$638,'2추일입'!$A$7:$A$638,'2추위원회별'!$A16,'2추일입'!$B$7:$B$638,'2추위원회별'!$C16)</f>
        <v>0</v>
      </c>
      <c r="L16" s="88">
        <f>SUMIFS('2추일입'!$M$7:$M$638,'2추일입'!$A$7:$A$638,'2추위원회별'!$A16,'2추일입'!$B$7:$B$638,'2추위원회별'!$C16)</f>
        <v>0</v>
      </c>
      <c r="M16" s="88">
        <f>SUMIFS('2추일입'!$N$7:$N$638,'2추일입'!$A$7:$A$638,'2추위원회별'!$A16,'2추일입'!$B$7:$B$638,'2추위원회별'!$C16)</f>
        <v>0</v>
      </c>
      <c r="N16" s="88">
        <f>SUMIFS('2추일입'!$O$7:$O$638,'2추일입'!$A$7:$A$638,'2추위원회별'!$A16,'2추일입'!$B$7:$B$638,'2추위원회별'!$C16)</f>
        <v>0</v>
      </c>
      <c r="O16" s="88">
        <f>SUMIFS('2추일입'!$AA$7:$AA$638,'2추일입'!$A$7:$A$638,'2추위원회별'!$A16,'2추일입'!$B$7:$B$638,'2추위원회별'!$C16)</f>
        <v>0</v>
      </c>
      <c r="P16" s="88">
        <f>SUMIFS('2추일입'!$AB$7:$AB$638,'2추일입'!$A$7:$A$638,'2추위원회별'!$A16,'2추일입'!$B$7:$B$638,'2추위원회별'!$C16)</f>
        <v>0</v>
      </c>
      <c r="R16" s="88">
        <f>SUMIFS('2추일출'!$G$7:$G$463,'2추일출'!$A$7:$A$463,'2추위원회별'!$A16,'2추일출'!$B$7:$B$463,'2추위원회별'!$C16)</f>
        <v>0</v>
      </c>
      <c r="S16" s="88">
        <f>SUMIFS('2추일출'!$H$7:$H$463,'2추일출'!$A$7:$A$463,'2추위원회별'!$A16,'2추일출'!$B$7:$B$463,'2추위원회별'!$C16)</f>
        <v>0</v>
      </c>
      <c r="T16" s="88">
        <f>SUMIFS('2추일출'!$H$7:$H$463,'2추일출'!$A$7:$A$463,'2추위원회별'!$A16,'2추일출'!$B$7:$B$463,'2추위원회별'!$C16)</f>
        <v>0</v>
      </c>
      <c r="U16" s="88">
        <f>SUMIFS('2추일출'!$J$7:$J$463,'2추일출'!$A$7:$A$463,'2추위원회별'!$A16,'2추일출'!$B$7:$B$463,'2추위원회별'!$C16)</f>
        <v>0</v>
      </c>
      <c r="V16" s="88">
        <f>SUMIFS('2추일출'!$K$7:$K$463,'2추일출'!$A$7:$A$463,'2추위원회별'!$A16,'2추일출'!$B$7:$B$463,'2추위원회별'!$C16)</f>
        <v>0</v>
      </c>
      <c r="W16" s="88">
        <f>SUMIFS('2추일출'!$L$7:$L$463,'2추일출'!$A$7:$A$463,'2추위원회별'!$A16,'2추일출'!$B$7:$B$463,'2추위원회별'!$C16)</f>
        <v>0</v>
      </c>
      <c r="X16" s="88">
        <f>SUMIFS('2추일출'!$V$7:$V$463,'2추일출'!$A$7:$A$463,'2추위원회별'!$A16,'2추일출'!$B$7:$B$463,'2추위원회별'!$C16)</f>
        <v>0</v>
      </c>
      <c r="Y16" s="88">
        <f>SUMIFS('2추일출'!$W$7:$W$463,'2추일출'!$A$7:$A$463,'2추위원회별'!$A16,'2추일출'!$B$7:$B$463,'2추위원회별'!$C16)</f>
        <v>0</v>
      </c>
      <c r="Z16" s="88">
        <f>SUMIFS('2추일출'!$M$7:$M$463,'2추일출'!$A$7:$A$463,'2추위원회별'!$A16,'2추일출'!$B$7:$B$463,'2추위원회별'!$C16)</f>
        <v>0</v>
      </c>
      <c r="AA16" s="88">
        <f>SUMIFS('2추일출'!$N$7:$N$463,'2추일출'!$A$7:$A$463,'2추위원회별'!$A16,'2추일출'!$B$7:$B$463,'2추위원회별'!$C16)</f>
        <v>0</v>
      </c>
      <c r="AB16" s="88">
        <f>SUMIFS('2추일출'!$O$7:$O$463,'2추일출'!$A$7:$A$463,'2추위원회별'!$A16,'2추일출'!$B$7:$B$463,'2추위원회별'!$C16)</f>
        <v>0</v>
      </c>
      <c r="AC16" s="88">
        <f>SUMIFS('2추일출'!$AA$7:$AA$463,'2추일출'!$A$7:$A$463,'2추위원회별'!$A16,'2추일출'!$B$7:$B$463,'2추위원회별'!$C16)</f>
        <v>0</v>
      </c>
      <c r="AD16" s="88">
        <f>SUMIFS('2추일출'!$AB$7:$AB$463,'2추일출'!$A$7:$A$463,'2추위원회별'!$A16,'2추일출'!$B$7:$B$463,'2추위원회별'!$C16)</f>
        <v>0</v>
      </c>
    </row>
    <row r="17" spans="1:30" ht="16.5" customHeight="1">
      <c r="B17" s="295" t="s">
        <v>535</v>
      </c>
      <c r="C17" s="296"/>
      <c r="D17" s="86">
        <f>SUM(D18:D21)</f>
        <v>0</v>
      </c>
      <c r="E17" s="86">
        <f t="shared" ref="E17:P17" si="8">SUM(E18:E21)</f>
        <v>0</v>
      </c>
      <c r="F17" s="86">
        <f t="shared" si="8"/>
        <v>0</v>
      </c>
      <c r="G17" s="86">
        <f t="shared" si="8"/>
        <v>0</v>
      </c>
      <c r="H17" s="86">
        <f t="shared" si="8"/>
        <v>0</v>
      </c>
      <c r="I17" s="86">
        <f t="shared" si="8"/>
        <v>0</v>
      </c>
      <c r="J17" s="86">
        <f t="shared" si="8"/>
        <v>0</v>
      </c>
      <c r="K17" s="86">
        <f t="shared" si="8"/>
        <v>0</v>
      </c>
      <c r="L17" s="86">
        <f t="shared" si="8"/>
        <v>0</v>
      </c>
      <c r="M17" s="86">
        <f t="shared" si="8"/>
        <v>0</v>
      </c>
      <c r="N17" s="86">
        <f t="shared" si="8"/>
        <v>0</v>
      </c>
      <c r="O17" s="86">
        <f t="shared" si="8"/>
        <v>0</v>
      </c>
      <c r="P17" s="86">
        <f t="shared" si="8"/>
        <v>0</v>
      </c>
      <c r="R17" s="86">
        <f>SUM(R18:R21)</f>
        <v>0</v>
      </c>
      <c r="S17" s="86">
        <f t="shared" ref="S17:AD17" si="9">SUM(S18:S21)</f>
        <v>0</v>
      </c>
      <c r="T17" s="86">
        <f t="shared" si="9"/>
        <v>0</v>
      </c>
      <c r="U17" s="86">
        <f t="shared" si="9"/>
        <v>0</v>
      </c>
      <c r="V17" s="86">
        <f t="shared" si="9"/>
        <v>0</v>
      </c>
      <c r="W17" s="86">
        <f t="shared" si="9"/>
        <v>0</v>
      </c>
      <c r="X17" s="86">
        <f t="shared" si="9"/>
        <v>0</v>
      </c>
      <c r="Y17" s="86">
        <f t="shared" si="9"/>
        <v>0</v>
      </c>
      <c r="Z17" s="86">
        <f t="shared" si="9"/>
        <v>0</v>
      </c>
      <c r="AA17" s="86">
        <f t="shared" si="9"/>
        <v>0</v>
      </c>
      <c r="AB17" s="86">
        <f t="shared" si="9"/>
        <v>0</v>
      </c>
      <c r="AC17" s="86">
        <f t="shared" si="9"/>
        <v>0</v>
      </c>
      <c r="AD17" s="86">
        <f t="shared" si="9"/>
        <v>0</v>
      </c>
    </row>
    <row r="18" spans="1:30" ht="16.5" customHeight="1">
      <c r="A18" s="94" t="s">
        <v>535</v>
      </c>
      <c r="B18" s="87"/>
      <c r="C18" s="87" t="s">
        <v>111</v>
      </c>
      <c r="D18" s="88">
        <f>SUMIFS('2추일입'!$G$7:$G$638,'2추일입'!$A$7:$A$638,'2추위원회별'!$A18,'2추일입'!$B$7:$B$638,'2추위원회별'!$C18)</f>
        <v>0</v>
      </c>
      <c r="E18" s="88">
        <f>SUMIFS('2추일입'!$H$7:$H$638,'2추일입'!$A$7:$A$638,'2추위원회별'!$A18,'2추일입'!$B$7:$B$638,'2추위원회별'!$C18)</f>
        <v>0</v>
      </c>
      <c r="F18" s="88">
        <f>SUMIFS('2추일입'!$H$7:$H$638,'2추일입'!$A$7:$A$638,'2추위원회별'!$A18,'2추일입'!$B$7:$B$638,'2추위원회별'!$C18)</f>
        <v>0</v>
      </c>
      <c r="G18" s="88">
        <f>SUMIFS('2추일입'!$J$7:$J$638,'2추일입'!$A$7:$A$638,'2추위원회별'!$A18,'2추일입'!$B$7:$B$638,'2추위원회별'!$C18)</f>
        <v>0</v>
      </c>
      <c r="H18" s="88">
        <f>SUMIFS('2추일입'!$K$7:$K$638,'2추일입'!$A$7:$A$638,'2추위원회별'!$A18,'2추일입'!$B$7:$B$638,'2추위원회별'!$C18)</f>
        <v>0</v>
      </c>
      <c r="I18" s="88">
        <f>SUMIFS('2추일입'!$L$7:$L$638,'2추일입'!$A$7:$A$638,'2추위원회별'!$A18,'2추일입'!$B$7:$B$638,'2추위원회별'!$C18)</f>
        <v>0</v>
      </c>
      <c r="J18" s="88">
        <f>SUMIFS('2추일입'!$V$7:$V$638,'2추일입'!$A$7:$A$638,'2추위원회별'!$A18,'2추일입'!$B$7:$B$638,'2추위원회별'!$C18)</f>
        <v>0</v>
      </c>
      <c r="K18" s="88">
        <f>SUMIFS('2추일입'!$W$7:$W$638,'2추일입'!$A$7:$A$638,'2추위원회별'!$A18,'2추일입'!$B$7:$B$638,'2추위원회별'!$C18)</f>
        <v>0</v>
      </c>
      <c r="L18" s="88">
        <f>SUMIFS('2추일입'!$M$7:$M$638,'2추일입'!$A$7:$A$638,'2추위원회별'!$A18,'2추일입'!$B$7:$B$638,'2추위원회별'!$C18)</f>
        <v>0</v>
      </c>
      <c r="M18" s="88">
        <f>SUMIFS('2추일입'!$N$7:$N$638,'2추일입'!$A$7:$A$638,'2추위원회별'!$A18,'2추일입'!$B$7:$B$638,'2추위원회별'!$C18)</f>
        <v>0</v>
      </c>
      <c r="N18" s="88">
        <f>SUMIFS('2추일입'!$O$7:$O$638,'2추일입'!$A$7:$A$638,'2추위원회별'!$A18,'2추일입'!$B$7:$B$638,'2추위원회별'!$C18)</f>
        <v>0</v>
      </c>
      <c r="O18" s="88">
        <f>SUMIFS('2추일입'!$AA$7:$AA$638,'2추일입'!$A$7:$A$638,'2추위원회별'!$A18,'2추일입'!$B$7:$B$638,'2추위원회별'!$C18)</f>
        <v>0</v>
      </c>
      <c r="P18" s="88">
        <f>SUMIFS('2추일입'!$AB$7:$AB$638,'2추일입'!$A$7:$A$638,'2추위원회별'!$A18,'2추일입'!$B$7:$B$638,'2추위원회별'!$C18)</f>
        <v>0</v>
      </c>
      <c r="R18" s="88">
        <f>SUMIFS('2추일출'!$G$7:$G$463,'2추일출'!$A$7:$A$463,'2추위원회별'!$A18,'2추일출'!$B$7:$B$463,'2추위원회별'!$C18)</f>
        <v>0</v>
      </c>
      <c r="S18" s="88">
        <f>SUMIFS('2추일출'!$H$7:$H$463,'2추일출'!$A$7:$A$463,'2추위원회별'!$A18,'2추일출'!$B$7:$B$463,'2추위원회별'!$C18)</f>
        <v>0</v>
      </c>
      <c r="T18" s="88">
        <f>SUMIFS('2추일출'!$H$7:$H$463,'2추일출'!$A$7:$A$463,'2추위원회별'!$A18,'2추일출'!$B$7:$B$463,'2추위원회별'!$C18)</f>
        <v>0</v>
      </c>
      <c r="U18" s="88">
        <f>SUMIFS('2추일출'!$J$7:$J$463,'2추일출'!$A$7:$A$463,'2추위원회별'!$A18,'2추일출'!$B$7:$B$463,'2추위원회별'!$C18)</f>
        <v>0</v>
      </c>
      <c r="V18" s="88">
        <f>SUMIFS('2추일출'!$K$7:$K$463,'2추일출'!$A$7:$A$463,'2추위원회별'!$A18,'2추일출'!$B$7:$B$463,'2추위원회별'!$C18)</f>
        <v>0</v>
      </c>
      <c r="W18" s="88">
        <f>SUMIFS('2추일출'!$L$7:$L$463,'2추일출'!$A$7:$A$463,'2추위원회별'!$A18,'2추일출'!$B$7:$B$463,'2추위원회별'!$C18)</f>
        <v>0</v>
      </c>
      <c r="X18" s="88">
        <f>SUMIFS('2추일출'!$V$7:$V$463,'2추일출'!$A$7:$A$463,'2추위원회별'!$A18,'2추일출'!$B$7:$B$463,'2추위원회별'!$C18)</f>
        <v>0</v>
      </c>
      <c r="Y18" s="88">
        <f>SUMIFS('2추일출'!$W$7:$W$463,'2추일출'!$A$7:$A$463,'2추위원회별'!$A18,'2추일출'!$B$7:$B$463,'2추위원회별'!$C18)</f>
        <v>0</v>
      </c>
      <c r="Z18" s="88">
        <f>SUMIFS('2추일출'!$M$7:$M$463,'2추일출'!$A$7:$A$463,'2추위원회별'!$A18,'2추일출'!$B$7:$B$463,'2추위원회별'!$C18)</f>
        <v>0</v>
      </c>
      <c r="AA18" s="88">
        <f>SUMIFS('2추일출'!$N$7:$N$463,'2추일출'!$A$7:$A$463,'2추위원회별'!$A18,'2추일출'!$B$7:$B$463,'2추위원회별'!$C18)</f>
        <v>0</v>
      </c>
      <c r="AB18" s="88">
        <f>SUMIFS('2추일출'!$O$7:$O$463,'2추일출'!$A$7:$A$463,'2추위원회별'!$A18,'2추일출'!$B$7:$B$463,'2추위원회별'!$C18)</f>
        <v>0</v>
      </c>
      <c r="AC18" s="88">
        <f>SUMIFS('2추일출'!$AA$7:$AA$463,'2추일출'!$A$7:$A$463,'2추위원회별'!$A18,'2추일출'!$B$7:$B$463,'2추위원회별'!$C18)</f>
        <v>0</v>
      </c>
      <c r="AD18" s="88">
        <f>SUMIFS('2추일출'!$AB$7:$AB$463,'2추일출'!$A$7:$A$463,'2추위원회별'!$A18,'2추일출'!$B$7:$B$463,'2추위원회별'!$C18)</f>
        <v>0</v>
      </c>
    </row>
    <row r="19" spans="1:30" ht="16.5" customHeight="1">
      <c r="A19" t="s">
        <v>535</v>
      </c>
      <c r="B19" s="87"/>
      <c r="C19" s="87" t="s">
        <v>225</v>
      </c>
      <c r="D19" s="88">
        <f>SUMIFS('2추일입'!$G$7:$G$638,'2추일입'!$A$7:$A$638,'2추위원회별'!$A19,'2추일입'!$B$7:$B$638,'2추위원회별'!$C19)</f>
        <v>0</v>
      </c>
      <c r="E19" s="88">
        <f>SUMIFS('2추일입'!$H$7:$H$638,'2추일입'!$A$7:$A$638,'2추위원회별'!$A19,'2추일입'!$B$7:$B$638,'2추위원회별'!$C19)</f>
        <v>0</v>
      </c>
      <c r="F19" s="88">
        <f>SUMIFS('2추일입'!$H$7:$H$638,'2추일입'!$A$7:$A$638,'2추위원회별'!$A19,'2추일입'!$B$7:$B$638,'2추위원회별'!$C19)</f>
        <v>0</v>
      </c>
      <c r="G19" s="88">
        <f>SUMIFS('2추일입'!$J$7:$J$638,'2추일입'!$A$7:$A$638,'2추위원회별'!$A19,'2추일입'!$B$7:$B$638,'2추위원회별'!$C19)</f>
        <v>0</v>
      </c>
      <c r="H19" s="88">
        <f>SUMIFS('2추일입'!$K$7:$K$638,'2추일입'!$A$7:$A$638,'2추위원회별'!$A19,'2추일입'!$B$7:$B$638,'2추위원회별'!$C19)</f>
        <v>0</v>
      </c>
      <c r="I19" s="88">
        <f>SUMIFS('2추일입'!$L$7:$L$638,'2추일입'!$A$7:$A$638,'2추위원회별'!$A19,'2추일입'!$B$7:$B$638,'2추위원회별'!$C19)</f>
        <v>0</v>
      </c>
      <c r="J19" s="88">
        <f>SUMIFS('2추일입'!$V$7:$V$638,'2추일입'!$A$7:$A$638,'2추위원회별'!$A19,'2추일입'!$B$7:$B$638,'2추위원회별'!$C19)</f>
        <v>0</v>
      </c>
      <c r="K19" s="88">
        <f>SUMIFS('2추일입'!$W$7:$W$638,'2추일입'!$A$7:$A$638,'2추위원회별'!$A19,'2추일입'!$B$7:$B$638,'2추위원회별'!$C19)</f>
        <v>0</v>
      </c>
      <c r="L19" s="88">
        <f>SUMIFS('2추일입'!$M$7:$M$638,'2추일입'!$A$7:$A$638,'2추위원회별'!$A19,'2추일입'!$B$7:$B$638,'2추위원회별'!$C19)</f>
        <v>0</v>
      </c>
      <c r="M19" s="88">
        <f>SUMIFS('2추일입'!$N$7:$N$638,'2추일입'!$A$7:$A$638,'2추위원회별'!$A19,'2추일입'!$B$7:$B$638,'2추위원회별'!$C19)</f>
        <v>0</v>
      </c>
      <c r="N19" s="88">
        <f>SUMIFS('2추일입'!$O$7:$O$638,'2추일입'!$A$7:$A$638,'2추위원회별'!$A19,'2추일입'!$B$7:$B$638,'2추위원회별'!$C19)</f>
        <v>0</v>
      </c>
      <c r="O19" s="88">
        <f>SUMIFS('2추일입'!$AA$7:$AA$638,'2추일입'!$A$7:$A$638,'2추위원회별'!$A19,'2추일입'!$B$7:$B$638,'2추위원회별'!$C19)</f>
        <v>0</v>
      </c>
      <c r="P19" s="88">
        <f>SUMIFS('2추일입'!$AB$7:$AB$638,'2추일입'!$A$7:$A$638,'2추위원회별'!$A19,'2추일입'!$B$7:$B$638,'2추위원회별'!$C19)</f>
        <v>0</v>
      </c>
      <c r="R19" s="88">
        <f>SUMIFS('2추일출'!$G$7:$G$463,'2추일출'!$A$7:$A$463,'2추위원회별'!$A19,'2추일출'!$B$7:$B$463,'2추위원회별'!$C19)</f>
        <v>0</v>
      </c>
      <c r="S19" s="88">
        <f>SUMIFS('2추일출'!$H$7:$H$463,'2추일출'!$A$7:$A$463,'2추위원회별'!$A19,'2추일출'!$B$7:$B$463,'2추위원회별'!$C19)</f>
        <v>0</v>
      </c>
      <c r="T19" s="88">
        <f>SUMIFS('2추일출'!$H$7:$H$463,'2추일출'!$A$7:$A$463,'2추위원회별'!$A19,'2추일출'!$B$7:$B$463,'2추위원회별'!$C19)</f>
        <v>0</v>
      </c>
      <c r="U19" s="88">
        <f>SUMIFS('2추일출'!$J$7:$J$463,'2추일출'!$A$7:$A$463,'2추위원회별'!$A19,'2추일출'!$B$7:$B$463,'2추위원회별'!$C19)</f>
        <v>0</v>
      </c>
      <c r="V19" s="88">
        <f>SUMIFS('2추일출'!$K$7:$K$463,'2추일출'!$A$7:$A$463,'2추위원회별'!$A19,'2추일출'!$B$7:$B$463,'2추위원회별'!$C19)</f>
        <v>0</v>
      </c>
      <c r="W19" s="88">
        <f>SUMIFS('2추일출'!$L$7:$L$463,'2추일출'!$A$7:$A$463,'2추위원회별'!$A19,'2추일출'!$B$7:$B$463,'2추위원회별'!$C19)</f>
        <v>0</v>
      </c>
      <c r="X19" s="88">
        <f>SUMIFS('2추일출'!$V$7:$V$463,'2추일출'!$A$7:$A$463,'2추위원회별'!$A19,'2추일출'!$B$7:$B$463,'2추위원회별'!$C19)</f>
        <v>0</v>
      </c>
      <c r="Y19" s="88">
        <f>SUMIFS('2추일출'!$W$7:$W$463,'2추일출'!$A$7:$A$463,'2추위원회별'!$A19,'2추일출'!$B$7:$B$463,'2추위원회별'!$C19)</f>
        <v>0</v>
      </c>
      <c r="Z19" s="88">
        <f>SUMIFS('2추일출'!$M$7:$M$463,'2추일출'!$A$7:$A$463,'2추위원회별'!$A19,'2추일출'!$B$7:$B$463,'2추위원회별'!$C19)</f>
        <v>0</v>
      </c>
      <c r="AA19" s="88">
        <f>SUMIFS('2추일출'!$N$7:$N$463,'2추일출'!$A$7:$A$463,'2추위원회별'!$A19,'2추일출'!$B$7:$B$463,'2추위원회별'!$C19)</f>
        <v>0</v>
      </c>
      <c r="AB19" s="88">
        <f>SUMIFS('2추일출'!$O$7:$O$463,'2추일출'!$A$7:$A$463,'2추위원회별'!$A19,'2추일출'!$B$7:$B$463,'2추위원회별'!$C19)</f>
        <v>0</v>
      </c>
      <c r="AC19" s="88">
        <f>SUMIFS('2추일출'!$AA$7:$AA$463,'2추일출'!$A$7:$A$463,'2추위원회별'!$A19,'2추일출'!$B$7:$B$463,'2추위원회별'!$C19)</f>
        <v>0</v>
      </c>
      <c r="AD19" s="88">
        <f>SUMIFS('2추일출'!$AB$7:$AB$463,'2추일출'!$A$7:$A$463,'2추위원회별'!$A19,'2추일출'!$B$7:$B$463,'2추위원회별'!$C19)</f>
        <v>0</v>
      </c>
    </row>
    <row r="20" spans="1:30" ht="16.5" customHeight="1">
      <c r="A20" s="94" t="s">
        <v>535</v>
      </c>
      <c r="B20" s="89"/>
      <c r="C20" s="89" t="s">
        <v>327</v>
      </c>
      <c r="D20" s="88">
        <f>SUMIFS('2추일입'!$G$7:$G$638,'2추일입'!$A$7:$A$638,'2추위원회별'!$A20,'2추일입'!$B$7:$B$638,'2추위원회별'!$C20)</f>
        <v>0</v>
      </c>
      <c r="E20" s="88">
        <f>SUMIFS('2추일입'!$H$7:$H$638,'2추일입'!$A$7:$A$638,'2추위원회별'!$A20,'2추일입'!$B$7:$B$638,'2추위원회별'!$C20)</f>
        <v>0</v>
      </c>
      <c r="F20" s="88">
        <f>SUMIFS('2추일입'!$H$7:$H$638,'2추일입'!$A$7:$A$638,'2추위원회별'!$A20,'2추일입'!$B$7:$B$638,'2추위원회별'!$C20)</f>
        <v>0</v>
      </c>
      <c r="G20" s="88">
        <f>SUMIFS('2추일입'!$J$7:$J$638,'2추일입'!$A$7:$A$638,'2추위원회별'!$A20,'2추일입'!$B$7:$B$638,'2추위원회별'!$C20)</f>
        <v>0</v>
      </c>
      <c r="H20" s="88">
        <f>SUMIFS('2추일입'!$K$7:$K$638,'2추일입'!$A$7:$A$638,'2추위원회별'!$A20,'2추일입'!$B$7:$B$638,'2추위원회별'!$C20)</f>
        <v>0</v>
      </c>
      <c r="I20" s="88">
        <f>SUMIFS('2추일입'!$L$7:$L$638,'2추일입'!$A$7:$A$638,'2추위원회별'!$A20,'2추일입'!$B$7:$B$638,'2추위원회별'!$C20)</f>
        <v>0</v>
      </c>
      <c r="J20" s="88">
        <f>SUMIFS('2추일입'!$V$7:$V$638,'2추일입'!$A$7:$A$638,'2추위원회별'!$A20,'2추일입'!$B$7:$B$638,'2추위원회별'!$C20)</f>
        <v>0</v>
      </c>
      <c r="K20" s="88">
        <f>SUMIFS('2추일입'!$W$7:$W$638,'2추일입'!$A$7:$A$638,'2추위원회별'!$A20,'2추일입'!$B$7:$B$638,'2추위원회별'!$C20)</f>
        <v>0</v>
      </c>
      <c r="L20" s="88">
        <f>SUMIFS('2추일입'!$M$7:$M$638,'2추일입'!$A$7:$A$638,'2추위원회별'!$A20,'2추일입'!$B$7:$B$638,'2추위원회별'!$C20)</f>
        <v>0</v>
      </c>
      <c r="M20" s="88">
        <f>SUMIFS('2추일입'!$N$7:$N$638,'2추일입'!$A$7:$A$638,'2추위원회별'!$A20,'2추일입'!$B$7:$B$638,'2추위원회별'!$C20)</f>
        <v>0</v>
      </c>
      <c r="N20" s="88">
        <f>SUMIFS('2추일입'!$O$7:$O$638,'2추일입'!$A$7:$A$638,'2추위원회별'!$A20,'2추일입'!$B$7:$B$638,'2추위원회별'!$C20)</f>
        <v>0</v>
      </c>
      <c r="O20" s="88">
        <f>SUMIFS('2추일입'!$AA$7:$AA$638,'2추일입'!$A$7:$A$638,'2추위원회별'!$A20,'2추일입'!$B$7:$B$638,'2추위원회별'!$C20)</f>
        <v>0</v>
      </c>
      <c r="P20" s="88">
        <f>SUMIFS('2추일입'!$AB$7:$AB$638,'2추일입'!$A$7:$A$638,'2추위원회별'!$A20,'2추일입'!$B$7:$B$638,'2추위원회별'!$C20)</f>
        <v>0</v>
      </c>
      <c r="R20" s="88">
        <f>SUMIFS('2추일출'!$G$7:$G$463,'2추일출'!$A$7:$A$463,'2추위원회별'!$A20,'2추일출'!$B$7:$B$463,'2추위원회별'!$C20)</f>
        <v>0</v>
      </c>
      <c r="S20" s="88">
        <f>SUMIFS('2추일출'!$H$7:$H$463,'2추일출'!$A$7:$A$463,'2추위원회별'!$A20,'2추일출'!$B$7:$B$463,'2추위원회별'!$C20)</f>
        <v>0</v>
      </c>
      <c r="T20" s="88">
        <f>SUMIFS('2추일출'!$H$7:$H$463,'2추일출'!$A$7:$A$463,'2추위원회별'!$A20,'2추일출'!$B$7:$B$463,'2추위원회별'!$C20)</f>
        <v>0</v>
      </c>
      <c r="U20" s="88">
        <f>SUMIFS('2추일출'!$J$7:$J$463,'2추일출'!$A$7:$A$463,'2추위원회별'!$A20,'2추일출'!$B$7:$B$463,'2추위원회별'!$C20)</f>
        <v>0</v>
      </c>
      <c r="V20" s="88">
        <f>SUMIFS('2추일출'!$K$7:$K$463,'2추일출'!$A$7:$A$463,'2추위원회별'!$A20,'2추일출'!$B$7:$B$463,'2추위원회별'!$C20)</f>
        <v>0</v>
      </c>
      <c r="W20" s="88">
        <f>SUMIFS('2추일출'!$L$7:$L$463,'2추일출'!$A$7:$A$463,'2추위원회별'!$A20,'2추일출'!$B$7:$B$463,'2추위원회별'!$C20)</f>
        <v>0</v>
      </c>
      <c r="X20" s="88">
        <f>SUMIFS('2추일출'!$V$7:$V$463,'2추일출'!$A$7:$A$463,'2추위원회별'!$A20,'2추일출'!$B$7:$B$463,'2추위원회별'!$C20)</f>
        <v>0</v>
      </c>
      <c r="Y20" s="88">
        <f>SUMIFS('2추일출'!$W$7:$W$463,'2추일출'!$A$7:$A$463,'2추위원회별'!$A20,'2추일출'!$B$7:$B$463,'2추위원회별'!$C20)</f>
        <v>0</v>
      </c>
      <c r="Z20" s="88">
        <f>SUMIFS('2추일출'!$M$7:$M$463,'2추일출'!$A$7:$A$463,'2추위원회별'!$A20,'2추일출'!$B$7:$B$463,'2추위원회별'!$C20)</f>
        <v>0</v>
      </c>
      <c r="AA20" s="88">
        <f>SUMIFS('2추일출'!$N$7:$N$463,'2추일출'!$A$7:$A$463,'2추위원회별'!$A20,'2추일출'!$B$7:$B$463,'2추위원회별'!$C20)</f>
        <v>0</v>
      </c>
      <c r="AB20" s="88">
        <f>SUMIFS('2추일출'!$O$7:$O$463,'2추일출'!$A$7:$A$463,'2추위원회별'!$A20,'2추일출'!$B$7:$B$463,'2추위원회별'!$C20)</f>
        <v>0</v>
      </c>
      <c r="AC20" s="88">
        <f>SUMIFS('2추일출'!$AA$7:$AA$463,'2추일출'!$A$7:$A$463,'2추위원회별'!$A20,'2추일출'!$B$7:$B$463,'2추위원회별'!$C20)</f>
        <v>0</v>
      </c>
      <c r="AD20" s="88">
        <f>SUMIFS('2추일출'!$AB$7:$AB$463,'2추일출'!$A$7:$A$463,'2추위원회별'!$A20,'2추일출'!$B$7:$B$463,'2추위원회별'!$C20)</f>
        <v>0</v>
      </c>
    </row>
    <row r="21" spans="1:30" ht="16.5" customHeight="1">
      <c r="A21" t="s">
        <v>535</v>
      </c>
      <c r="B21" s="87"/>
      <c r="C21" s="87" t="s">
        <v>395</v>
      </c>
      <c r="D21" s="88">
        <f>SUMIFS('2추일입'!$G$7:$G$638,'2추일입'!$A$7:$A$638,'2추위원회별'!$A21,'2추일입'!$B$7:$B$638,'2추위원회별'!$C21)</f>
        <v>0</v>
      </c>
      <c r="E21" s="88">
        <f>SUMIFS('2추일입'!$H$7:$H$638,'2추일입'!$A$7:$A$638,'2추위원회별'!$A21,'2추일입'!$B$7:$B$638,'2추위원회별'!$C21)</f>
        <v>0</v>
      </c>
      <c r="F21" s="88">
        <f>SUMIFS('2추일입'!$H$7:$H$638,'2추일입'!$A$7:$A$638,'2추위원회별'!$A21,'2추일입'!$B$7:$B$638,'2추위원회별'!$C21)</f>
        <v>0</v>
      </c>
      <c r="G21" s="88">
        <f>SUMIFS('2추일입'!$J$7:$J$638,'2추일입'!$A$7:$A$638,'2추위원회별'!$A21,'2추일입'!$B$7:$B$638,'2추위원회별'!$C21)</f>
        <v>0</v>
      </c>
      <c r="H21" s="88">
        <f>SUMIFS('2추일입'!$K$7:$K$638,'2추일입'!$A$7:$A$638,'2추위원회별'!$A21,'2추일입'!$B$7:$B$638,'2추위원회별'!$C21)</f>
        <v>0</v>
      </c>
      <c r="I21" s="88">
        <f>SUMIFS('2추일입'!$L$7:$L$638,'2추일입'!$A$7:$A$638,'2추위원회별'!$A21,'2추일입'!$B$7:$B$638,'2추위원회별'!$C21)</f>
        <v>0</v>
      </c>
      <c r="J21" s="88">
        <f>SUMIFS('2추일입'!$V$7:$V$638,'2추일입'!$A$7:$A$638,'2추위원회별'!$A21,'2추일입'!$B$7:$B$638,'2추위원회별'!$C21)</f>
        <v>0</v>
      </c>
      <c r="K21" s="88">
        <f>SUMIFS('2추일입'!$W$7:$W$638,'2추일입'!$A$7:$A$638,'2추위원회별'!$A21,'2추일입'!$B$7:$B$638,'2추위원회별'!$C21)</f>
        <v>0</v>
      </c>
      <c r="L21" s="88">
        <f>SUMIFS('2추일입'!$M$7:$M$638,'2추일입'!$A$7:$A$638,'2추위원회별'!$A21,'2추일입'!$B$7:$B$638,'2추위원회별'!$C21)</f>
        <v>0</v>
      </c>
      <c r="M21" s="88">
        <f>SUMIFS('2추일입'!$N$7:$N$638,'2추일입'!$A$7:$A$638,'2추위원회별'!$A21,'2추일입'!$B$7:$B$638,'2추위원회별'!$C21)</f>
        <v>0</v>
      </c>
      <c r="N21" s="88">
        <f>SUMIFS('2추일입'!$O$7:$O$638,'2추일입'!$A$7:$A$638,'2추위원회별'!$A21,'2추일입'!$B$7:$B$638,'2추위원회별'!$C21)</f>
        <v>0</v>
      </c>
      <c r="O21" s="88">
        <f>SUMIFS('2추일입'!$AA$7:$AA$638,'2추일입'!$A$7:$A$638,'2추위원회별'!$A21,'2추일입'!$B$7:$B$638,'2추위원회별'!$C21)</f>
        <v>0</v>
      </c>
      <c r="P21" s="88">
        <f>SUMIFS('2추일입'!$AB$7:$AB$638,'2추일입'!$A$7:$A$638,'2추위원회별'!$A21,'2추일입'!$B$7:$B$638,'2추위원회별'!$C21)</f>
        <v>0</v>
      </c>
      <c r="R21" s="88">
        <f>SUMIFS('2추일출'!$G$7:$G$463,'2추일출'!$A$7:$A$463,'2추위원회별'!$A21,'2추일출'!$B$7:$B$463,'2추위원회별'!$C21)</f>
        <v>0</v>
      </c>
      <c r="S21" s="88">
        <f>SUMIFS('2추일출'!$H$7:$H$463,'2추일출'!$A$7:$A$463,'2추위원회별'!$A21,'2추일출'!$B$7:$B$463,'2추위원회별'!$C21)</f>
        <v>0</v>
      </c>
      <c r="T21" s="88">
        <f>SUMIFS('2추일출'!$H$7:$H$463,'2추일출'!$A$7:$A$463,'2추위원회별'!$A21,'2추일출'!$B$7:$B$463,'2추위원회별'!$C21)</f>
        <v>0</v>
      </c>
      <c r="U21" s="88">
        <f>SUMIFS('2추일출'!$J$7:$J$463,'2추일출'!$A$7:$A$463,'2추위원회별'!$A21,'2추일출'!$B$7:$B$463,'2추위원회별'!$C21)</f>
        <v>0</v>
      </c>
      <c r="V21" s="88">
        <f>SUMIFS('2추일출'!$K$7:$K$463,'2추일출'!$A$7:$A$463,'2추위원회별'!$A21,'2추일출'!$B$7:$B$463,'2추위원회별'!$C21)</f>
        <v>0</v>
      </c>
      <c r="W21" s="88">
        <f>SUMIFS('2추일출'!$L$7:$L$463,'2추일출'!$A$7:$A$463,'2추위원회별'!$A21,'2추일출'!$B$7:$B$463,'2추위원회별'!$C21)</f>
        <v>0</v>
      </c>
      <c r="X21" s="88">
        <f>SUMIFS('2추일출'!$V$7:$V$463,'2추일출'!$A$7:$A$463,'2추위원회별'!$A21,'2추일출'!$B$7:$B$463,'2추위원회별'!$C21)</f>
        <v>0</v>
      </c>
      <c r="Y21" s="88">
        <f>SUMIFS('2추일출'!$W$7:$W$463,'2추일출'!$A$7:$A$463,'2추위원회별'!$A21,'2추일출'!$B$7:$B$463,'2추위원회별'!$C21)</f>
        <v>0</v>
      </c>
      <c r="Z21" s="88">
        <f>SUMIFS('2추일출'!$M$7:$M$463,'2추일출'!$A$7:$A$463,'2추위원회별'!$A21,'2추일출'!$B$7:$B$463,'2추위원회별'!$C21)</f>
        <v>0</v>
      </c>
      <c r="AA21" s="88">
        <f>SUMIFS('2추일출'!$N$7:$N$463,'2추일출'!$A$7:$A$463,'2추위원회별'!$A21,'2추일출'!$B$7:$B$463,'2추위원회별'!$C21)</f>
        <v>0</v>
      </c>
      <c r="AB21" s="88">
        <f>SUMIFS('2추일출'!$O$7:$O$463,'2추일출'!$A$7:$A$463,'2추위원회별'!$A21,'2추일출'!$B$7:$B$463,'2추위원회별'!$C21)</f>
        <v>0</v>
      </c>
      <c r="AC21" s="88">
        <f>SUMIFS('2추일출'!$AA$7:$AA$463,'2추일출'!$A$7:$A$463,'2추위원회별'!$A21,'2추일출'!$B$7:$B$463,'2추위원회별'!$C21)</f>
        <v>0</v>
      </c>
      <c r="AD21" s="88">
        <f>SUMIFS('2추일출'!$AB$7:$AB$463,'2추일출'!$A$7:$A$463,'2추위원회별'!$A21,'2추일출'!$B$7:$B$463,'2추위원회별'!$C21)</f>
        <v>0</v>
      </c>
    </row>
    <row r="22" spans="1:30" ht="16.5" customHeight="1">
      <c r="A22" s="94"/>
      <c r="B22" s="295" t="s">
        <v>14</v>
      </c>
      <c r="C22" s="296"/>
      <c r="D22" s="86">
        <f>SUM(D23)</f>
        <v>0</v>
      </c>
      <c r="E22" s="86">
        <f t="shared" ref="E22:P22" si="10">SUM(E23)</f>
        <v>0</v>
      </c>
      <c r="F22" s="86">
        <f t="shared" si="10"/>
        <v>0</v>
      </c>
      <c r="G22" s="86">
        <f t="shared" si="10"/>
        <v>0</v>
      </c>
      <c r="H22" s="86">
        <f t="shared" si="10"/>
        <v>0</v>
      </c>
      <c r="I22" s="86">
        <f t="shared" si="10"/>
        <v>0</v>
      </c>
      <c r="J22" s="86">
        <f t="shared" si="10"/>
        <v>0</v>
      </c>
      <c r="K22" s="86">
        <f t="shared" si="10"/>
        <v>0</v>
      </c>
      <c r="L22" s="86">
        <f t="shared" si="10"/>
        <v>0</v>
      </c>
      <c r="M22" s="86">
        <f t="shared" si="10"/>
        <v>0</v>
      </c>
      <c r="N22" s="86">
        <f t="shared" si="10"/>
        <v>0</v>
      </c>
      <c r="O22" s="86">
        <f t="shared" si="10"/>
        <v>0</v>
      </c>
      <c r="P22" s="86">
        <f t="shared" si="10"/>
        <v>0</v>
      </c>
      <c r="R22" s="86">
        <f>SUM(R23)</f>
        <v>0</v>
      </c>
      <c r="S22" s="86">
        <f t="shared" ref="S22:AD22" si="11">SUM(S23)</f>
        <v>0</v>
      </c>
      <c r="T22" s="86">
        <f t="shared" si="11"/>
        <v>0</v>
      </c>
      <c r="U22" s="86">
        <f t="shared" si="11"/>
        <v>0</v>
      </c>
      <c r="V22" s="86">
        <f t="shared" si="11"/>
        <v>0</v>
      </c>
      <c r="W22" s="86">
        <f t="shared" si="11"/>
        <v>0</v>
      </c>
      <c r="X22" s="86">
        <f t="shared" si="11"/>
        <v>0</v>
      </c>
      <c r="Y22" s="86">
        <f t="shared" si="11"/>
        <v>0</v>
      </c>
      <c r="Z22" s="86">
        <f t="shared" si="11"/>
        <v>0</v>
      </c>
      <c r="AA22" s="86">
        <f t="shared" si="11"/>
        <v>0</v>
      </c>
      <c r="AB22" s="86">
        <f t="shared" si="11"/>
        <v>0</v>
      </c>
      <c r="AC22" s="86">
        <f t="shared" si="11"/>
        <v>0</v>
      </c>
      <c r="AD22" s="86">
        <f t="shared" si="11"/>
        <v>0</v>
      </c>
    </row>
    <row r="23" spans="1:30" ht="16.5" customHeight="1">
      <c r="A23" t="s">
        <v>537</v>
      </c>
      <c r="B23" s="87"/>
      <c r="C23" s="87" t="s">
        <v>536</v>
      </c>
      <c r="D23" s="88">
        <f>SUMIFS('2추일입'!$G$7:$G$638,'2추일입'!$A$7:$A$638,'2추위원회별'!$A23,'2추일입'!$B$7:$B$638,'2추위원회별'!$C23)</f>
        <v>0</v>
      </c>
      <c r="E23" s="88">
        <f>SUMIFS('2추일입'!$H$7:$H$638,'2추일입'!$A$7:$A$638,'2추위원회별'!$A23,'2추일입'!$B$7:$B$638,'2추위원회별'!$C23)</f>
        <v>0</v>
      </c>
      <c r="F23" s="88">
        <f>SUMIFS('2추일입'!$H$7:$H$638,'2추일입'!$A$7:$A$638,'2추위원회별'!$A23,'2추일입'!$B$7:$B$638,'2추위원회별'!$C23)</f>
        <v>0</v>
      </c>
      <c r="G23" s="88">
        <f>SUMIFS('2추일입'!$J$7:$J$638,'2추일입'!$A$7:$A$638,'2추위원회별'!$A23,'2추일입'!$B$7:$B$638,'2추위원회별'!$C23)</f>
        <v>0</v>
      </c>
      <c r="H23" s="88">
        <f>SUMIFS('2추일입'!$K$7:$K$638,'2추일입'!$A$7:$A$638,'2추위원회별'!$A23,'2추일입'!$B$7:$B$638,'2추위원회별'!$C23)</f>
        <v>0</v>
      </c>
      <c r="I23" s="88">
        <f>SUMIFS('2추일입'!$L$7:$L$638,'2추일입'!$A$7:$A$638,'2추위원회별'!$A23,'2추일입'!$B$7:$B$638,'2추위원회별'!$C23)</f>
        <v>0</v>
      </c>
      <c r="J23" s="88">
        <f>SUMIFS('2추일입'!$V$7:$V$638,'2추일입'!$A$7:$A$638,'2추위원회별'!$A23,'2추일입'!$B$7:$B$638,'2추위원회별'!$C23)</f>
        <v>0</v>
      </c>
      <c r="K23" s="88">
        <f>SUMIFS('2추일입'!$W$7:$W$638,'2추일입'!$A$7:$A$638,'2추위원회별'!$A23,'2추일입'!$B$7:$B$638,'2추위원회별'!$C23)</f>
        <v>0</v>
      </c>
      <c r="L23" s="88">
        <f>SUMIFS('2추일입'!$M$7:$M$638,'2추일입'!$A$7:$A$638,'2추위원회별'!$A23,'2추일입'!$B$7:$B$638,'2추위원회별'!$C23)</f>
        <v>0</v>
      </c>
      <c r="M23" s="88">
        <f>SUMIFS('2추일입'!$N$7:$N$638,'2추일입'!$A$7:$A$638,'2추위원회별'!$A23,'2추일입'!$B$7:$B$638,'2추위원회별'!$C23)</f>
        <v>0</v>
      </c>
      <c r="N23" s="88">
        <f>SUMIFS('2추일입'!$O$7:$O$638,'2추일입'!$A$7:$A$638,'2추위원회별'!$A23,'2추일입'!$B$7:$B$638,'2추위원회별'!$C23)</f>
        <v>0</v>
      </c>
      <c r="O23" s="88">
        <f>SUMIFS('2추일입'!$AA$7:$AA$638,'2추일입'!$A$7:$A$638,'2추위원회별'!$A23,'2추일입'!$B$7:$B$638,'2추위원회별'!$C23)</f>
        <v>0</v>
      </c>
      <c r="P23" s="88">
        <f>SUMIFS('2추일입'!$AB$7:$AB$638,'2추일입'!$A$7:$A$638,'2추위원회별'!$A23,'2추일입'!$B$7:$B$638,'2추위원회별'!$C23)</f>
        <v>0</v>
      </c>
      <c r="R23" s="88">
        <f>SUMIFS('2추일출'!$G$7:$G$463,'2추일출'!$A$7:$A$463,'2추위원회별'!$A23,'2추일출'!$B$7:$B$463,'2추위원회별'!$C23)</f>
        <v>0</v>
      </c>
      <c r="S23" s="88">
        <f>SUMIFS('2추일출'!$H$7:$H$463,'2추일출'!$A$7:$A$463,'2추위원회별'!$A23,'2추일출'!$B$7:$B$463,'2추위원회별'!$C23)</f>
        <v>0</v>
      </c>
      <c r="T23" s="88">
        <f>SUMIFS('2추일출'!$H$7:$H$463,'2추일출'!$A$7:$A$463,'2추위원회별'!$A23,'2추일출'!$B$7:$B$463,'2추위원회별'!$C23)</f>
        <v>0</v>
      </c>
      <c r="U23" s="88">
        <f>SUMIFS('2추일출'!$J$7:$J$463,'2추일출'!$A$7:$A$463,'2추위원회별'!$A23,'2추일출'!$B$7:$B$463,'2추위원회별'!$C23)</f>
        <v>0</v>
      </c>
      <c r="V23" s="88">
        <f>SUMIFS('2추일출'!$K$7:$K$463,'2추일출'!$A$7:$A$463,'2추위원회별'!$A23,'2추일출'!$B$7:$B$463,'2추위원회별'!$C23)</f>
        <v>0</v>
      </c>
      <c r="W23" s="88">
        <f>SUMIFS('2추일출'!$L$7:$L$463,'2추일출'!$A$7:$A$463,'2추위원회별'!$A23,'2추일출'!$B$7:$B$463,'2추위원회별'!$C23)</f>
        <v>0</v>
      </c>
      <c r="X23" s="88">
        <f>SUMIFS('2추일출'!$V$7:$V$463,'2추일출'!$A$7:$A$463,'2추위원회별'!$A23,'2추일출'!$B$7:$B$463,'2추위원회별'!$C23)</f>
        <v>0</v>
      </c>
      <c r="Y23" s="88">
        <f>SUMIFS('2추일출'!$W$7:$W$463,'2추일출'!$A$7:$A$463,'2추위원회별'!$A23,'2추일출'!$B$7:$B$463,'2추위원회별'!$C23)</f>
        <v>0</v>
      </c>
      <c r="Z23" s="88">
        <f>SUMIFS('2추일출'!$M$7:$M$463,'2추일출'!$A$7:$A$463,'2추위원회별'!$A23,'2추일출'!$B$7:$B$463,'2추위원회별'!$C23)</f>
        <v>0</v>
      </c>
      <c r="AA23" s="88">
        <f>SUMIFS('2추일출'!$N$7:$N$463,'2추일출'!$A$7:$A$463,'2추위원회별'!$A23,'2추일출'!$B$7:$B$463,'2추위원회별'!$C23)</f>
        <v>0</v>
      </c>
      <c r="AB23" s="88">
        <f>SUMIFS('2추일출'!$O$7:$O$463,'2추일출'!$A$7:$A$463,'2추위원회별'!$A23,'2추일출'!$B$7:$B$463,'2추위원회별'!$C23)</f>
        <v>0</v>
      </c>
      <c r="AC23" s="88">
        <f>SUMIFS('2추일출'!$AA$7:$AA$463,'2추일출'!$A$7:$A$463,'2추위원회별'!$A23,'2추일출'!$B$7:$B$463,'2추위원회별'!$C23)</f>
        <v>0</v>
      </c>
      <c r="AD23" s="88">
        <f>SUMIFS('2추일출'!$AB$7:$AB$463,'2추일출'!$A$7:$A$463,'2추위원회별'!$A23,'2추일출'!$B$7:$B$463,'2추위원회별'!$C23)</f>
        <v>0</v>
      </c>
    </row>
    <row r="24" spans="1:30" ht="16.5" customHeight="1">
      <c r="B24" s="295" t="s">
        <v>64</v>
      </c>
      <c r="C24" s="296"/>
      <c r="D24" s="86">
        <f>SUM(D25:D27)</f>
        <v>0</v>
      </c>
      <c r="E24" s="86">
        <f t="shared" ref="E24:P24" si="12">SUM(E25:E27)</f>
        <v>0</v>
      </c>
      <c r="F24" s="86">
        <f t="shared" si="12"/>
        <v>0</v>
      </c>
      <c r="G24" s="86">
        <f t="shared" si="12"/>
        <v>0</v>
      </c>
      <c r="H24" s="86">
        <f t="shared" si="12"/>
        <v>0</v>
      </c>
      <c r="I24" s="86">
        <f t="shared" si="12"/>
        <v>0</v>
      </c>
      <c r="J24" s="86">
        <f t="shared" si="12"/>
        <v>0</v>
      </c>
      <c r="K24" s="86">
        <f t="shared" si="12"/>
        <v>0</v>
      </c>
      <c r="L24" s="86">
        <f t="shared" si="12"/>
        <v>0</v>
      </c>
      <c r="M24" s="86">
        <f t="shared" si="12"/>
        <v>0</v>
      </c>
      <c r="N24" s="86">
        <f t="shared" si="12"/>
        <v>0</v>
      </c>
      <c r="O24" s="86">
        <f t="shared" si="12"/>
        <v>0</v>
      </c>
      <c r="P24" s="86">
        <f t="shared" si="12"/>
        <v>0</v>
      </c>
      <c r="R24" s="86">
        <f>SUM(R25:R27)</f>
        <v>0</v>
      </c>
      <c r="S24" s="86">
        <f t="shared" ref="S24:AD24" si="13">SUM(S25:S27)</f>
        <v>0</v>
      </c>
      <c r="T24" s="86">
        <f t="shared" si="13"/>
        <v>0</v>
      </c>
      <c r="U24" s="86">
        <f t="shared" si="13"/>
        <v>0</v>
      </c>
      <c r="V24" s="86">
        <f t="shared" si="13"/>
        <v>0</v>
      </c>
      <c r="W24" s="86">
        <f t="shared" si="13"/>
        <v>0</v>
      </c>
      <c r="X24" s="86">
        <f t="shared" si="13"/>
        <v>0</v>
      </c>
      <c r="Y24" s="86">
        <f t="shared" si="13"/>
        <v>0</v>
      </c>
      <c r="Z24" s="86">
        <f t="shared" si="13"/>
        <v>0</v>
      </c>
      <c r="AA24" s="86">
        <f t="shared" si="13"/>
        <v>0</v>
      </c>
      <c r="AB24" s="86">
        <f t="shared" si="13"/>
        <v>0</v>
      </c>
      <c r="AC24" s="86">
        <f t="shared" si="13"/>
        <v>0</v>
      </c>
      <c r="AD24" s="86">
        <f t="shared" si="13"/>
        <v>0</v>
      </c>
    </row>
    <row r="25" spans="1:30" ht="16.5" customHeight="1">
      <c r="A25" t="s">
        <v>538</v>
      </c>
      <c r="B25" s="87"/>
      <c r="C25" s="87" t="s">
        <v>65</v>
      </c>
      <c r="D25" s="88">
        <f>SUMIFS('2추일입'!$G$7:$G$638,'2추일입'!$A$7:$A$638,'2추위원회별'!$A25,'2추일입'!$B$7:$B$638,'2추위원회별'!$C25)</f>
        <v>0</v>
      </c>
      <c r="E25" s="88">
        <f>SUMIFS('2추일입'!$H$7:$H$638,'2추일입'!$A$7:$A$638,'2추위원회별'!$A25,'2추일입'!$B$7:$B$638,'2추위원회별'!$C25)</f>
        <v>0</v>
      </c>
      <c r="F25" s="88">
        <f>SUMIFS('2추일입'!$H$7:$H$638,'2추일입'!$A$7:$A$638,'2추위원회별'!$A25,'2추일입'!$B$7:$B$638,'2추위원회별'!$C25)</f>
        <v>0</v>
      </c>
      <c r="G25" s="88">
        <f>SUMIFS('2추일입'!$J$7:$J$638,'2추일입'!$A$7:$A$638,'2추위원회별'!$A25,'2추일입'!$B$7:$B$638,'2추위원회별'!$C25)</f>
        <v>0</v>
      </c>
      <c r="H25" s="88">
        <f>SUMIFS('2추일입'!$K$7:$K$638,'2추일입'!$A$7:$A$638,'2추위원회별'!$A25,'2추일입'!$B$7:$B$638,'2추위원회별'!$C25)</f>
        <v>0</v>
      </c>
      <c r="I25" s="88">
        <f>SUMIFS('2추일입'!$L$7:$L$638,'2추일입'!$A$7:$A$638,'2추위원회별'!$A25,'2추일입'!$B$7:$B$638,'2추위원회별'!$C25)</f>
        <v>0</v>
      </c>
      <c r="J25" s="88">
        <f>SUMIFS('2추일입'!$V$7:$V$638,'2추일입'!$A$7:$A$638,'2추위원회별'!$A25,'2추일입'!$B$7:$B$638,'2추위원회별'!$C25)</f>
        <v>0</v>
      </c>
      <c r="K25" s="88">
        <f>SUMIFS('2추일입'!$W$7:$W$638,'2추일입'!$A$7:$A$638,'2추위원회별'!$A25,'2추일입'!$B$7:$B$638,'2추위원회별'!$C25)</f>
        <v>0</v>
      </c>
      <c r="L25" s="88">
        <f>SUMIFS('2추일입'!$M$7:$M$638,'2추일입'!$A$7:$A$638,'2추위원회별'!$A25,'2추일입'!$B$7:$B$638,'2추위원회별'!$C25)</f>
        <v>0</v>
      </c>
      <c r="M25" s="88">
        <f>SUMIFS('2추일입'!$N$7:$N$638,'2추일입'!$A$7:$A$638,'2추위원회별'!$A25,'2추일입'!$B$7:$B$638,'2추위원회별'!$C25)</f>
        <v>0</v>
      </c>
      <c r="N25" s="88">
        <f>SUMIFS('2추일입'!$O$7:$O$638,'2추일입'!$A$7:$A$638,'2추위원회별'!$A25,'2추일입'!$B$7:$B$638,'2추위원회별'!$C25)</f>
        <v>0</v>
      </c>
      <c r="O25" s="88">
        <f>SUMIFS('2추일입'!$AA$7:$AA$638,'2추일입'!$A$7:$A$638,'2추위원회별'!$A25,'2추일입'!$B$7:$B$638,'2추위원회별'!$C25)</f>
        <v>0</v>
      </c>
      <c r="P25" s="88">
        <f>SUMIFS('2추일입'!$AB$7:$AB$638,'2추일입'!$A$7:$A$638,'2추위원회별'!$A25,'2추일입'!$B$7:$B$638,'2추위원회별'!$C25)</f>
        <v>0</v>
      </c>
      <c r="R25" s="88">
        <f>SUMIFS('2추일출'!$G$7:$G$463,'2추일출'!$A$7:$A$463,'2추위원회별'!$A25,'2추일출'!$B$7:$B$463,'2추위원회별'!$C25)</f>
        <v>0</v>
      </c>
      <c r="S25" s="88">
        <f>SUMIFS('2추일출'!$H$7:$H$463,'2추일출'!$A$7:$A$463,'2추위원회별'!$A25,'2추일출'!$B$7:$B$463,'2추위원회별'!$C25)</f>
        <v>0</v>
      </c>
      <c r="T25" s="88">
        <f>SUMIFS('2추일출'!$H$7:$H$463,'2추일출'!$A$7:$A$463,'2추위원회별'!$A25,'2추일출'!$B$7:$B$463,'2추위원회별'!$C25)</f>
        <v>0</v>
      </c>
      <c r="U25" s="88">
        <f>SUMIFS('2추일출'!$J$7:$J$463,'2추일출'!$A$7:$A$463,'2추위원회별'!$A25,'2추일출'!$B$7:$B$463,'2추위원회별'!$C25)</f>
        <v>0</v>
      </c>
      <c r="V25" s="88">
        <f>SUMIFS('2추일출'!$K$7:$K$463,'2추일출'!$A$7:$A$463,'2추위원회별'!$A25,'2추일출'!$B$7:$B$463,'2추위원회별'!$C25)</f>
        <v>0</v>
      </c>
      <c r="W25" s="88">
        <f>SUMIFS('2추일출'!$L$7:$L$463,'2추일출'!$A$7:$A$463,'2추위원회별'!$A25,'2추일출'!$B$7:$B$463,'2추위원회별'!$C25)</f>
        <v>0</v>
      </c>
      <c r="X25" s="88">
        <f>SUMIFS('2추일출'!$V$7:$V$463,'2추일출'!$A$7:$A$463,'2추위원회별'!$A25,'2추일출'!$B$7:$B$463,'2추위원회별'!$C25)</f>
        <v>0</v>
      </c>
      <c r="Y25" s="88">
        <f>SUMIFS('2추일출'!$W$7:$W$463,'2추일출'!$A$7:$A$463,'2추위원회별'!$A25,'2추일출'!$B$7:$B$463,'2추위원회별'!$C25)</f>
        <v>0</v>
      </c>
      <c r="Z25" s="88">
        <f>SUMIFS('2추일출'!$M$7:$M$463,'2추일출'!$A$7:$A$463,'2추위원회별'!$A25,'2추일출'!$B$7:$B$463,'2추위원회별'!$C25)</f>
        <v>0</v>
      </c>
      <c r="AA25" s="88">
        <f>SUMIFS('2추일출'!$N$7:$N$463,'2추일출'!$A$7:$A$463,'2추위원회별'!$A25,'2추일출'!$B$7:$B$463,'2추위원회별'!$C25)</f>
        <v>0</v>
      </c>
      <c r="AB25" s="88">
        <f>SUMIFS('2추일출'!$O$7:$O$463,'2추일출'!$A$7:$A$463,'2추위원회별'!$A25,'2추일출'!$B$7:$B$463,'2추위원회별'!$C25)</f>
        <v>0</v>
      </c>
      <c r="AC25" s="88">
        <f>SUMIFS('2추일출'!$AA$7:$AA$463,'2추일출'!$A$7:$A$463,'2추위원회별'!$A25,'2추일출'!$B$7:$B$463,'2추위원회별'!$C25)</f>
        <v>0</v>
      </c>
      <c r="AD25" s="88">
        <f>SUMIFS('2추일출'!$AB$7:$AB$463,'2추일출'!$A$7:$A$463,'2추위원회별'!$A25,'2추일출'!$B$7:$B$463,'2추위원회별'!$C25)</f>
        <v>0</v>
      </c>
    </row>
    <row r="26" spans="1:30" ht="16.5" customHeight="1">
      <c r="A26" t="s">
        <v>538</v>
      </c>
      <c r="B26" s="87"/>
      <c r="C26" s="87" t="s">
        <v>67</v>
      </c>
      <c r="D26" s="88">
        <f>SUMIFS('2추일입'!$G$7:$G$638,'2추일입'!$A$7:$A$638,'2추위원회별'!$A26,'2추일입'!$B$7:$B$638,'2추위원회별'!$C26)</f>
        <v>0</v>
      </c>
      <c r="E26" s="88">
        <f>SUMIFS('2추일입'!$H$7:$H$638,'2추일입'!$A$7:$A$638,'2추위원회별'!$A26,'2추일입'!$B$7:$B$638,'2추위원회별'!$C26)</f>
        <v>0</v>
      </c>
      <c r="F26" s="88">
        <f>SUMIFS('2추일입'!$H$7:$H$638,'2추일입'!$A$7:$A$638,'2추위원회별'!$A26,'2추일입'!$B$7:$B$638,'2추위원회별'!$C26)</f>
        <v>0</v>
      </c>
      <c r="G26" s="88">
        <f>SUMIFS('2추일입'!$J$7:$J$638,'2추일입'!$A$7:$A$638,'2추위원회별'!$A26,'2추일입'!$B$7:$B$638,'2추위원회별'!$C26)</f>
        <v>0</v>
      </c>
      <c r="H26" s="88">
        <f>SUMIFS('2추일입'!$K$7:$K$638,'2추일입'!$A$7:$A$638,'2추위원회별'!$A26,'2추일입'!$B$7:$B$638,'2추위원회별'!$C26)</f>
        <v>0</v>
      </c>
      <c r="I26" s="88">
        <f>SUMIFS('2추일입'!$L$7:$L$638,'2추일입'!$A$7:$A$638,'2추위원회별'!$A26,'2추일입'!$B$7:$B$638,'2추위원회별'!$C26)</f>
        <v>0</v>
      </c>
      <c r="J26" s="88">
        <f>SUMIFS('2추일입'!$V$7:$V$638,'2추일입'!$A$7:$A$638,'2추위원회별'!$A26,'2추일입'!$B$7:$B$638,'2추위원회별'!$C26)</f>
        <v>0</v>
      </c>
      <c r="K26" s="88">
        <f>SUMIFS('2추일입'!$W$7:$W$638,'2추일입'!$A$7:$A$638,'2추위원회별'!$A26,'2추일입'!$B$7:$B$638,'2추위원회별'!$C26)</f>
        <v>0</v>
      </c>
      <c r="L26" s="88">
        <f>SUMIFS('2추일입'!$M$7:$M$638,'2추일입'!$A$7:$A$638,'2추위원회별'!$A26,'2추일입'!$B$7:$B$638,'2추위원회별'!$C26)</f>
        <v>0</v>
      </c>
      <c r="M26" s="88">
        <f>SUMIFS('2추일입'!$N$7:$N$638,'2추일입'!$A$7:$A$638,'2추위원회별'!$A26,'2추일입'!$B$7:$B$638,'2추위원회별'!$C26)</f>
        <v>0</v>
      </c>
      <c r="N26" s="88">
        <f>SUMIFS('2추일입'!$O$7:$O$638,'2추일입'!$A$7:$A$638,'2추위원회별'!$A26,'2추일입'!$B$7:$B$638,'2추위원회별'!$C26)</f>
        <v>0</v>
      </c>
      <c r="O26" s="88">
        <f>SUMIFS('2추일입'!$AA$7:$AA$638,'2추일입'!$A$7:$A$638,'2추위원회별'!$A26,'2추일입'!$B$7:$B$638,'2추위원회별'!$C26)</f>
        <v>0</v>
      </c>
      <c r="P26" s="88">
        <f>SUMIFS('2추일입'!$AB$7:$AB$638,'2추일입'!$A$7:$A$638,'2추위원회별'!$A26,'2추일입'!$B$7:$B$638,'2추위원회별'!$C26)</f>
        <v>0</v>
      </c>
      <c r="R26" s="88">
        <f>SUMIFS('2추일출'!$G$7:$G$463,'2추일출'!$A$7:$A$463,'2추위원회별'!$A26,'2추일출'!$B$7:$B$463,'2추위원회별'!$C26)</f>
        <v>0</v>
      </c>
      <c r="S26" s="88">
        <f>SUMIFS('2추일출'!$H$7:$H$463,'2추일출'!$A$7:$A$463,'2추위원회별'!$A26,'2추일출'!$B$7:$B$463,'2추위원회별'!$C26)</f>
        <v>0</v>
      </c>
      <c r="T26" s="88">
        <f>SUMIFS('2추일출'!$H$7:$H$463,'2추일출'!$A$7:$A$463,'2추위원회별'!$A26,'2추일출'!$B$7:$B$463,'2추위원회별'!$C26)</f>
        <v>0</v>
      </c>
      <c r="U26" s="88">
        <f>SUMIFS('2추일출'!$J$7:$J$463,'2추일출'!$A$7:$A$463,'2추위원회별'!$A26,'2추일출'!$B$7:$B$463,'2추위원회별'!$C26)</f>
        <v>0</v>
      </c>
      <c r="V26" s="88">
        <f>SUMIFS('2추일출'!$K$7:$K$463,'2추일출'!$A$7:$A$463,'2추위원회별'!$A26,'2추일출'!$B$7:$B$463,'2추위원회별'!$C26)</f>
        <v>0</v>
      </c>
      <c r="W26" s="88">
        <f>SUMIFS('2추일출'!$L$7:$L$463,'2추일출'!$A$7:$A$463,'2추위원회별'!$A26,'2추일출'!$B$7:$B$463,'2추위원회별'!$C26)</f>
        <v>0</v>
      </c>
      <c r="X26" s="88">
        <f>SUMIFS('2추일출'!$V$7:$V$463,'2추일출'!$A$7:$A$463,'2추위원회별'!$A26,'2추일출'!$B$7:$B$463,'2추위원회별'!$C26)</f>
        <v>0</v>
      </c>
      <c r="Y26" s="88">
        <f>SUMIFS('2추일출'!$W$7:$W$463,'2추일출'!$A$7:$A$463,'2추위원회별'!$A26,'2추일출'!$B$7:$B$463,'2추위원회별'!$C26)</f>
        <v>0</v>
      </c>
      <c r="Z26" s="88">
        <f>SUMIFS('2추일출'!$M$7:$M$463,'2추일출'!$A$7:$A$463,'2추위원회별'!$A26,'2추일출'!$B$7:$B$463,'2추위원회별'!$C26)</f>
        <v>0</v>
      </c>
      <c r="AA26" s="88">
        <f>SUMIFS('2추일출'!$N$7:$N$463,'2추일출'!$A$7:$A$463,'2추위원회별'!$A26,'2추일출'!$B$7:$B$463,'2추위원회별'!$C26)</f>
        <v>0</v>
      </c>
      <c r="AB26" s="88">
        <f>SUMIFS('2추일출'!$O$7:$O$463,'2추일출'!$A$7:$A$463,'2추위원회별'!$A26,'2추일출'!$B$7:$B$463,'2추위원회별'!$C26)</f>
        <v>0</v>
      </c>
      <c r="AC26" s="88">
        <f>SUMIFS('2추일출'!$AA$7:$AA$463,'2추일출'!$A$7:$A$463,'2추위원회별'!$A26,'2추일출'!$B$7:$B$463,'2추위원회별'!$C26)</f>
        <v>0</v>
      </c>
      <c r="AD26" s="88">
        <f>SUMIFS('2추일출'!$AB$7:$AB$463,'2추일출'!$A$7:$A$463,'2추위원회별'!$A26,'2추일출'!$B$7:$B$463,'2추위원회별'!$C26)</f>
        <v>0</v>
      </c>
    </row>
    <row r="27" spans="1:30" ht="16.5" customHeight="1">
      <c r="A27" t="s">
        <v>538</v>
      </c>
      <c r="B27" s="87"/>
      <c r="C27" s="87" t="s">
        <v>388</v>
      </c>
      <c r="D27" s="88">
        <f>SUMIFS('2추일입'!$G$7:$G$638,'2추일입'!$A$7:$A$638,'2추위원회별'!$A27,'2추일입'!$B$7:$B$638,'2추위원회별'!$C27)</f>
        <v>0</v>
      </c>
      <c r="E27" s="88">
        <f>SUMIFS('2추일입'!$H$7:$H$638,'2추일입'!$A$7:$A$638,'2추위원회별'!$A27,'2추일입'!$B$7:$B$638,'2추위원회별'!$C27)</f>
        <v>0</v>
      </c>
      <c r="F27" s="88">
        <f>SUMIFS('2추일입'!$H$7:$H$638,'2추일입'!$A$7:$A$638,'2추위원회별'!$A27,'2추일입'!$B$7:$B$638,'2추위원회별'!$C27)</f>
        <v>0</v>
      </c>
      <c r="G27" s="88">
        <f>SUMIFS('2추일입'!$J$7:$J$638,'2추일입'!$A$7:$A$638,'2추위원회별'!$A27,'2추일입'!$B$7:$B$638,'2추위원회별'!$C27)</f>
        <v>0</v>
      </c>
      <c r="H27" s="88">
        <f>SUMIFS('2추일입'!$K$7:$K$638,'2추일입'!$A$7:$A$638,'2추위원회별'!$A27,'2추일입'!$B$7:$B$638,'2추위원회별'!$C27)</f>
        <v>0</v>
      </c>
      <c r="I27" s="88">
        <f>SUMIFS('2추일입'!$L$7:$L$638,'2추일입'!$A$7:$A$638,'2추위원회별'!$A27,'2추일입'!$B$7:$B$638,'2추위원회별'!$C27)</f>
        <v>0</v>
      </c>
      <c r="J27" s="88">
        <f>SUMIFS('2추일입'!$V$7:$V$638,'2추일입'!$A$7:$A$638,'2추위원회별'!$A27,'2추일입'!$B$7:$B$638,'2추위원회별'!$C27)</f>
        <v>0</v>
      </c>
      <c r="K27" s="88">
        <f>SUMIFS('2추일입'!$W$7:$W$638,'2추일입'!$A$7:$A$638,'2추위원회별'!$A27,'2추일입'!$B$7:$B$638,'2추위원회별'!$C27)</f>
        <v>0</v>
      </c>
      <c r="L27" s="88">
        <f>SUMIFS('2추일입'!$M$7:$M$638,'2추일입'!$A$7:$A$638,'2추위원회별'!$A27,'2추일입'!$B$7:$B$638,'2추위원회별'!$C27)</f>
        <v>0</v>
      </c>
      <c r="M27" s="88">
        <f>SUMIFS('2추일입'!$N$7:$N$638,'2추일입'!$A$7:$A$638,'2추위원회별'!$A27,'2추일입'!$B$7:$B$638,'2추위원회별'!$C27)</f>
        <v>0</v>
      </c>
      <c r="N27" s="88">
        <f>SUMIFS('2추일입'!$O$7:$O$638,'2추일입'!$A$7:$A$638,'2추위원회별'!$A27,'2추일입'!$B$7:$B$638,'2추위원회별'!$C27)</f>
        <v>0</v>
      </c>
      <c r="O27" s="88">
        <f>SUMIFS('2추일입'!$AA$7:$AA$638,'2추일입'!$A$7:$A$638,'2추위원회별'!$A27,'2추일입'!$B$7:$B$638,'2추위원회별'!$C27)</f>
        <v>0</v>
      </c>
      <c r="P27" s="88">
        <f>SUMIFS('2추일입'!$AB$7:$AB$638,'2추일입'!$A$7:$A$638,'2추위원회별'!$A27,'2추일입'!$B$7:$B$638,'2추위원회별'!$C27)</f>
        <v>0</v>
      </c>
      <c r="R27" s="88">
        <f>SUMIFS('2추일출'!$G$7:$G$463,'2추일출'!$A$7:$A$463,'2추위원회별'!$A27,'2추일출'!$B$7:$B$463,'2추위원회별'!$C27)</f>
        <v>0</v>
      </c>
      <c r="S27" s="88">
        <f>SUMIFS('2추일출'!$H$7:$H$463,'2추일출'!$A$7:$A$463,'2추위원회별'!$A27,'2추일출'!$B$7:$B$463,'2추위원회별'!$C27)</f>
        <v>0</v>
      </c>
      <c r="T27" s="88">
        <f>SUMIFS('2추일출'!$H$7:$H$463,'2추일출'!$A$7:$A$463,'2추위원회별'!$A27,'2추일출'!$B$7:$B$463,'2추위원회별'!$C27)</f>
        <v>0</v>
      </c>
      <c r="U27" s="88">
        <f>SUMIFS('2추일출'!$J$7:$J$463,'2추일출'!$A$7:$A$463,'2추위원회별'!$A27,'2추일출'!$B$7:$B$463,'2추위원회별'!$C27)</f>
        <v>0</v>
      </c>
      <c r="V27" s="88">
        <f>SUMIFS('2추일출'!$K$7:$K$463,'2추일출'!$A$7:$A$463,'2추위원회별'!$A27,'2추일출'!$B$7:$B$463,'2추위원회별'!$C27)</f>
        <v>0</v>
      </c>
      <c r="W27" s="88">
        <f>SUMIFS('2추일출'!$L$7:$L$463,'2추일출'!$A$7:$A$463,'2추위원회별'!$A27,'2추일출'!$B$7:$B$463,'2추위원회별'!$C27)</f>
        <v>0</v>
      </c>
      <c r="X27" s="88">
        <f>SUMIFS('2추일출'!$V$7:$V$463,'2추일출'!$A$7:$A$463,'2추위원회별'!$A27,'2추일출'!$B$7:$B$463,'2추위원회별'!$C27)</f>
        <v>0</v>
      </c>
      <c r="Y27" s="88">
        <f>SUMIFS('2추일출'!$W$7:$W$463,'2추일출'!$A$7:$A$463,'2추위원회별'!$A27,'2추일출'!$B$7:$B$463,'2추위원회별'!$C27)</f>
        <v>0</v>
      </c>
      <c r="Z27" s="88">
        <f>SUMIFS('2추일출'!$M$7:$M$463,'2추일출'!$A$7:$A$463,'2추위원회별'!$A27,'2추일출'!$B$7:$B$463,'2추위원회별'!$C27)</f>
        <v>0</v>
      </c>
      <c r="AA27" s="88">
        <f>SUMIFS('2추일출'!$N$7:$N$463,'2추일출'!$A$7:$A$463,'2추위원회별'!$A27,'2추일출'!$B$7:$B$463,'2추위원회별'!$C27)</f>
        <v>0</v>
      </c>
      <c r="AB27" s="88">
        <f>SUMIFS('2추일출'!$O$7:$O$463,'2추일출'!$A$7:$A$463,'2추위원회별'!$A27,'2추일출'!$B$7:$B$463,'2추위원회별'!$C27)</f>
        <v>0</v>
      </c>
      <c r="AC27" s="88">
        <f>SUMIFS('2추일출'!$AA$7:$AA$463,'2추일출'!$A$7:$A$463,'2추위원회별'!$A27,'2추일출'!$B$7:$B$463,'2추위원회별'!$C27)</f>
        <v>0</v>
      </c>
      <c r="AD27" s="88">
        <f>SUMIFS('2추일출'!$AB$7:$AB$463,'2추일출'!$A$7:$A$463,'2추위원회별'!$A27,'2추일출'!$B$7:$B$463,'2추위원회별'!$C27)</f>
        <v>0</v>
      </c>
    </row>
    <row r="28" spans="1:30" ht="16.5" customHeight="1">
      <c r="B28" s="305" t="s">
        <v>414</v>
      </c>
      <c r="C28" s="306"/>
      <c r="D28" s="86">
        <f>SUM(D29:D31)</f>
        <v>0</v>
      </c>
      <c r="E28" s="86">
        <f t="shared" ref="E28:P28" si="14">SUM(E29:E31)</f>
        <v>0</v>
      </c>
      <c r="F28" s="86">
        <f t="shared" si="14"/>
        <v>0</v>
      </c>
      <c r="G28" s="86">
        <f t="shared" si="14"/>
        <v>0</v>
      </c>
      <c r="H28" s="86">
        <f t="shared" si="14"/>
        <v>0</v>
      </c>
      <c r="I28" s="86">
        <f t="shared" si="14"/>
        <v>0</v>
      </c>
      <c r="J28" s="86">
        <f t="shared" si="14"/>
        <v>0</v>
      </c>
      <c r="K28" s="86">
        <f t="shared" si="14"/>
        <v>0</v>
      </c>
      <c r="L28" s="86">
        <f t="shared" si="14"/>
        <v>0</v>
      </c>
      <c r="M28" s="86">
        <f t="shared" si="14"/>
        <v>0</v>
      </c>
      <c r="N28" s="86">
        <f t="shared" si="14"/>
        <v>0</v>
      </c>
      <c r="O28" s="86">
        <f t="shared" si="14"/>
        <v>0</v>
      </c>
      <c r="P28" s="86">
        <f t="shared" si="14"/>
        <v>0</v>
      </c>
      <c r="R28" s="86">
        <f>SUM(R29:R31)</f>
        <v>0</v>
      </c>
      <c r="S28" s="86">
        <f t="shared" ref="S28:AD28" si="15">SUM(S29:S31)</f>
        <v>0</v>
      </c>
      <c r="T28" s="86">
        <f t="shared" si="15"/>
        <v>0</v>
      </c>
      <c r="U28" s="86">
        <f t="shared" si="15"/>
        <v>0</v>
      </c>
      <c r="V28" s="86">
        <f t="shared" si="15"/>
        <v>0</v>
      </c>
      <c r="W28" s="86">
        <f t="shared" si="15"/>
        <v>0</v>
      </c>
      <c r="X28" s="86">
        <f t="shared" si="15"/>
        <v>0</v>
      </c>
      <c r="Y28" s="86">
        <f t="shared" si="15"/>
        <v>0</v>
      </c>
      <c r="Z28" s="86">
        <f t="shared" si="15"/>
        <v>0</v>
      </c>
      <c r="AA28" s="86">
        <f t="shared" si="15"/>
        <v>0</v>
      </c>
      <c r="AB28" s="86">
        <f t="shared" si="15"/>
        <v>0</v>
      </c>
      <c r="AC28" s="86">
        <f t="shared" si="15"/>
        <v>0</v>
      </c>
      <c r="AD28" s="86">
        <f t="shared" si="15"/>
        <v>0</v>
      </c>
    </row>
    <row r="29" spans="1:30" ht="16.5" customHeight="1">
      <c r="A29" t="s">
        <v>539</v>
      </c>
      <c r="B29" s="90"/>
      <c r="C29" s="90" t="s">
        <v>113</v>
      </c>
      <c r="D29" s="88">
        <f>SUMIFS('2추일입'!$G$7:$G$638,'2추일입'!$A$7:$A$638,'2추위원회별'!$A29,'2추일입'!$B$7:$B$638,'2추위원회별'!$C29)</f>
        <v>0</v>
      </c>
      <c r="E29" s="88">
        <f>SUMIFS('2추일입'!$H$7:$H$638,'2추일입'!$A$7:$A$638,'2추위원회별'!$A29,'2추일입'!$B$7:$B$638,'2추위원회별'!$C29)</f>
        <v>0</v>
      </c>
      <c r="F29" s="88">
        <f>SUMIFS('2추일입'!$H$7:$H$638,'2추일입'!$A$7:$A$638,'2추위원회별'!$A29,'2추일입'!$B$7:$B$638,'2추위원회별'!$C29)</f>
        <v>0</v>
      </c>
      <c r="G29" s="88">
        <f>SUMIFS('2추일입'!$J$7:$J$638,'2추일입'!$A$7:$A$638,'2추위원회별'!$A29,'2추일입'!$B$7:$B$638,'2추위원회별'!$C29)</f>
        <v>0</v>
      </c>
      <c r="H29" s="88">
        <f>SUMIFS('2추일입'!$K$7:$K$638,'2추일입'!$A$7:$A$638,'2추위원회별'!$A29,'2추일입'!$B$7:$B$638,'2추위원회별'!$C29)</f>
        <v>0</v>
      </c>
      <c r="I29" s="88">
        <f>SUMIFS('2추일입'!$L$7:$L$638,'2추일입'!$A$7:$A$638,'2추위원회별'!$A29,'2추일입'!$B$7:$B$638,'2추위원회별'!$C29)</f>
        <v>0</v>
      </c>
      <c r="J29" s="88">
        <f>SUMIFS('2추일입'!$V$7:$V$638,'2추일입'!$A$7:$A$638,'2추위원회별'!$A29,'2추일입'!$B$7:$B$638,'2추위원회별'!$C29)</f>
        <v>0</v>
      </c>
      <c r="K29" s="88">
        <f>SUMIFS('2추일입'!$W$7:$W$638,'2추일입'!$A$7:$A$638,'2추위원회별'!$A29,'2추일입'!$B$7:$B$638,'2추위원회별'!$C29)</f>
        <v>0</v>
      </c>
      <c r="L29" s="88">
        <f>SUMIFS('2추일입'!$M$7:$M$638,'2추일입'!$A$7:$A$638,'2추위원회별'!$A29,'2추일입'!$B$7:$B$638,'2추위원회별'!$C29)</f>
        <v>0</v>
      </c>
      <c r="M29" s="88">
        <f>SUMIFS('2추일입'!$N$7:$N$638,'2추일입'!$A$7:$A$638,'2추위원회별'!$A29,'2추일입'!$B$7:$B$638,'2추위원회별'!$C29)</f>
        <v>0</v>
      </c>
      <c r="N29" s="88">
        <f>SUMIFS('2추일입'!$O$7:$O$638,'2추일입'!$A$7:$A$638,'2추위원회별'!$A29,'2추일입'!$B$7:$B$638,'2추위원회별'!$C29)</f>
        <v>0</v>
      </c>
      <c r="O29" s="88">
        <f>SUMIFS('2추일입'!$AA$7:$AA$638,'2추일입'!$A$7:$A$638,'2추위원회별'!$A29,'2추일입'!$B$7:$B$638,'2추위원회별'!$C29)</f>
        <v>0</v>
      </c>
      <c r="P29" s="88">
        <f>SUMIFS('2추일입'!$AB$7:$AB$638,'2추일입'!$A$7:$A$638,'2추위원회별'!$A29,'2추일입'!$B$7:$B$638,'2추위원회별'!$C29)</f>
        <v>0</v>
      </c>
      <c r="R29" s="88">
        <f>SUMIFS('2추일출'!$G$7:$G$463,'2추일출'!$A$7:$A$463,'2추위원회별'!$A29,'2추일출'!$B$7:$B$463,'2추위원회별'!$C29)</f>
        <v>0</v>
      </c>
      <c r="S29" s="88">
        <f>SUMIFS('2추일출'!$H$7:$H$463,'2추일출'!$A$7:$A$463,'2추위원회별'!$A29,'2추일출'!$B$7:$B$463,'2추위원회별'!$C29)</f>
        <v>0</v>
      </c>
      <c r="T29" s="88">
        <f>SUMIFS('2추일출'!$H$7:$H$463,'2추일출'!$A$7:$A$463,'2추위원회별'!$A29,'2추일출'!$B$7:$B$463,'2추위원회별'!$C29)</f>
        <v>0</v>
      </c>
      <c r="U29" s="88">
        <f>SUMIFS('2추일출'!$J$7:$J$463,'2추일출'!$A$7:$A$463,'2추위원회별'!$A29,'2추일출'!$B$7:$B$463,'2추위원회별'!$C29)</f>
        <v>0</v>
      </c>
      <c r="V29" s="88">
        <f>SUMIFS('2추일출'!$K$7:$K$463,'2추일출'!$A$7:$A$463,'2추위원회별'!$A29,'2추일출'!$B$7:$B$463,'2추위원회별'!$C29)</f>
        <v>0</v>
      </c>
      <c r="W29" s="88">
        <f>SUMIFS('2추일출'!$L$7:$L$463,'2추일출'!$A$7:$A$463,'2추위원회별'!$A29,'2추일출'!$B$7:$B$463,'2추위원회별'!$C29)</f>
        <v>0</v>
      </c>
      <c r="X29" s="88">
        <f>SUMIFS('2추일출'!$V$7:$V$463,'2추일출'!$A$7:$A$463,'2추위원회별'!$A29,'2추일출'!$B$7:$B$463,'2추위원회별'!$C29)</f>
        <v>0</v>
      </c>
      <c r="Y29" s="88">
        <f>SUMIFS('2추일출'!$W$7:$W$463,'2추일출'!$A$7:$A$463,'2추위원회별'!$A29,'2추일출'!$B$7:$B$463,'2추위원회별'!$C29)</f>
        <v>0</v>
      </c>
      <c r="Z29" s="88">
        <f>SUMIFS('2추일출'!$M$7:$M$463,'2추일출'!$A$7:$A$463,'2추위원회별'!$A29,'2추일출'!$B$7:$B$463,'2추위원회별'!$C29)</f>
        <v>0</v>
      </c>
      <c r="AA29" s="88">
        <f>SUMIFS('2추일출'!$N$7:$N$463,'2추일출'!$A$7:$A$463,'2추위원회별'!$A29,'2추일출'!$B$7:$B$463,'2추위원회별'!$C29)</f>
        <v>0</v>
      </c>
      <c r="AB29" s="88">
        <f>SUMIFS('2추일출'!$O$7:$O$463,'2추일출'!$A$7:$A$463,'2추위원회별'!$A29,'2추일출'!$B$7:$B$463,'2추위원회별'!$C29)</f>
        <v>0</v>
      </c>
      <c r="AC29" s="88">
        <f>SUMIFS('2추일출'!$AA$7:$AA$463,'2추일출'!$A$7:$A$463,'2추위원회별'!$A29,'2추일출'!$B$7:$B$463,'2추위원회별'!$C29)</f>
        <v>0</v>
      </c>
      <c r="AD29" s="88">
        <f>SUMIFS('2추일출'!$AB$7:$AB$463,'2추일출'!$A$7:$A$463,'2추위원회별'!$A29,'2추일출'!$B$7:$B$463,'2추위원회별'!$C29)</f>
        <v>0</v>
      </c>
    </row>
    <row r="30" spans="1:30" ht="16.5" customHeight="1">
      <c r="A30" t="s">
        <v>539</v>
      </c>
      <c r="B30" s="87"/>
      <c r="C30" s="87" t="s">
        <v>70</v>
      </c>
      <c r="D30" s="88">
        <f>SUMIFS('2추일입'!$G$7:$G$638,'2추일입'!$A$7:$A$638,'2추위원회별'!$A30,'2추일입'!$B$7:$B$638,'2추위원회별'!$C30)</f>
        <v>0</v>
      </c>
      <c r="E30" s="88">
        <f>SUMIFS('2추일입'!$H$7:$H$638,'2추일입'!$A$7:$A$638,'2추위원회별'!$A30,'2추일입'!$B$7:$B$638,'2추위원회별'!$C30)</f>
        <v>0</v>
      </c>
      <c r="F30" s="88">
        <f>SUMIFS('2추일입'!$H$7:$H$638,'2추일입'!$A$7:$A$638,'2추위원회별'!$A30,'2추일입'!$B$7:$B$638,'2추위원회별'!$C30)</f>
        <v>0</v>
      </c>
      <c r="G30" s="88">
        <f>SUMIFS('2추일입'!$J$7:$J$638,'2추일입'!$A$7:$A$638,'2추위원회별'!$A30,'2추일입'!$B$7:$B$638,'2추위원회별'!$C30)</f>
        <v>0</v>
      </c>
      <c r="H30" s="88">
        <f>SUMIFS('2추일입'!$K$7:$K$638,'2추일입'!$A$7:$A$638,'2추위원회별'!$A30,'2추일입'!$B$7:$B$638,'2추위원회별'!$C30)</f>
        <v>0</v>
      </c>
      <c r="I30" s="88">
        <f>SUMIFS('2추일입'!$L$7:$L$638,'2추일입'!$A$7:$A$638,'2추위원회별'!$A30,'2추일입'!$B$7:$B$638,'2추위원회별'!$C30)</f>
        <v>0</v>
      </c>
      <c r="J30" s="88">
        <f>SUMIFS('2추일입'!$V$7:$V$638,'2추일입'!$A$7:$A$638,'2추위원회별'!$A30,'2추일입'!$B$7:$B$638,'2추위원회별'!$C30)</f>
        <v>0</v>
      </c>
      <c r="K30" s="88">
        <f>SUMIFS('2추일입'!$W$7:$W$638,'2추일입'!$A$7:$A$638,'2추위원회별'!$A30,'2추일입'!$B$7:$B$638,'2추위원회별'!$C30)</f>
        <v>0</v>
      </c>
      <c r="L30" s="88">
        <f>SUMIFS('2추일입'!$M$7:$M$638,'2추일입'!$A$7:$A$638,'2추위원회별'!$A30,'2추일입'!$B$7:$B$638,'2추위원회별'!$C30)</f>
        <v>0</v>
      </c>
      <c r="M30" s="88">
        <f>SUMIFS('2추일입'!$N$7:$N$638,'2추일입'!$A$7:$A$638,'2추위원회별'!$A30,'2추일입'!$B$7:$B$638,'2추위원회별'!$C30)</f>
        <v>0</v>
      </c>
      <c r="N30" s="88">
        <f>SUMIFS('2추일입'!$O$7:$O$638,'2추일입'!$A$7:$A$638,'2추위원회별'!$A30,'2추일입'!$B$7:$B$638,'2추위원회별'!$C30)</f>
        <v>0</v>
      </c>
      <c r="O30" s="88">
        <f>SUMIFS('2추일입'!$AA$7:$AA$638,'2추일입'!$A$7:$A$638,'2추위원회별'!$A30,'2추일입'!$B$7:$B$638,'2추위원회별'!$C30)</f>
        <v>0</v>
      </c>
      <c r="P30" s="88">
        <f>SUMIFS('2추일입'!$AB$7:$AB$638,'2추일입'!$A$7:$A$638,'2추위원회별'!$A30,'2추일입'!$B$7:$B$638,'2추위원회별'!$C30)</f>
        <v>0</v>
      </c>
      <c r="R30" s="88">
        <f>SUMIFS('2추일출'!$G$7:$G$463,'2추일출'!$A$7:$A$463,'2추위원회별'!$A30,'2추일출'!$B$7:$B$463,'2추위원회별'!$C30)</f>
        <v>0</v>
      </c>
      <c r="S30" s="88">
        <f>SUMIFS('2추일출'!$H$7:$H$463,'2추일출'!$A$7:$A$463,'2추위원회별'!$A30,'2추일출'!$B$7:$B$463,'2추위원회별'!$C30)</f>
        <v>0</v>
      </c>
      <c r="T30" s="88">
        <f>SUMIFS('2추일출'!$H$7:$H$463,'2추일출'!$A$7:$A$463,'2추위원회별'!$A30,'2추일출'!$B$7:$B$463,'2추위원회별'!$C30)</f>
        <v>0</v>
      </c>
      <c r="U30" s="88">
        <f>SUMIFS('2추일출'!$J$7:$J$463,'2추일출'!$A$7:$A$463,'2추위원회별'!$A30,'2추일출'!$B$7:$B$463,'2추위원회별'!$C30)</f>
        <v>0</v>
      </c>
      <c r="V30" s="88">
        <f>SUMIFS('2추일출'!$K$7:$K$463,'2추일출'!$A$7:$A$463,'2추위원회별'!$A30,'2추일출'!$B$7:$B$463,'2추위원회별'!$C30)</f>
        <v>0</v>
      </c>
      <c r="W30" s="88">
        <f>SUMIFS('2추일출'!$L$7:$L$463,'2추일출'!$A$7:$A$463,'2추위원회별'!$A30,'2추일출'!$B$7:$B$463,'2추위원회별'!$C30)</f>
        <v>0</v>
      </c>
      <c r="X30" s="88">
        <f>SUMIFS('2추일출'!$V$7:$V$463,'2추일출'!$A$7:$A$463,'2추위원회별'!$A30,'2추일출'!$B$7:$B$463,'2추위원회별'!$C30)</f>
        <v>0</v>
      </c>
      <c r="Y30" s="88">
        <f>SUMIFS('2추일출'!$W$7:$W$463,'2추일출'!$A$7:$A$463,'2추위원회별'!$A30,'2추일출'!$B$7:$B$463,'2추위원회별'!$C30)</f>
        <v>0</v>
      </c>
      <c r="Z30" s="88">
        <f>SUMIFS('2추일출'!$M$7:$M$463,'2추일출'!$A$7:$A$463,'2추위원회별'!$A30,'2추일출'!$B$7:$B$463,'2추위원회별'!$C30)</f>
        <v>0</v>
      </c>
      <c r="AA30" s="88">
        <f>SUMIFS('2추일출'!$N$7:$N$463,'2추일출'!$A$7:$A$463,'2추위원회별'!$A30,'2추일출'!$B$7:$B$463,'2추위원회별'!$C30)</f>
        <v>0</v>
      </c>
      <c r="AB30" s="88">
        <f>SUMIFS('2추일출'!$O$7:$O$463,'2추일출'!$A$7:$A$463,'2추위원회별'!$A30,'2추일출'!$B$7:$B$463,'2추위원회별'!$C30)</f>
        <v>0</v>
      </c>
      <c r="AC30" s="88">
        <f>SUMIFS('2추일출'!$AA$7:$AA$463,'2추일출'!$A$7:$A$463,'2추위원회별'!$A30,'2추일출'!$B$7:$B$463,'2추위원회별'!$C30)</f>
        <v>0</v>
      </c>
      <c r="AD30" s="88">
        <f>SUMIFS('2추일출'!$AB$7:$AB$463,'2추일출'!$A$7:$A$463,'2추위원회별'!$A30,'2추일출'!$B$7:$B$463,'2추위원회별'!$C30)</f>
        <v>0</v>
      </c>
    </row>
    <row r="31" spans="1:30" ht="16.5" customHeight="1">
      <c r="A31" t="s">
        <v>539</v>
      </c>
      <c r="B31" s="87"/>
      <c r="C31" s="87" t="s">
        <v>397</v>
      </c>
      <c r="D31" s="88">
        <f>SUMIFS('2추일입'!$G$7:$G$638,'2추일입'!$A$7:$A$638,'2추위원회별'!$A31,'2추일입'!$B$7:$B$638,'2추위원회별'!$C31)</f>
        <v>0</v>
      </c>
      <c r="E31" s="88">
        <f>SUMIFS('2추일입'!$H$7:$H$638,'2추일입'!$A$7:$A$638,'2추위원회별'!$A31,'2추일입'!$B$7:$B$638,'2추위원회별'!$C31)</f>
        <v>0</v>
      </c>
      <c r="F31" s="88">
        <f>SUMIFS('2추일입'!$H$7:$H$638,'2추일입'!$A$7:$A$638,'2추위원회별'!$A31,'2추일입'!$B$7:$B$638,'2추위원회별'!$C31)</f>
        <v>0</v>
      </c>
      <c r="G31" s="88">
        <f>SUMIFS('2추일입'!$J$7:$J$638,'2추일입'!$A$7:$A$638,'2추위원회별'!$A31,'2추일입'!$B$7:$B$638,'2추위원회별'!$C31)</f>
        <v>0</v>
      </c>
      <c r="H31" s="88">
        <f>SUMIFS('2추일입'!$K$7:$K$638,'2추일입'!$A$7:$A$638,'2추위원회별'!$A31,'2추일입'!$B$7:$B$638,'2추위원회별'!$C31)</f>
        <v>0</v>
      </c>
      <c r="I31" s="88">
        <f>SUMIFS('2추일입'!$L$7:$L$638,'2추일입'!$A$7:$A$638,'2추위원회별'!$A31,'2추일입'!$B$7:$B$638,'2추위원회별'!$C31)</f>
        <v>0</v>
      </c>
      <c r="J31" s="88">
        <f>SUMIFS('2추일입'!$V$7:$V$638,'2추일입'!$A$7:$A$638,'2추위원회별'!$A31,'2추일입'!$B$7:$B$638,'2추위원회별'!$C31)</f>
        <v>0</v>
      </c>
      <c r="K31" s="88">
        <f>SUMIFS('2추일입'!$W$7:$W$638,'2추일입'!$A$7:$A$638,'2추위원회별'!$A31,'2추일입'!$B$7:$B$638,'2추위원회별'!$C31)</f>
        <v>0</v>
      </c>
      <c r="L31" s="88">
        <f>SUMIFS('2추일입'!$M$7:$M$638,'2추일입'!$A$7:$A$638,'2추위원회별'!$A31,'2추일입'!$B$7:$B$638,'2추위원회별'!$C31)</f>
        <v>0</v>
      </c>
      <c r="M31" s="88">
        <f>SUMIFS('2추일입'!$N$7:$N$638,'2추일입'!$A$7:$A$638,'2추위원회별'!$A31,'2추일입'!$B$7:$B$638,'2추위원회별'!$C31)</f>
        <v>0</v>
      </c>
      <c r="N31" s="88">
        <f>SUMIFS('2추일입'!$O$7:$O$638,'2추일입'!$A$7:$A$638,'2추위원회별'!$A31,'2추일입'!$B$7:$B$638,'2추위원회별'!$C31)</f>
        <v>0</v>
      </c>
      <c r="O31" s="88">
        <f>SUMIFS('2추일입'!$AA$7:$AA$638,'2추일입'!$A$7:$A$638,'2추위원회별'!$A31,'2추일입'!$B$7:$B$638,'2추위원회별'!$C31)</f>
        <v>0</v>
      </c>
      <c r="P31" s="88">
        <f>SUMIFS('2추일입'!$AB$7:$AB$638,'2추일입'!$A$7:$A$638,'2추위원회별'!$A31,'2추일입'!$B$7:$B$638,'2추위원회별'!$C31)</f>
        <v>0</v>
      </c>
      <c r="R31" s="88">
        <f>SUMIFS('2추일출'!$G$7:$G$463,'2추일출'!$A$7:$A$463,'2추위원회별'!$A31,'2추일출'!$B$7:$B$463,'2추위원회별'!$C31)</f>
        <v>0</v>
      </c>
      <c r="S31" s="88">
        <f>SUMIFS('2추일출'!$H$7:$H$463,'2추일출'!$A$7:$A$463,'2추위원회별'!$A31,'2추일출'!$B$7:$B$463,'2추위원회별'!$C31)</f>
        <v>0</v>
      </c>
      <c r="T31" s="88">
        <f>SUMIFS('2추일출'!$H$7:$H$463,'2추일출'!$A$7:$A$463,'2추위원회별'!$A31,'2추일출'!$B$7:$B$463,'2추위원회별'!$C31)</f>
        <v>0</v>
      </c>
      <c r="U31" s="88">
        <f>SUMIFS('2추일출'!$J$7:$J$463,'2추일출'!$A$7:$A$463,'2추위원회별'!$A31,'2추일출'!$B$7:$B$463,'2추위원회별'!$C31)</f>
        <v>0</v>
      </c>
      <c r="V31" s="88">
        <f>SUMIFS('2추일출'!$K$7:$K$463,'2추일출'!$A$7:$A$463,'2추위원회별'!$A31,'2추일출'!$B$7:$B$463,'2추위원회별'!$C31)</f>
        <v>0</v>
      </c>
      <c r="W31" s="88">
        <f>SUMIFS('2추일출'!$L$7:$L$463,'2추일출'!$A$7:$A$463,'2추위원회별'!$A31,'2추일출'!$B$7:$B$463,'2추위원회별'!$C31)</f>
        <v>0</v>
      </c>
      <c r="X31" s="88">
        <f>SUMIFS('2추일출'!$V$7:$V$463,'2추일출'!$A$7:$A$463,'2추위원회별'!$A31,'2추일출'!$B$7:$B$463,'2추위원회별'!$C31)</f>
        <v>0</v>
      </c>
      <c r="Y31" s="88">
        <f>SUMIFS('2추일출'!$W$7:$W$463,'2추일출'!$A$7:$A$463,'2추위원회별'!$A31,'2추일출'!$B$7:$B$463,'2추위원회별'!$C31)</f>
        <v>0</v>
      </c>
      <c r="Z31" s="88">
        <f>SUMIFS('2추일출'!$M$7:$M$463,'2추일출'!$A$7:$A$463,'2추위원회별'!$A31,'2추일출'!$B$7:$B$463,'2추위원회별'!$C31)</f>
        <v>0</v>
      </c>
      <c r="AA31" s="88">
        <f>SUMIFS('2추일출'!$N$7:$N$463,'2추일출'!$A$7:$A$463,'2추위원회별'!$A31,'2추일출'!$B$7:$B$463,'2추위원회별'!$C31)</f>
        <v>0</v>
      </c>
      <c r="AB31" s="88">
        <f>SUMIFS('2추일출'!$O$7:$O$463,'2추일출'!$A$7:$A$463,'2추위원회별'!$A31,'2추일출'!$B$7:$B$463,'2추위원회별'!$C31)</f>
        <v>0</v>
      </c>
      <c r="AC31" s="88">
        <f>SUMIFS('2추일출'!$AA$7:$AA$463,'2추일출'!$A$7:$A$463,'2추위원회별'!$A31,'2추일출'!$B$7:$B$463,'2추위원회별'!$C31)</f>
        <v>0</v>
      </c>
      <c r="AD31" s="88">
        <f>SUMIFS('2추일출'!$AB$7:$AB$463,'2추일출'!$A$7:$A$463,'2추위원회별'!$A31,'2추일출'!$B$7:$B$463,'2추위원회별'!$C31)</f>
        <v>0</v>
      </c>
    </row>
    <row r="32" spans="1:30" ht="16.5" customHeight="1">
      <c r="B32" s="295" t="s">
        <v>11</v>
      </c>
      <c r="C32" s="296"/>
      <c r="D32" s="86">
        <f>SUM(D33:D36)</f>
        <v>0</v>
      </c>
      <c r="E32" s="86">
        <f t="shared" ref="E32:P32" si="16">SUM(E33:E36)</f>
        <v>0</v>
      </c>
      <c r="F32" s="86">
        <f t="shared" si="16"/>
        <v>0</v>
      </c>
      <c r="G32" s="86">
        <f t="shared" si="16"/>
        <v>0</v>
      </c>
      <c r="H32" s="86">
        <f t="shared" si="16"/>
        <v>0</v>
      </c>
      <c r="I32" s="86">
        <f t="shared" si="16"/>
        <v>0</v>
      </c>
      <c r="J32" s="86">
        <f t="shared" si="16"/>
        <v>0</v>
      </c>
      <c r="K32" s="86">
        <f t="shared" si="16"/>
        <v>0</v>
      </c>
      <c r="L32" s="86">
        <f t="shared" si="16"/>
        <v>0</v>
      </c>
      <c r="M32" s="86">
        <f t="shared" si="16"/>
        <v>0</v>
      </c>
      <c r="N32" s="86">
        <f t="shared" si="16"/>
        <v>0</v>
      </c>
      <c r="O32" s="86">
        <f t="shared" si="16"/>
        <v>0</v>
      </c>
      <c r="P32" s="86">
        <f t="shared" si="16"/>
        <v>0</v>
      </c>
      <c r="R32" s="86">
        <f>SUM(R33:R36)</f>
        <v>0</v>
      </c>
      <c r="S32" s="86">
        <f t="shared" ref="S32:AD32" si="17">SUM(S33:S36)</f>
        <v>0</v>
      </c>
      <c r="T32" s="86">
        <f t="shared" si="17"/>
        <v>0</v>
      </c>
      <c r="U32" s="86">
        <f t="shared" si="17"/>
        <v>0</v>
      </c>
      <c r="V32" s="86">
        <f t="shared" si="17"/>
        <v>0</v>
      </c>
      <c r="W32" s="86">
        <f t="shared" si="17"/>
        <v>0</v>
      </c>
      <c r="X32" s="86">
        <f t="shared" si="17"/>
        <v>0</v>
      </c>
      <c r="Y32" s="86">
        <f t="shared" si="17"/>
        <v>0</v>
      </c>
      <c r="Z32" s="86">
        <f t="shared" si="17"/>
        <v>0</v>
      </c>
      <c r="AA32" s="86">
        <f t="shared" si="17"/>
        <v>0</v>
      </c>
      <c r="AB32" s="86">
        <f t="shared" si="17"/>
        <v>0</v>
      </c>
      <c r="AC32" s="86">
        <f t="shared" si="17"/>
        <v>0</v>
      </c>
      <c r="AD32" s="86">
        <f t="shared" si="17"/>
        <v>0</v>
      </c>
    </row>
    <row r="33" spans="1:30" ht="16.5" customHeight="1">
      <c r="A33" t="s">
        <v>540</v>
      </c>
      <c r="B33" s="87"/>
      <c r="C33" s="87" t="s">
        <v>218</v>
      </c>
      <c r="D33" s="88">
        <f>SUMIFS('2추일입'!$G$7:$G$638,'2추일입'!$A$7:$A$638,'2추위원회별'!$A33,'2추일입'!$B$7:$B$638,'2추위원회별'!$C33)</f>
        <v>0</v>
      </c>
      <c r="E33" s="88">
        <f>SUMIFS('2추일입'!$H$7:$H$638,'2추일입'!$A$7:$A$638,'2추위원회별'!$A33,'2추일입'!$B$7:$B$638,'2추위원회별'!$C33)</f>
        <v>0</v>
      </c>
      <c r="F33" s="88">
        <f>SUMIFS('2추일입'!$H$7:$H$638,'2추일입'!$A$7:$A$638,'2추위원회별'!$A33,'2추일입'!$B$7:$B$638,'2추위원회별'!$C33)</f>
        <v>0</v>
      </c>
      <c r="G33" s="88">
        <f>SUMIFS('2추일입'!$J$7:$J$638,'2추일입'!$A$7:$A$638,'2추위원회별'!$A33,'2추일입'!$B$7:$B$638,'2추위원회별'!$C33)</f>
        <v>0</v>
      </c>
      <c r="H33" s="88">
        <f>SUMIFS('2추일입'!$K$7:$K$638,'2추일입'!$A$7:$A$638,'2추위원회별'!$A33,'2추일입'!$B$7:$B$638,'2추위원회별'!$C33)</f>
        <v>0</v>
      </c>
      <c r="I33" s="88">
        <f>SUMIFS('2추일입'!$L$7:$L$638,'2추일입'!$A$7:$A$638,'2추위원회별'!$A33,'2추일입'!$B$7:$B$638,'2추위원회별'!$C33)</f>
        <v>0</v>
      </c>
      <c r="J33" s="88">
        <f>SUMIFS('2추일입'!$V$7:$V$638,'2추일입'!$A$7:$A$638,'2추위원회별'!$A33,'2추일입'!$B$7:$B$638,'2추위원회별'!$C33)</f>
        <v>0</v>
      </c>
      <c r="K33" s="88">
        <f>SUMIFS('2추일입'!$W$7:$W$638,'2추일입'!$A$7:$A$638,'2추위원회별'!$A33,'2추일입'!$B$7:$B$638,'2추위원회별'!$C33)</f>
        <v>0</v>
      </c>
      <c r="L33" s="88">
        <f>SUMIFS('2추일입'!$M$7:$M$638,'2추일입'!$A$7:$A$638,'2추위원회별'!$A33,'2추일입'!$B$7:$B$638,'2추위원회별'!$C33)</f>
        <v>0</v>
      </c>
      <c r="M33" s="88">
        <f>SUMIFS('2추일입'!$N$7:$N$638,'2추일입'!$A$7:$A$638,'2추위원회별'!$A33,'2추일입'!$B$7:$B$638,'2추위원회별'!$C33)</f>
        <v>0</v>
      </c>
      <c r="N33" s="88">
        <f>SUMIFS('2추일입'!$O$7:$O$638,'2추일입'!$A$7:$A$638,'2추위원회별'!$A33,'2추일입'!$B$7:$B$638,'2추위원회별'!$C33)</f>
        <v>0</v>
      </c>
      <c r="O33" s="88">
        <f>SUMIFS('2추일입'!$AA$7:$AA$638,'2추일입'!$A$7:$A$638,'2추위원회별'!$A33,'2추일입'!$B$7:$B$638,'2추위원회별'!$C33)</f>
        <v>0</v>
      </c>
      <c r="P33" s="88">
        <f>SUMIFS('2추일입'!$AB$7:$AB$638,'2추일입'!$A$7:$A$638,'2추위원회별'!$A33,'2추일입'!$B$7:$B$638,'2추위원회별'!$C33)</f>
        <v>0</v>
      </c>
      <c r="R33" s="88">
        <f>SUMIFS('2추일출'!$G$7:$G$463,'2추일출'!$A$7:$A$463,'2추위원회별'!$A33,'2추일출'!$B$7:$B$463,'2추위원회별'!$C33)</f>
        <v>0</v>
      </c>
      <c r="S33" s="88">
        <f>SUMIFS('2추일출'!$H$7:$H$463,'2추일출'!$A$7:$A$463,'2추위원회별'!$A33,'2추일출'!$B$7:$B$463,'2추위원회별'!$C33)</f>
        <v>0</v>
      </c>
      <c r="T33" s="88">
        <f>SUMIFS('2추일출'!$H$7:$H$463,'2추일출'!$A$7:$A$463,'2추위원회별'!$A33,'2추일출'!$B$7:$B$463,'2추위원회별'!$C33)</f>
        <v>0</v>
      </c>
      <c r="U33" s="88">
        <f>SUMIFS('2추일출'!$J$7:$J$463,'2추일출'!$A$7:$A$463,'2추위원회별'!$A33,'2추일출'!$B$7:$B$463,'2추위원회별'!$C33)</f>
        <v>0</v>
      </c>
      <c r="V33" s="88">
        <f>SUMIFS('2추일출'!$K$7:$K$463,'2추일출'!$A$7:$A$463,'2추위원회별'!$A33,'2추일출'!$B$7:$B$463,'2추위원회별'!$C33)</f>
        <v>0</v>
      </c>
      <c r="W33" s="88">
        <f>SUMIFS('2추일출'!$L$7:$L$463,'2추일출'!$A$7:$A$463,'2추위원회별'!$A33,'2추일출'!$B$7:$B$463,'2추위원회별'!$C33)</f>
        <v>0</v>
      </c>
      <c r="X33" s="88">
        <f>SUMIFS('2추일출'!$V$7:$V$463,'2추일출'!$A$7:$A$463,'2추위원회별'!$A33,'2추일출'!$B$7:$B$463,'2추위원회별'!$C33)</f>
        <v>0</v>
      </c>
      <c r="Y33" s="88">
        <f>SUMIFS('2추일출'!$W$7:$W$463,'2추일출'!$A$7:$A$463,'2추위원회별'!$A33,'2추일출'!$B$7:$B$463,'2추위원회별'!$C33)</f>
        <v>0</v>
      </c>
      <c r="Z33" s="88">
        <f>SUMIFS('2추일출'!$M$7:$M$463,'2추일출'!$A$7:$A$463,'2추위원회별'!$A33,'2추일출'!$B$7:$B$463,'2추위원회별'!$C33)</f>
        <v>0</v>
      </c>
      <c r="AA33" s="88">
        <f>SUMIFS('2추일출'!$N$7:$N$463,'2추일출'!$A$7:$A$463,'2추위원회별'!$A33,'2추일출'!$B$7:$B$463,'2추위원회별'!$C33)</f>
        <v>0</v>
      </c>
      <c r="AB33" s="88">
        <f>SUMIFS('2추일출'!$O$7:$O$463,'2추일출'!$A$7:$A$463,'2추위원회별'!$A33,'2추일출'!$B$7:$B$463,'2추위원회별'!$C33)</f>
        <v>0</v>
      </c>
      <c r="AC33" s="88">
        <f>SUMIFS('2추일출'!$AA$7:$AA$463,'2추일출'!$A$7:$A$463,'2추위원회별'!$A33,'2추일출'!$B$7:$B$463,'2추위원회별'!$C33)</f>
        <v>0</v>
      </c>
      <c r="AD33" s="88">
        <f>SUMIFS('2추일출'!$AB$7:$AB$463,'2추일출'!$A$7:$A$463,'2추위원회별'!$A33,'2추일출'!$B$7:$B$463,'2추위원회별'!$C33)</f>
        <v>0</v>
      </c>
    </row>
    <row r="34" spans="1:30" ht="16.5" customHeight="1">
      <c r="A34" t="s">
        <v>540</v>
      </c>
      <c r="B34" s="87"/>
      <c r="C34" s="87" t="s">
        <v>370</v>
      </c>
      <c r="D34" s="88">
        <f>SUMIFS('2추일입'!$G$7:$G$638,'2추일입'!$A$7:$A$638,'2추위원회별'!$A34,'2추일입'!$B$7:$B$638,'2추위원회별'!$C34)</f>
        <v>0</v>
      </c>
      <c r="E34" s="88">
        <f>SUMIFS('2추일입'!$H$7:$H$638,'2추일입'!$A$7:$A$638,'2추위원회별'!$A34,'2추일입'!$B$7:$B$638,'2추위원회별'!$C34)</f>
        <v>0</v>
      </c>
      <c r="F34" s="88">
        <f>SUMIFS('2추일입'!$H$7:$H$638,'2추일입'!$A$7:$A$638,'2추위원회별'!$A34,'2추일입'!$B$7:$B$638,'2추위원회별'!$C34)</f>
        <v>0</v>
      </c>
      <c r="G34" s="88">
        <f>SUMIFS('2추일입'!$J$7:$J$638,'2추일입'!$A$7:$A$638,'2추위원회별'!$A34,'2추일입'!$B$7:$B$638,'2추위원회별'!$C34)</f>
        <v>0</v>
      </c>
      <c r="H34" s="88">
        <f>SUMIFS('2추일입'!$K$7:$K$638,'2추일입'!$A$7:$A$638,'2추위원회별'!$A34,'2추일입'!$B$7:$B$638,'2추위원회별'!$C34)</f>
        <v>0</v>
      </c>
      <c r="I34" s="88">
        <f>SUMIFS('2추일입'!$L$7:$L$638,'2추일입'!$A$7:$A$638,'2추위원회별'!$A34,'2추일입'!$B$7:$B$638,'2추위원회별'!$C34)</f>
        <v>0</v>
      </c>
      <c r="J34" s="88">
        <f>SUMIFS('2추일입'!$V$7:$V$638,'2추일입'!$A$7:$A$638,'2추위원회별'!$A34,'2추일입'!$B$7:$B$638,'2추위원회별'!$C34)</f>
        <v>0</v>
      </c>
      <c r="K34" s="88">
        <f>SUMIFS('2추일입'!$W$7:$W$638,'2추일입'!$A$7:$A$638,'2추위원회별'!$A34,'2추일입'!$B$7:$B$638,'2추위원회별'!$C34)</f>
        <v>0</v>
      </c>
      <c r="L34" s="88">
        <f>SUMIFS('2추일입'!$M$7:$M$638,'2추일입'!$A$7:$A$638,'2추위원회별'!$A34,'2추일입'!$B$7:$B$638,'2추위원회별'!$C34)</f>
        <v>0</v>
      </c>
      <c r="M34" s="88">
        <f>SUMIFS('2추일입'!$N$7:$N$638,'2추일입'!$A$7:$A$638,'2추위원회별'!$A34,'2추일입'!$B$7:$B$638,'2추위원회별'!$C34)</f>
        <v>0</v>
      </c>
      <c r="N34" s="88">
        <f>SUMIFS('2추일입'!$O$7:$O$638,'2추일입'!$A$7:$A$638,'2추위원회별'!$A34,'2추일입'!$B$7:$B$638,'2추위원회별'!$C34)</f>
        <v>0</v>
      </c>
      <c r="O34" s="88">
        <f>SUMIFS('2추일입'!$AA$7:$AA$638,'2추일입'!$A$7:$A$638,'2추위원회별'!$A34,'2추일입'!$B$7:$B$638,'2추위원회별'!$C34)</f>
        <v>0</v>
      </c>
      <c r="P34" s="88">
        <f>SUMIFS('2추일입'!$AB$7:$AB$638,'2추일입'!$A$7:$A$638,'2추위원회별'!$A34,'2추일입'!$B$7:$B$638,'2추위원회별'!$C34)</f>
        <v>0</v>
      </c>
      <c r="R34" s="88">
        <f>SUMIFS('2추일출'!$G$7:$G$463,'2추일출'!$A$7:$A$463,'2추위원회별'!$A34,'2추일출'!$B$7:$B$463,'2추위원회별'!$C34)</f>
        <v>0</v>
      </c>
      <c r="S34" s="88">
        <f>SUMIFS('2추일출'!$H$7:$H$463,'2추일출'!$A$7:$A$463,'2추위원회별'!$A34,'2추일출'!$B$7:$B$463,'2추위원회별'!$C34)</f>
        <v>0</v>
      </c>
      <c r="T34" s="88">
        <f>SUMIFS('2추일출'!$H$7:$H$463,'2추일출'!$A$7:$A$463,'2추위원회별'!$A34,'2추일출'!$B$7:$B$463,'2추위원회별'!$C34)</f>
        <v>0</v>
      </c>
      <c r="U34" s="88">
        <f>SUMIFS('2추일출'!$J$7:$J$463,'2추일출'!$A$7:$A$463,'2추위원회별'!$A34,'2추일출'!$B$7:$B$463,'2추위원회별'!$C34)</f>
        <v>0</v>
      </c>
      <c r="V34" s="88">
        <f>SUMIFS('2추일출'!$K$7:$K$463,'2추일출'!$A$7:$A$463,'2추위원회별'!$A34,'2추일출'!$B$7:$B$463,'2추위원회별'!$C34)</f>
        <v>0</v>
      </c>
      <c r="W34" s="88">
        <f>SUMIFS('2추일출'!$L$7:$L$463,'2추일출'!$A$7:$A$463,'2추위원회별'!$A34,'2추일출'!$B$7:$B$463,'2추위원회별'!$C34)</f>
        <v>0</v>
      </c>
      <c r="X34" s="88">
        <f>SUMIFS('2추일출'!$V$7:$V$463,'2추일출'!$A$7:$A$463,'2추위원회별'!$A34,'2추일출'!$B$7:$B$463,'2추위원회별'!$C34)</f>
        <v>0</v>
      </c>
      <c r="Y34" s="88">
        <f>SUMIFS('2추일출'!$W$7:$W$463,'2추일출'!$A$7:$A$463,'2추위원회별'!$A34,'2추일출'!$B$7:$B$463,'2추위원회별'!$C34)</f>
        <v>0</v>
      </c>
      <c r="Z34" s="88">
        <f>SUMIFS('2추일출'!$M$7:$M$463,'2추일출'!$A$7:$A$463,'2추위원회별'!$A34,'2추일출'!$B$7:$B$463,'2추위원회별'!$C34)</f>
        <v>0</v>
      </c>
      <c r="AA34" s="88">
        <f>SUMIFS('2추일출'!$N$7:$N$463,'2추일출'!$A$7:$A$463,'2추위원회별'!$A34,'2추일출'!$B$7:$B$463,'2추위원회별'!$C34)</f>
        <v>0</v>
      </c>
      <c r="AB34" s="88">
        <f>SUMIFS('2추일출'!$O$7:$O$463,'2추일출'!$A$7:$A$463,'2추위원회별'!$A34,'2추일출'!$B$7:$B$463,'2추위원회별'!$C34)</f>
        <v>0</v>
      </c>
      <c r="AC34" s="88">
        <f>SUMIFS('2추일출'!$AA$7:$AA$463,'2추일출'!$A$7:$A$463,'2추위원회별'!$A34,'2추일출'!$B$7:$B$463,'2추위원회별'!$C34)</f>
        <v>0</v>
      </c>
      <c r="AD34" s="88">
        <f>SUMIFS('2추일출'!$AB$7:$AB$463,'2추일출'!$A$7:$A$463,'2추위원회별'!$A34,'2추일출'!$B$7:$B$463,'2추위원회별'!$C34)</f>
        <v>0</v>
      </c>
    </row>
    <row r="35" spans="1:30" ht="16.5" customHeight="1">
      <c r="A35" t="s">
        <v>11</v>
      </c>
      <c r="B35" s="87"/>
      <c r="C35" s="87" t="s">
        <v>380</v>
      </c>
      <c r="D35" s="88">
        <f>SUMIFS('2추일입'!$G$7:$G$638,'2추일입'!$A$7:$A$638,'2추위원회별'!$A35,'2추일입'!$B$7:$B$638,'2추위원회별'!$C35)</f>
        <v>0</v>
      </c>
      <c r="E35" s="88">
        <f>SUMIFS('2추일입'!$H$7:$H$638,'2추일입'!$A$7:$A$638,'2추위원회별'!$A35,'2추일입'!$B$7:$B$638,'2추위원회별'!$C35)</f>
        <v>0</v>
      </c>
      <c r="F35" s="88">
        <f>SUMIFS('2추일입'!$H$7:$H$638,'2추일입'!$A$7:$A$638,'2추위원회별'!$A35,'2추일입'!$B$7:$B$638,'2추위원회별'!$C35)</f>
        <v>0</v>
      </c>
      <c r="G35" s="88">
        <f>SUMIFS('2추일입'!$J$7:$J$638,'2추일입'!$A$7:$A$638,'2추위원회별'!$A35,'2추일입'!$B$7:$B$638,'2추위원회별'!$C35)</f>
        <v>0</v>
      </c>
      <c r="H35" s="88">
        <f>SUMIFS('2추일입'!$K$7:$K$638,'2추일입'!$A$7:$A$638,'2추위원회별'!$A35,'2추일입'!$B$7:$B$638,'2추위원회별'!$C35)</f>
        <v>0</v>
      </c>
      <c r="I35" s="88">
        <f>SUMIFS('2추일입'!$L$7:$L$638,'2추일입'!$A$7:$A$638,'2추위원회별'!$A35,'2추일입'!$B$7:$B$638,'2추위원회별'!$C35)</f>
        <v>0</v>
      </c>
      <c r="J35" s="88">
        <f>SUMIFS('2추일입'!$V$7:$V$638,'2추일입'!$A$7:$A$638,'2추위원회별'!$A35,'2추일입'!$B$7:$B$638,'2추위원회별'!$C35)</f>
        <v>0</v>
      </c>
      <c r="K35" s="88">
        <f>SUMIFS('2추일입'!$W$7:$W$638,'2추일입'!$A$7:$A$638,'2추위원회별'!$A35,'2추일입'!$B$7:$B$638,'2추위원회별'!$C35)</f>
        <v>0</v>
      </c>
      <c r="L35" s="88">
        <f>SUMIFS('2추일입'!$M$7:$M$638,'2추일입'!$A$7:$A$638,'2추위원회별'!$A35,'2추일입'!$B$7:$B$638,'2추위원회별'!$C35)</f>
        <v>0</v>
      </c>
      <c r="M35" s="88">
        <f>SUMIFS('2추일입'!$N$7:$N$638,'2추일입'!$A$7:$A$638,'2추위원회별'!$A35,'2추일입'!$B$7:$B$638,'2추위원회별'!$C35)</f>
        <v>0</v>
      </c>
      <c r="N35" s="88">
        <f>SUMIFS('2추일입'!$O$7:$O$638,'2추일입'!$A$7:$A$638,'2추위원회별'!$A35,'2추일입'!$B$7:$B$638,'2추위원회별'!$C35)</f>
        <v>0</v>
      </c>
      <c r="O35" s="88">
        <f>SUMIFS('2추일입'!$AA$7:$AA$638,'2추일입'!$A$7:$A$638,'2추위원회별'!$A35,'2추일입'!$B$7:$B$638,'2추위원회별'!$C35)</f>
        <v>0</v>
      </c>
      <c r="P35" s="88">
        <f>SUMIFS('2추일입'!$AB$7:$AB$638,'2추일입'!$A$7:$A$638,'2추위원회별'!$A35,'2추일입'!$B$7:$B$638,'2추위원회별'!$C35)</f>
        <v>0</v>
      </c>
      <c r="R35" s="88">
        <f>SUMIFS('2추일출'!$G$7:$G$463,'2추일출'!$A$7:$A$463,'2추위원회별'!$A35,'2추일출'!$B$7:$B$463,'2추위원회별'!$C35)</f>
        <v>0</v>
      </c>
      <c r="S35" s="88">
        <f>SUMIFS('2추일출'!$H$7:$H$463,'2추일출'!$A$7:$A$463,'2추위원회별'!$A35,'2추일출'!$B$7:$B$463,'2추위원회별'!$C35)</f>
        <v>0</v>
      </c>
      <c r="T35" s="88">
        <f>SUMIFS('2추일출'!$H$7:$H$463,'2추일출'!$A$7:$A$463,'2추위원회별'!$A35,'2추일출'!$B$7:$B$463,'2추위원회별'!$C35)</f>
        <v>0</v>
      </c>
      <c r="U35" s="88">
        <f>SUMIFS('2추일출'!$J$7:$J$463,'2추일출'!$A$7:$A$463,'2추위원회별'!$A35,'2추일출'!$B$7:$B$463,'2추위원회별'!$C35)</f>
        <v>0</v>
      </c>
      <c r="V35" s="88">
        <f>SUMIFS('2추일출'!$K$7:$K$463,'2추일출'!$A$7:$A$463,'2추위원회별'!$A35,'2추일출'!$B$7:$B$463,'2추위원회별'!$C35)</f>
        <v>0</v>
      </c>
      <c r="W35" s="88">
        <f>SUMIFS('2추일출'!$L$7:$L$463,'2추일출'!$A$7:$A$463,'2추위원회별'!$A35,'2추일출'!$B$7:$B$463,'2추위원회별'!$C35)</f>
        <v>0</v>
      </c>
      <c r="X35" s="88">
        <f>SUMIFS('2추일출'!$V$7:$V$463,'2추일출'!$A$7:$A$463,'2추위원회별'!$A35,'2추일출'!$B$7:$B$463,'2추위원회별'!$C35)</f>
        <v>0</v>
      </c>
      <c r="Y35" s="88">
        <f>SUMIFS('2추일출'!$W$7:$W$463,'2추일출'!$A$7:$A$463,'2추위원회별'!$A35,'2추일출'!$B$7:$B$463,'2추위원회별'!$C35)</f>
        <v>0</v>
      </c>
      <c r="Z35" s="88">
        <f>SUMIFS('2추일출'!$M$7:$M$463,'2추일출'!$A$7:$A$463,'2추위원회별'!$A35,'2추일출'!$B$7:$B$463,'2추위원회별'!$C35)</f>
        <v>0</v>
      </c>
      <c r="AA35" s="88">
        <f>SUMIFS('2추일출'!$N$7:$N$463,'2추일출'!$A$7:$A$463,'2추위원회별'!$A35,'2추일출'!$B$7:$B$463,'2추위원회별'!$C35)</f>
        <v>0</v>
      </c>
      <c r="AB35" s="88">
        <f>SUMIFS('2추일출'!$O$7:$O$463,'2추일출'!$A$7:$A$463,'2추위원회별'!$A35,'2추일출'!$B$7:$B$463,'2추위원회별'!$C35)</f>
        <v>0</v>
      </c>
      <c r="AC35" s="88">
        <f>SUMIFS('2추일출'!$AA$7:$AA$463,'2추일출'!$A$7:$A$463,'2추위원회별'!$A35,'2추일출'!$B$7:$B$463,'2추위원회별'!$C35)</f>
        <v>0</v>
      </c>
      <c r="AD35" s="88">
        <f>SUMIFS('2추일출'!$AB$7:$AB$463,'2추일출'!$A$7:$A$463,'2추위원회별'!$A35,'2추일출'!$B$7:$B$463,'2추위원회별'!$C35)</f>
        <v>0</v>
      </c>
    </row>
    <row r="36" spans="1:30" ht="16.5" customHeight="1">
      <c r="A36" t="s">
        <v>540</v>
      </c>
      <c r="B36" s="87"/>
      <c r="C36" s="87" t="s">
        <v>406</v>
      </c>
      <c r="D36" s="88">
        <f>SUMIFS('2추일입'!$G$7:$G$638,'2추일입'!$A$7:$A$638,'2추위원회별'!$A36,'2추일입'!$B$7:$B$638,'2추위원회별'!$C36)</f>
        <v>0</v>
      </c>
      <c r="E36" s="88">
        <f>SUMIFS('2추일입'!$H$7:$H$638,'2추일입'!$A$7:$A$638,'2추위원회별'!$A36,'2추일입'!$B$7:$B$638,'2추위원회별'!$C36)</f>
        <v>0</v>
      </c>
      <c r="F36" s="88">
        <f>SUMIFS('2추일입'!$H$7:$H$638,'2추일입'!$A$7:$A$638,'2추위원회별'!$A36,'2추일입'!$B$7:$B$638,'2추위원회별'!$C36)</f>
        <v>0</v>
      </c>
      <c r="G36" s="88">
        <f>SUMIFS('2추일입'!$J$7:$J$638,'2추일입'!$A$7:$A$638,'2추위원회별'!$A36,'2추일입'!$B$7:$B$638,'2추위원회별'!$C36)</f>
        <v>0</v>
      </c>
      <c r="H36" s="88">
        <f>SUMIFS('2추일입'!$K$7:$K$638,'2추일입'!$A$7:$A$638,'2추위원회별'!$A36,'2추일입'!$B$7:$B$638,'2추위원회별'!$C36)</f>
        <v>0</v>
      </c>
      <c r="I36" s="88">
        <f>SUMIFS('2추일입'!$L$7:$L$638,'2추일입'!$A$7:$A$638,'2추위원회별'!$A36,'2추일입'!$B$7:$B$638,'2추위원회별'!$C36)</f>
        <v>0</v>
      </c>
      <c r="J36" s="88">
        <f>SUMIFS('2추일입'!$V$7:$V$638,'2추일입'!$A$7:$A$638,'2추위원회별'!$A36,'2추일입'!$B$7:$B$638,'2추위원회별'!$C36)</f>
        <v>0</v>
      </c>
      <c r="K36" s="88">
        <f>SUMIFS('2추일입'!$W$7:$W$638,'2추일입'!$A$7:$A$638,'2추위원회별'!$A36,'2추일입'!$B$7:$B$638,'2추위원회별'!$C36)</f>
        <v>0</v>
      </c>
      <c r="L36" s="88">
        <f>SUMIFS('2추일입'!$M$7:$M$638,'2추일입'!$A$7:$A$638,'2추위원회별'!$A36,'2추일입'!$B$7:$B$638,'2추위원회별'!$C36)</f>
        <v>0</v>
      </c>
      <c r="M36" s="88">
        <f>SUMIFS('2추일입'!$N$7:$N$638,'2추일입'!$A$7:$A$638,'2추위원회별'!$A36,'2추일입'!$B$7:$B$638,'2추위원회별'!$C36)</f>
        <v>0</v>
      </c>
      <c r="N36" s="88">
        <f>SUMIFS('2추일입'!$O$7:$O$638,'2추일입'!$A$7:$A$638,'2추위원회별'!$A36,'2추일입'!$B$7:$B$638,'2추위원회별'!$C36)</f>
        <v>0</v>
      </c>
      <c r="O36" s="88">
        <f>SUMIFS('2추일입'!$AA$7:$AA$638,'2추일입'!$A$7:$A$638,'2추위원회별'!$A36,'2추일입'!$B$7:$B$638,'2추위원회별'!$C36)</f>
        <v>0</v>
      </c>
      <c r="P36" s="88">
        <f>SUMIFS('2추일입'!$AB$7:$AB$638,'2추일입'!$A$7:$A$638,'2추위원회별'!$A36,'2추일입'!$B$7:$B$638,'2추위원회별'!$C36)</f>
        <v>0</v>
      </c>
      <c r="R36" s="88">
        <f>SUMIFS('2추일출'!$G$7:$G$463,'2추일출'!$A$7:$A$463,'2추위원회별'!$A36,'2추일출'!$B$7:$B$463,'2추위원회별'!$C36)</f>
        <v>0</v>
      </c>
      <c r="S36" s="88">
        <f>SUMIFS('2추일출'!$H$7:$H$463,'2추일출'!$A$7:$A$463,'2추위원회별'!$A36,'2추일출'!$B$7:$B$463,'2추위원회별'!$C36)</f>
        <v>0</v>
      </c>
      <c r="T36" s="88">
        <f>SUMIFS('2추일출'!$H$7:$H$463,'2추일출'!$A$7:$A$463,'2추위원회별'!$A36,'2추일출'!$B$7:$B$463,'2추위원회별'!$C36)</f>
        <v>0</v>
      </c>
      <c r="U36" s="88">
        <f>SUMIFS('2추일출'!$J$7:$J$463,'2추일출'!$A$7:$A$463,'2추위원회별'!$A36,'2추일출'!$B$7:$B$463,'2추위원회별'!$C36)</f>
        <v>0</v>
      </c>
      <c r="V36" s="88">
        <f>SUMIFS('2추일출'!$K$7:$K$463,'2추일출'!$A$7:$A$463,'2추위원회별'!$A36,'2추일출'!$B$7:$B$463,'2추위원회별'!$C36)</f>
        <v>0</v>
      </c>
      <c r="W36" s="88">
        <f>SUMIFS('2추일출'!$L$7:$L$463,'2추일출'!$A$7:$A$463,'2추위원회별'!$A36,'2추일출'!$B$7:$B$463,'2추위원회별'!$C36)</f>
        <v>0</v>
      </c>
      <c r="X36" s="88">
        <f>SUMIFS('2추일출'!$V$7:$V$463,'2추일출'!$A$7:$A$463,'2추위원회별'!$A36,'2추일출'!$B$7:$B$463,'2추위원회별'!$C36)</f>
        <v>0</v>
      </c>
      <c r="Y36" s="88">
        <f>SUMIFS('2추일출'!$W$7:$W$463,'2추일출'!$A$7:$A$463,'2추위원회별'!$A36,'2추일출'!$B$7:$B$463,'2추위원회별'!$C36)</f>
        <v>0</v>
      </c>
      <c r="Z36" s="88">
        <f>SUMIFS('2추일출'!$M$7:$M$463,'2추일출'!$A$7:$A$463,'2추위원회별'!$A36,'2추일출'!$B$7:$B$463,'2추위원회별'!$C36)</f>
        <v>0</v>
      </c>
      <c r="AA36" s="88">
        <f>SUMIFS('2추일출'!$N$7:$N$463,'2추일출'!$A$7:$A$463,'2추위원회별'!$A36,'2추일출'!$B$7:$B$463,'2추위원회별'!$C36)</f>
        <v>0</v>
      </c>
      <c r="AB36" s="88">
        <f>SUMIFS('2추일출'!$O$7:$O$463,'2추일출'!$A$7:$A$463,'2추위원회별'!$A36,'2추일출'!$B$7:$B$463,'2추위원회별'!$C36)</f>
        <v>0</v>
      </c>
      <c r="AC36" s="88">
        <f>SUMIFS('2추일출'!$AA$7:$AA$463,'2추일출'!$A$7:$A$463,'2추위원회별'!$A36,'2추일출'!$B$7:$B$463,'2추위원회별'!$C36)</f>
        <v>0</v>
      </c>
      <c r="AD36" s="88">
        <f>SUMIFS('2추일출'!$AB$7:$AB$463,'2추일출'!$A$7:$A$463,'2추위원회별'!$A36,'2추일출'!$B$7:$B$463,'2추위원회별'!$C36)</f>
        <v>0</v>
      </c>
    </row>
    <row r="37" spans="1:30" ht="16.5" customHeight="1">
      <c r="B37" s="295" t="s">
        <v>12</v>
      </c>
      <c r="C37" s="296"/>
      <c r="D37" s="86">
        <f>SUM(D38:D42)</f>
        <v>172374190</v>
      </c>
      <c r="E37" s="86">
        <f t="shared" ref="E37:P37" si="18">SUM(E38:E42)</f>
        <v>355839021</v>
      </c>
      <c r="F37" s="86">
        <f t="shared" si="18"/>
        <v>355839021</v>
      </c>
      <c r="G37" s="86">
        <f t="shared" si="18"/>
        <v>-38679750</v>
      </c>
      <c r="H37" s="86">
        <f t="shared" si="18"/>
        <v>118478</v>
      </c>
      <c r="I37" s="86">
        <f t="shared" si="18"/>
        <v>321860918</v>
      </c>
      <c r="J37" s="86">
        <f t="shared" si="18"/>
        <v>-38679750</v>
      </c>
      <c r="K37" s="86">
        <f t="shared" si="18"/>
        <v>118478</v>
      </c>
      <c r="L37" s="86">
        <f t="shared" si="18"/>
        <v>0</v>
      </c>
      <c r="M37" s="86">
        <f t="shared" si="18"/>
        <v>0</v>
      </c>
      <c r="N37" s="86">
        <f t="shared" si="18"/>
        <v>360422190</v>
      </c>
      <c r="O37" s="86">
        <f t="shared" si="18"/>
        <v>0</v>
      </c>
      <c r="P37" s="86">
        <f t="shared" si="18"/>
        <v>0</v>
      </c>
      <c r="R37" s="86">
        <f>SUM(R38:R42)</f>
        <v>171607000</v>
      </c>
      <c r="S37" s="86">
        <f t="shared" ref="S37:AD37" si="19">SUM(S38:S42)</f>
        <v>388113855</v>
      </c>
      <c r="T37" s="86">
        <f t="shared" si="19"/>
        <v>388113855</v>
      </c>
      <c r="U37" s="86">
        <f t="shared" si="19"/>
        <v>-43551350</v>
      </c>
      <c r="V37" s="86">
        <f t="shared" si="19"/>
        <v>0</v>
      </c>
      <c r="W37" s="86">
        <f t="shared" si="19"/>
        <v>349109505</v>
      </c>
      <c r="X37" s="86">
        <f t="shared" si="19"/>
        <v>-43401350</v>
      </c>
      <c r="Y37" s="86">
        <f t="shared" si="19"/>
        <v>-150000</v>
      </c>
      <c r="Z37" s="86">
        <f t="shared" si="19"/>
        <v>0</v>
      </c>
      <c r="AA37" s="86">
        <f t="shared" si="19"/>
        <v>0</v>
      </c>
      <c r="AB37" s="86">
        <f t="shared" si="19"/>
        <v>392660855</v>
      </c>
      <c r="AC37" s="86">
        <f t="shared" si="19"/>
        <v>0</v>
      </c>
      <c r="AD37" s="86">
        <f t="shared" si="19"/>
        <v>0</v>
      </c>
    </row>
    <row r="38" spans="1:30" ht="16.5" customHeight="1">
      <c r="A38" t="s">
        <v>541</v>
      </c>
      <c r="B38" s="87"/>
      <c r="C38" s="87" t="s">
        <v>110</v>
      </c>
      <c r="D38" s="88">
        <f>SUMIFS('2추일입'!$G$7:$G$638,'2추일입'!$A$7:$A$638,'2추위원회별'!$A38,'2추일입'!$B$7:$B$638,'2추위원회별'!$C38)</f>
        <v>0</v>
      </c>
      <c r="E38" s="88">
        <f>SUMIFS('2추일입'!$H$7:$H$638,'2추일입'!$A$7:$A$638,'2추위원회별'!$A38,'2추일입'!$B$7:$B$638,'2추위원회별'!$C38)</f>
        <v>0</v>
      </c>
      <c r="F38" s="88">
        <f>SUMIFS('2추일입'!$H$7:$H$638,'2추일입'!$A$7:$A$638,'2추위원회별'!$A38,'2추일입'!$B$7:$B$638,'2추위원회별'!$C38)</f>
        <v>0</v>
      </c>
      <c r="G38" s="88">
        <f>SUMIFS('2추일입'!$J$7:$J$638,'2추일입'!$A$7:$A$638,'2추위원회별'!$A38,'2추일입'!$B$7:$B$638,'2추위원회별'!$C38)</f>
        <v>0</v>
      </c>
      <c r="H38" s="88">
        <f>SUMIFS('2추일입'!$K$7:$K$638,'2추일입'!$A$7:$A$638,'2추위원회별'!$A38,'2추일입'!$B$7:$B$638,'2추위원회별'!$C38)</f>
        <v>0</v>
      </c>
      <c r="I38" s="88">
        <f>SUMIFS('2추일입'!$L$7:$L$638,'2추일입'!$A$7:$A$638,'2추위원회별'!$A38,'2추일입'!$B$7:$B$638,'2추위원회별'!$C38)</f>
        <v>0</v>
      </c>
      <c r="J38" s="88">
        <f>SUMIFS('2추일입'!$V$7:$V$638,'2추일입'!$A$7:$A$638,'2추위원회별'!$A38,'2추일입'!$B$7:$B$638,'2추위원회별'!$C38)</f>
        <v>0</v>
      </c>
      <c r="K38" s="88">
        <f>SUMIFS('2추일입'!$W$7:$W$638,'2추일입'!$A$7:$A$638,'2추위원회별'!$A38,'2추일입'!$B$7:$B$638,'2추위원회별'!$C38)</f>
        <v>0</v>
      </c>
      <c r="L38" s="88">
        <f>SUMIFS('2추일입'!$M$7:$M$638,'2추일입'!$A$7:$A$638,'2추위원회별'!$A38,'2추일입'!$B$7:$B$638,'2추위원회별'!$C38)</f>
        <v>0</v>
      </c>
      <c r="M38" s="88">
        <f>SUMIFS('2추일입'!$N$7:$N$638,'2추일입'!$A$7:$A$638,'2추위원회별'!$A38,'2추일입'!$B$7:$B$638,'2추위원회별'!$C38)</f>
        <v>0</v>
      </c>
      <c r="N38" s="88">
        <f>SUMIFS('2추일입'!$O$7:$O$638,'2추일입'!$A$7:$A$638,'2추위원회별'!$A38,'2추일입'!$B$7:$B$638,'2추위원회별'!$C38)</f>
        <v>0</v>
      </c>
      <c r="O38" s="88">
        <f>SUMIFS('2추일입'!$AA$7:$AA$638,'2추일입'!$A$7:$A$638,'2추위원회별'!$A38,'2추일입'!$B$7:$B$638,'2추위원회별'!$C38)</f>
        <v>0</v>
      </c>
      <c r="P38" s="88">
        <f>SUMIFS('2추일입'!$AB$7:$AB$638,'2추일입'!$A$7:$A$638,'2추위원회별'!$A38,'2추일입'!$B$7:$B$638,'2추위원회별'!$C38)</f>
        <v>0</v>
      </c>
      <c r="R38" s="88">
        <f>SUMIFS('2추일출'!$G$7:$G$463,'2추일출'!$A$7:$A$463,'2추위원회별'!$A38,'2추일출'!$B$7:$B$463,'2추위원회별'!$C38)</f>
        <v>0</v>
      </c>
      <c r="S38" s="88">
        <f>SUMIFS('2추일출'!$H$7:$H$463,'2추일출'!$A$7:$A$463,'2추위원회별'!$A38,'2추일출'!$B$7:$B$463,'2추위원회별'!$C38)</f>
        <v>0</v>
      </c>
      <c r="T38" s="88">
        <f>SUMIFS('2추일출'!$H$7:$H$463,'2추일출'!$A$7:$A$463,'2추위원회별'!$A38,'2추일출'!$B$7:$B$463,'2추위원회별'!$C38)</f>
        <v>0</v>
      </c>
      <c r="U38" s="88">
        <f>SUMIFS('2추일출'!$J$7:$J$463,'2추일출'!$A$7:$A$463,'2추위원회별'!$A38,'2추일출'!$B$7:$B$463,'2추위원회별'!$C38)</f>
        <v>0</v>
      </c>
      <c r="V38" s="88">
        <f>SUMIFS('2추일출'!$K$7:$K$463,'2추일출'!$A$7:$A$463,'2추위원회별'!$A38,'2추일출'!$B$7:$B$463,'2추위원회별'!$C38)</f>
        <v>0</v>
      </c>
      <c r="W38" s="88">
        <f>SUMIFS('2추일출'!$L$7:$L$463,'2추일출'!$A$7:$A$463,'2추위원회별'!$A38,'2추일출'!$B$7:$B$463,'2추위원회별'!$C38)</f>
        <v>0</v>
      </c>
      <c r="X38" s="88">
        <f>SUMIFS('2추일출'!$V$7:$V$463,'2추일출'!$A$7:$A$463,'2추위원회별'!$A38,'2추일출'!$B$7:$B$463,'2추위원회별'!$C38)</f>
        <v>0</v>
      </c>
      <c r="Y38" s="88">
        <f>SUMIFS('2추일출'!$W$7:$W$463,'2추일출'!$A$7:$A$463,'2추위원회별'!$A38,'2추일출'!$B$7:$B$463,'2추위원회별'!$C38)</f>
        <v>0</v>
      </c>
      <c r="Z38" s="88">
        <f>SUMIFS('2추일출'!$M$7:$M$463,'2추일출'!$A$7:$A$463,'2추위원회별'!$A38,'2추일출'!$B$7:$B$463,'2추위원회별'!$C38)</f>
        <v>0</v>
      </c>
      <c r="AA38" s="88">
        <f>SUMIFS('2추일출'!$N$7:$N$463,'2추일출'!$A$7:$A$463,'2추위원회별'!$A38,'2추일출'!$B$7:$B$463,'2추위원회별'!$C38)</f>
        <v>0</v>
      </c>
      <c r="AB38" s="88">
        <f>SUMIFS('2추일출'!$O$7:$O$463,'2추일출'!$A$7:$A$463,'2추위원회별'!$A38,'2추일출'!$B$7:$B$463,'2추위원회별'!$C38)</f>
        <v>0</v>
      </c>
      <c r="AC38" s="88">
        <f>SUMIFS('2추일출'!$AA$7:$AA$463,'2추일출'!$A$7:$A$463,'2추위원회별'!$A38,'2추일출'!$B$7:$B$463,'2추위원회별'!$C38)</f>
        <v>0</v>
      </c>
      <c r="AD38" s="88">
        <f>SUMIFS('2추일출'!$AB$7:$AB$463,'2추일출'!$A$7:$A$463,'2추위원회별'!$A38,'2추일출'!$B$7:$B$463,'2추위원회별'!$C38)</f>
        <v>0</v>
      </c>
    </row>
    <row r="39" spans="1:30" ht="16.5" customHeight="1">
      <c r="A39" t="s">
        <v>541</v>
      </c>
      <c r="B39" s="87"/>
      <c r="C39" s="87" t="s">
        <v>114</v>
      </c>
      <c r="D39" s="88">
        <f>SUMIFS('2추일입'!$G$7:$G$638,'2추일입'!$A$7:$A$638,'2추위원회별'!$A39,'2추일입'!$B$7:$B$638,'2추위원회별'!$C39)</f>
        <v>0</v>
      </c>
      <c r="E39" s="88">
        <f>SUMIFS('2추일입'!$H$7:$H$638,'2추일입'!$A$7:$A$638,'2추위원회별'!$A39,'2추일입'!$B$7:$B$638,'2추위원회별'!$C39)</f>
        <v>4770000</v>
      </c>
      <c r="F39" s="88">
        <f>SUMIFS('2추일입'!$H$7:$H$638,'2추일입'!$A$7:$A$638,'2추위원회별'!$A39,'2추일입'!$B$7:$B$638,'2추위원회별'!$C39)</f>
        <v>4770000</v>
      </c>
      <c r="G39" s="88">
        <f>SUMIFS('2추일입'!$J$7:$J$638,'2추일입'!$A$7:$A$638,'2추위원회별'!$A39,'2추일입'!$B$7:$B$638,'2추위원회별'!$C39)</f>
        <v>-2070000</v>
      </c>
      <c r="H39" s="88">
        <f>SUMIFS('2추일입'!$K$7:$K$638,'2추일입'!$A$7:$A$638,'2추위원회별'!$A39,'2추일입'!$B$7:$B$638,'2추위원회별'!$C39)</f>
        <v>0</v>
      </c>
      <c r="I39" s="88">
        <f>SUMIFS('2추일입'!$L$7:$L$638,'2추일입'!$A$7:$A$638,'2추위원회별'!$A39,'2추일입'!$B$7:$B$638,'2추위원회별'!$C39)</f>
        <v>2700000</v>
      </c>
      <c r="J39" s="88">
        <f>SUMIFS('2추일입'!$V$7:$V$638,'2추일입'!$A$7:$A$638,'2추위원회별'!$A39,'2추일입'!$B$7:$B$638,'2추위원회별'!$C39)</f>
        <v>-2070000</v>
      </c>
      <c r="K39" s="88">
        <f>SUMIFS('2추일입'!$W$7:$W$638,'2추일입'!$A$7:$A$638,'2추위원회별'!$A39,'2추일입'!$B$7:$B$638,'2추위원회별'!$C39)</f>
        <v>0</v>
      </c>
      <c r="L39" s="88">
        <f>SUMIFS('2추일입'!$M$7:$M$638,'2추일입'!$A$7:$A$638,'2추위원회별'!$A39,'2추일입'!$B$7:$B$638,'2추위원회별'!$C39)</f>
        <v>0</v>
      </c>
      <c r="M39" s="88">
        <f>SUMIFS('2추일입'!$N$7:$N$638,'2추일입'!$A$7:$A$638,'2추위원회별'!$A39,'2추일입'!$B$7:$B$638,'2추위원회별'!$C39)</f>
        <v>0</v>
      </c>
      <c r="N39" s="88">
        <f>SUMIFS('2추일입'!$O$7:$O$638,'2추일입'!$A$7:$A$638,'2추위원회별'!$A39,'2추일입'!$B$7:$B$638,'2추위원회별'!$C39)</f>
        <v>4770000</v>
      </c>
      <c r="O39" s="88">
        <f>SUMIFS('2추일입'!$AA$7:$AA$638,'2추일입'!$A$7:$A$638,'2추위원회별'!$A39,'2추일입'!$B$7:$B$638,'2추위원회별'!$C39)</f>
        <v>0</v>
      </c>
      <c r="P39" s="88">
        <f>SUMIFS('2추일입'!$AB$7:$AB$638,'2추일입'!$A$7:$A$638,'2추위원회별'!$A39,'2추일입'!$B$7:$B$638,'2추위원회별'!$C39)</f>
        <v>0</v>
      </c>
      <c r="R39" s="88">
        <f>SUMIFS('2추일출'!$G$7:$G$463,'2추일출'!$A$7:$A$463,'2추위원회별'!$A39,'2추일출'!$B$7:$B$463,'2추위원회별'!$C39)</f>
        <v>0</v>
      </c>
      <c r="S39" s="88">
        <f>SUMIFS('2추일출'!$H$7:$H$463,'2추일출'!$A$7:$A$463,'2추위원회별'!$A39,'2추일출'!$B$7:$B$463,'2추위원회별'!$C39)</f>
        <v>6015000</v>
      </c>
      <c r="T39" s="88">
        <f>SUMIFS('2추일출'!$H$7:$H$463,'2추일출'!$A$7:$A$463,'2추위원회별'!$A39,'2추일출'!$B$7:$B$463,'2추위원회별'!$C39)</f>
        <v>6015000</v>
      </c>
      <c r="U39" s="88">
        <f>SUMIFS('2추일출'!$J$7:$J$463,'2추일출'!$A$7:$A$463,'2추위원회별'!$A39,'2추일출'!$B$7:$B$463,'2추위원회별'!$C39)</f>
        <v>-2220000</v>
      </c>
      <c r="V39" s="88">
        <f>SUMIFS('2추일출'!$K$7:$K$463,'2추일출'!$A$7:$A$463,'2추위원회별'!$A39,'2추일출'!$B$7:$B$463,'2추위원회별'!$C39)</f>
        <v>0</v>
      </c>
      <c r="W39" s="88">
        <f>SUMIFS('2추일출'!$L$7:$L$463,'2추일출'!$A$7:$A$463,'2추위원회별'!$A39,'2추일출'!$B$7:$B$463,'2추위원회별'!$C39)</f>
        <v>3795000</v>
      </c>
      <c r="X39" s="88">
        <f>SUMIFS('2추일출'!$V$7:$V$463,'2추일출'!$A$7:$A$463,'2추위원회별'!$A39,'2추일출'!$B$7:$B$463,'2추위원회별'!$C39)</f>
        <v>-2070000</v>
      </c>
      <c r="Y39" s="88">
        <f>SUMIFS('2추일출'!$W$7:$W$463,'2추일출'!$A$7:$A$463,'2추위원회별'!$A39,'2추일출'!$B$7:$B$463,'2추위원회별'!$C39)</f>
        <v>-150000</v>
      </c>
      <c r="Z39" s="88">
        <f>SUMIFS('2추일출'!$M$7:$M$463,'2추일출'!$A$7:$A$463,'2추위원회별'!$A39,'2추일출'!$B$7:$B$463,'2추위원회별'!$C39)</f>
        <v>0</v>
      </c>
      <c r="AA39" s="88">
        <f>SUMIFS('2추일출'!$N$7:$N$463,'2추일출'!$A$7:$A$463,'2추위원회별'!$A39,'2추일출'!$B$7:$B$463,'2추위원회별'!$C39)</f>
        <v>0</v>
      </c>
      <c r="AB39" s="88">
        <f>SUMIFS('2추일출'!$O$7:$O$463,'2추일출'!$A$7:$A$463,'2추위원회별'!$A39,'2추일출'!$B$7:$B$463,'2추위원회별'!$C39)</f>
        <v>6015000</v>
      </c>
      <c r="AC39" s="88">
        <f>SUMIFS('2추일출'!$AA$7:$AA$463,'2추일출'!$A$7:$A$463,'2추위원회별'!$A39,'2추일출'!$B$7:$B$463,'2추위원회별'!$C39)</f>
        <v>0</v>
      </c>
      <c r="AD39" s="88">
        <f>SUMIFS('2추일출'!$AB$7:$AB$463,'2추일출'!$A$7:$A$463,'2추위원회별'!$A39,'2추일출'!$B$7:$B$463,'2추위원회별'!$C39)</f>
        <v>0</v>
      </c>
    </row>
    <row r="40" spans="1:30" ht="16.5" customHeight="1">
      <c r="A40" t="s">
        <v>541</v>
      </c>
      <c r="B40" s="87"/>
      <c r="C40" s="87" t="s">
        <v>67</v>
      </c>
      <c r="D40" s="88">
        <f>SUMIFS('2추일입'!$G$7:$G$638,'2추일입'!$A$7:$A$638,'2추위원회별'!$A40,'2추일입'!$B$7:$B$638,'2추위원회별'!$C40)</f>
        <v>0</v>
      </c>
      <c r="E40" s="88">
        <f>SUMIFS('2추일입'!$H$7:$H$638,'2추일입'!$A$7:$A$638,'2추위원회별'!$A40,'2추일입'!$B$7:$B$638,'2추위원회별'!$C40)</f>
        <v>0</v>
      </c>
      <c r="F40" s="88">
        <f>SUMIFS('2추일입'!$H$7:$H$638,'2추일입'!$A$7:$A$638,'2추위원회별'!$A40,'2추일입'!$B$7:$B$638,'2추위원회별'!$C40)</f>
        <v>0</v>
      </c>
      <c r="G40" s="88">
        <f>SUMIFS('2추일입'!$J$7:$J$638,'2추일입'!$A$7:$A$638,'2추위원회별'!$A40,'2추일입'!$B$7:$B$638,'2추위원회별'!$C40)</f>
        <v>0</v>
      </c>
      <c r="H40" s="88">
        <f>SUMIFS('2추일입'!$K$7:$K$638,'2추일입'!$A$7:$A$638,'2추위원회별'!$A40,'2추일입'!$B$7:$B$638,'2추위원회별'!$C40)</f>
        <v>0</v>
      </c>
      <c r="I40" s="88">
        <f>SUMIFS('2추일입'!$L$7:$L$638,'2추일입'!$A$7:$A$638,'2추위원회별'!$A40,'2추일입'!$B$7:$B$638,'2추위원회별'!$C40)</f>
        <v>0</v>
      </c>
      <c r="J40" s="88">
        <f>SUMIFS('2추일입'!$V$7:$V$638,'2추일입'!$A$7:$A$638,'2추위원회별'!$A40,'2추일입'!$B$7:$B$638,'2추위원회별'!$C40)</f>
        <v>0</v>
      </c>
      <c r="K40" s="88">
        <f>SUMIFS('2추일입'!$W$7:$W$638,'2추일입'!$A$7:$A$638,'2추위원회별'!$A40,'2추일입'!$B$7:$B$638,'2추위원회별'!$C40)</f>
        <v>0</v>
      </c>
      <c r="L40" s="88">
        <f>SUMIFS('2추일입'!$M$7:$M$638,'2추일입'!$A$7:$A$638,'2추위원회별'!$A40,'2추일입'!$B$7:$B$638,'2추위원회별'!$C40)</f>
        <v>0</v>
      </c>
      <c r="M40" s="88">
        <f>SUMIFS('2추일입'!$N$7:$N$638,'2추일입'!$A$7:$A$638,'2추위원회별'!$A40,'2추일입'!$B$7:$B$638,'2추위원회별'!$C40)</f>
        <v>0</v>
      </c>
      <c r="N40" s="88">
        <f>SUMIFS('2추일입'!$O$7:$O$638,'2추일입'!$A$7:$A$638,'2추위원회별'!$A40,'2추일입'!$B$7:$B$638,'2추위원회별'!$C40)</f>
        <v>0</v>
      </c>
      <c r="O40" s="88">
        <f>SUMIFS('2추일입'!$AA$7:$AA$638,'2추일입'!$A$7:$A$638,'2추위원회별'!$A40,'2추일입'!$B$7:$B$638,'2추위원회별'!$C40)</f>
        <v>0</v>
      </c>
      <c r="P40" s="88">
        <f>SUMIFS('2추일입'!$AB$7:$AB$638,'2추일입'!$A$7:$A$638,'2추위원회별'!$A40,'2추일입'!$B$7:$B$638,'2추위원회별'!$C40)</f>
        <v>0</v>
      </c>
      <c r="R40" s="88">
        <f>SUMIFS('2추일출'!$G$7:$G$463,'2추일출'!$A$7:$A$463,'2추위원회별'!$A40,'2추일출'!$B$7:$B$463,'2추위원회별'!$C40)</f>
        <v>0</v>
      </c>
      <c r="S40" s="88">
        <f>SUMIFS('2추일출'!$H$7:$H$463,'2추일출'!$A$7:$A$463,'2추위원회별'!$A40,'2추일출'!$B$7:$B$463,'2추위원회별'!$C40)</f>
        <v>0</v>
      </c>
      <c r="T40" s="88">
        <f>SUMIFS('2추일출'!$H$7:$H$463,'2추일출'!$A$7:$A$463,'2추위원회별'!$A40,'2추일출'!$B$7:$B$463,'2추위원회별'!$C40)</f>
        <v>0</v>
      </c>
      <c r="U40" s="88">
        <f>SUMIFS('2추일출'!$J$7:$J$463,'2추일출'!$A$7:$A$463,'2추위원회별'!$A40,'2추일출'!$B$7:$B$463,'2추위원회별'!$C40)</f>
        <v>0</v>
      </c>
      <c r="V40" s="88">
        <f>SUMIFS('2추일출'!$K$7:$K$463,'2추일출'!$A$7:$A$463,'2추위원회별'!$A40,'2추일출'!$B$7:$B$463,'2추위원회별'!$C40)</f>
        <v>0</v>
      </c>
      <c r="W40" s="88">
        <f>SUMIFS('2추일출'!$L$7:$L$463,'2추일출'!$A$7:$A$463,'2추위원회별'!$A40,'2추일출'!$B$7:$B$463,'2추위원회별'!$C40)</f>
        <v>0</v>
      </c>
      <c r="X40" s="88">
        <f>SUMIFS('2추일출'!$V$7:$V$463,'2추일출'!$A$7:$A$463,'2추위원회별'!$A40,'2추일출'!$B$7:$B$463,'2추위원회별'!$C40)</f>
        <v>0</v>
      </c>
      <c r="Y40" s="88">
        <f>SUMIFS('2추일출'!$W$7:$W$463,'2추일출'!$A$7:$A$463,'2추위원회별'!$A40,'2추일출'!$B$7:$B$463,'2추위원회별'!$C40)</f>
        <v>0</v>
      </c>
      <c r="Z40" s="88">
        <f>SUMIFS('2추일출'!$M$7:$M$463,'2추일출'!$A$7:$A$463,'2추위원회별'!$A40,'2추일출'!$B$7:$B$463,'2추위원회별'!$C40)</f>
        <v>0</v>
      </c>
      <c r="AA40" s="88">
        <f>SUMIFS('2추일출'!$N$7:$N$463,'2추일출'!$A$7:$A$463,'2추위원회별'!$A40,'2추일출'!$B$7:$B$463,'2추위원회별'!$C40)</f>
        <v>0</v>
      </c>
      <c r="AB40" s="88">
        <f>SUMIFS('2추일출'!$O$7:$O$463,'2추일출'!$A$7:$A$463,'2추위원회별'!$A40,'2추일출'!$B$7:$B$463,'2추위원회별'!$C40)</f>
        <v>0</v>
      </c>
      <c r="AC40" s="88">
        <f>SUMIFS('2추일출'!$AA$7:$AA$463,'2추일출'!$A$7:$A$463,'2추위원회별'!$A40,'2추일출'!$B$7:$B$463,'2추위원회별'!$C40)</f>
        <v>0</v>
      </c>
      <c r="AD40" s="88">
        <f>SUMIFS('2추일출'!$AB$7:$AB$463,'2추일출'!$A$7:$A$463,'2추위원회별'!$A40,'2추일출'!$B$7:$B$463,'2추위원회별'!$C40)</f>
        <v>0</v>
      </c>
    </row>
    <row r="41" spans="1:30" ht="16.5" customHeight="1">
      <c r="A41" t="s">
        <v>541</v>
      </c>
      <c r="B41" s="87"/>
      <c r="C41" s="87" t="s">
        <v>397</v>
      </c>
      <c r="D41" s="88">
        <f>SUMIFS('2추일입'!$G$7:$G$638,'2추일입'!$A$7:$A$638,'2추위원회별'!$A41,'2추일입'!$B$7:$B$638,'2추위원회별'!$C41)</f>
        <v>0</v>
      </c>
      <c r="E41" s="88">
        <f>SUMIFS('2추일입'!$H$7:$H$638,'2추일입'!$A$7:$A$638,'2추위원회별'!$A41,'2추일입'!$B$7:$B$638,'2추위원회별'!$C41)</f>
        <v>0</v>
      </c>
      <c r="F41" s="88">
        <f>SUMIFS('2추일입'!$H$7:$H$638,'2추일입'!$A$7:$A$638,'2추위원회별'!$A41,'2추일입'!$B$7:$B$638,'2추위원회별'!$C41)</f>
        <v>0</v>
      </c>
      <c r="G41" s="88">
        <f>SUMIFS('2추일입'!$J$7:$J$638,'2추일입'!$A$7:$A$638,'2추위원회별'!$A41,'2추일입'!$B$7:$B$638,'2추위원회별'!$C41)</f>
        <v>0</v>
      </c>
      <c r="H41" s="88">
        <f>SUMIFS('2추일입'!$K$7:$K$638,'2추일입'!$A$7:$A$638,'2추위원회별'!$A41,'2추일입'!$B$7:$B$638,'2추위원회별'!$C41)</f>
        <v>0</v>
      </c>
      <c r="I41" s="88">
        <f>SUMIFS('2추일입'!$L$7:$L$638,'2추일입'!$A$7:$A$638,'2추위원회별'!$A41,'2추일입'!$B$7:$B$638,'2추위원회별'!$C41)</f>
        <v>0</v>
      </c>
      <c r="J41" s="88">
        <f>SUMIFS('2추일입'!$V$7:$V$638,'2추일입'!$A$7:$A$638,'2추위원회별'!$A41,'2추일입'!$B$7:$B$638,'2추위원회별'!$C41)</f>
        <v>0</v>
      </c>
      <c r="K41" s="88">
        <f>SUMIFS('2추일입'!$W$7:$W$638,'2추일입'!$A$7:$A$638,'2추위원회별'!$A41,'2추일입'!$B$7:$B$638,'2추위원회별'!$C41)</f>
        <v>0</v>
      </c>
      <c r="L41" s="88">
        <f>SUMIFS('2추일입'!$M$7:$M$638,'2추일입'!$A$7:$A$638,'2추위원회별'!$A41,'2추일입'!$B$7:$B$638,'2추위원회별'!$C41)</f>
        <v>0</v>
      </c>
      <c r="M41" s="88">
        <f>SUMIFS('2추일입'!$N$7:$N$638,'2추일입'!$A$7:$A$638,'2추위원회별'!$A41,'2추일입'!$B$7:$B$638,'2추위원회별'!$C41)</f>
        <v>0</v>
      </c>
      <c r="N41" s="88">
        <f>SUMIFS('2추일입'!$O$7:$O$638,'2추일입'!$A$7:$A$638,'2추위원회별'!$A41,'2추일입'!$B$7:$B$638,'2추위원회별'!$C41)</f>
        <v>0</v>
      </c>
      <c r="O41" s="88">
        <f>SUMIFS('2추일입'!$AA$7:$AA$638,'2추일입'!$A$7:$A$638,'2추위원회별'!$A41,'2추일입'!$B$7:$B$638,'2추위원회별'!$C41)</f>
        <v>0</v>
      </c>
      <c r="P41" s="88">
        <f>SUMIFS('2추일입'!$AB$7:$AB$638,'2추일입'!$A$7:$A$638,'2추위원회별'!$A41,'2추일입'!$B$7:$B$638,'2추위원회별'!$C41)</f>
        <v>0</v>
      </c>
      <c r="R41" s="88">
        <f>SUMIFS('2추일출'!$G$7:$G$463,'2추일출'!$A$7:$A$463,'2추위원회별'!$A41,'2추일출'!$B$7:$B$463,'2추위원회별'!$C41)</f>
        <v>0</v>
      </c>
      <c r="S41" s="88">
        <f>SUMIFS('2추일출'!$H$7:$H$463,'2추일출'!$A$7:$A$463,'2추위원회별'!$A41,'2추일출'!$B$7:$B$463,'2추위원회별'!$C41)</f>
        <v>0</v>
      </c>
      <c r="T41" s="88">
        <f>SUMIFS('2추일출'!$H$7:$H$463,'2추일출'!$A$7:$A$463,'2추위원회별'!$A41,'2추일출'!$B$7:$B$463,'2추위원회별'!$C41)</f>
        <v>0</v>
      </c>
      <c r="U41" s="88">
        <f>SUMIFS('2추일출'!$J$7:$J$463,'2추일출'!$A$7:$A$463,'2추위원회별'!$A41,'2추일출'!$B$7:$B$463,'2추위원회별'!$C41)</f>
        <v>0</v>
      </c>
      <c r="V41" s="88">
        <f>SUMIFS('2추일출'!$K$7:$K$463,'2추일출'!$A$7:$A$463,'2추위원회별'!$A41,'2추일출'!$B$7:$B$463,'2추위원회별'!$C41)</f>
        <v>0</v>
      </c>
      <c r="W41" s="88">
        <f>SUMIFS('2추일출'!$L$7:$L$463,'2추일출'!$A$7:$A$463,'2추위원회별'!$A41,'2추일출'!$B$7:$B$463,'2추위원회별'!$C41)</f>
        <v>0</v>
      </c>
      <c r="X41" s="88">
        <f>SUMIFS('2추일출'!$V$7:$V$463,'2추일출'!$A$7:$A$463,'2추위원회별'!$A41,'2추일출'!$B$7:$B$463,'2추위원회별'!$C41)</f>
        <v>0</v>
      </c>
      <c r="Y41" s="88">
        <f>SUMIFS('2추일출'!$W$7:$W$463,'2추일출'!$A$7:$A$463,'2추위원회별'!$A41,'2추일출'!$B$7:$B$463,'2추위원회별'!$C41)</f>
        <v>0</v>
      </c>
      <c r="Z41" s="88">
        <f>SUMIFS('2추일출'!$M$7:$M$463,'2추일출'!$A$7:$A$463,'2추위원회별'!$A41,'2추일출'!$B$7:$B$463,'2추위원회별'!$C41)</f>
        <v>0</v>
      </c>
      <c r="AA41" s="88">
        <f>SUMIFS('2추일출'!$N$7:$N$463,'2추일출'!$A$7:$A$463,'2추위원회별'!$A41,'2추일출'!$B$7:$B$463,'2추위원회별'!$C41)</f>
        <v>0</v>
      </c>
      <c r="AB41" s="88">
        <f>SUMIFS('2추일출'!$O$7:$O$463,'2추일출'!$A$7:$A$463,'2추위원회별'!$A41,'2추일출'!$B$7:$B$463,'2추위원회별'!$C41)</f>
        <v>0</v>
      </c>
      <c r="AC41" s="88">
        <f>SUMIFS('2추일출'!$AA$7:$AA$463,'2추일출'!$A$7:$A$463,'2추위원회별'!$A41,'2추일출'!$B$7:$B$463,'2추위원회별'!$C41)</f>
        <v>0</v>
      </c>
      <c r="AD41" s="88">
        <f>SUMIFS('2추일출'!$AB$7:$AB$463,'2추일출'!$A$7:$A$463,'2추위원회별'!$A41,'2추일출'!$B$7:$B$463,'2추위원회별'!$C41)</f>
        <v>0</v>
      </c>
    </row>
    <row r="42" spans="1:30" ht="16.5" customHeight="1">
      <c r="A42" t="s">
        <v>541</v>
      </c>
      <c r="B42" s="87"/>
      <c r="C42" s="87" t="s">
        <v>404</v>
      </c>
      <c r="D42" s="88">
        <f>SUMIFS('2추일입'!$G$7:$G$638,'2추일입'!$A$7:$A$638,'2추위원회별'!$A42,'2추일입'!$B$7:$B$638,'2추위원회별'!$C42)</f>
        <v>172374190</v>
      </c>
      <c r="E42" s="88">
        <f>SUMIFS('2추일입'!$H$7:$H$638,'2추일입'!$A$7:$A$638,'2추위원회별'!$A42,'2추일입'!$B$7:$B$638,'2추위원회별'!$C42)</f>
        <v>351069021</v>
      </c>
      <c r="F42" s="88">
        <f>SUMIFS('2추일입'!$H$7:$H$638,'2추일입'!$A$7:$A$638,'2추위원회별'!$A42,'2추일입'!$B$7:$B$638,'2추위원회별'!$C42)</f>
        <v>351069021</v>
      </c>
      <c r="G42" s="88">
        <f>SUMIFS('2추일입'!$J$7:$J$638,'2추일입'!$A$7:$A$638,'2추위원회별'!$A42,'2추일입'!$B$7:$B$638,'2추위원회별'!$C42)</f>
        <v>-36609750</v>
      </c>
      <c r="H42" s="88">
        <f>SUMIFS('2추일입'!$K$7:$K$638,'2추일입'!$A$7:$A$638,'2추위원회별'!$A42,'2추일입'!$B$7:$B$638,'2추위원회별'!$C42)</f>
        <v>118478</v>
      </c>
      <c r="I42" s="88">
        <f>SUMIFS('2추일입'!$L$7:$L$638,'2추일입'!$A$7:$A$638,'2추위원회별'!$A42,'2추일입'!$B$7:$B$638,'2추위원회별'!$C42)</f>
        <v>319160918</v>
      </c>
      <c r="J42" s="88">
        <f>SUMIFS('2추일입'!$V$7:$V$638,'2추일입'!$A$7:$A$638,'2추위원회별'!$A42,'2추일입'!$B$7:$B$638,'2추위원회별'!$C42)</f>
        <v>-36609750</v>
      </c>
      <c r="K42" s="88">
        <f>SUMIFS('2추일입'!$W$7:$W$638,'2추일입'!$A$7:$A$638,'2추위원회별'!$A42,'2추일입'!$B$7:$B$638,'2추위원회별'!$C42)</f>
        <v>118478</v>
      </c>
      <c r="L42" s="88">
        <f>SUMIFS('2추일입'!$M$7:$M$638,'2추일입'!$A$7:$A$638,'2추위원회별'!$A42,'2추일입'!$B$7:$B$638,'2추위원회별'!$C42)</f>
        <v>0</v>
      </c>
      <c r="M42" s="88">
        <f>SUMIFS('2추일입'!$N$7:$N$638,'2추일입'!$A$7:$A$638,'2추위원회별'!$A42,'2추일입'!$B$7:$B$638,'2추위원회별'!$C42)</f>
        <v>0</v>
      </c>
      <c r="N42" s="88">
        <f>SUMIFS('2추일입'!$O$7:$O$638,'2추일입'!$A$7:$A$638,'2추위원회별'!$A42,'2추일입'!$B$7:$B$638,'2추위원회별'!$C42)</f>
        <v>355652190</v>
      </c>
      <c r="O42" s="88">
        <f>SUMIFS('2추일입'!$AA$7:$AA$638,'2추일입'!$A$7:$A$638,'2추위원회별'!$A42,'2추일입'!$B$7:$B$638,'2추위원회별'!$C42)</f>
        <v>0</v>
      </c>
      <c r="P42" s="88">
        <f>SUMIFS('2추일입'!$AB$7:$AB$638,'2추일입'!$A$7:$A$638,'2추위원회별'!$A42,'2추일입'!$B$7:$B$638,'2추위원회별'!$C42)</f>
        <v>0</v>
      </c>
      <c r="R42" s="88">
        <f>SUMIFS('2추일출'!$G$7:$G$463,'2추일출'!$A$7:$A$463,'2추위원회별'!$A42,'2추일출'!$B$7:$B$463,'2추위원회별'!$C42)</f>
        <v>171607000</v>
      </c>
      <c r="S42" s="88">
        <f>SUMIFS('2추일출'!$H$7:$H$463,'2추일출'!$A$7:$A$463,'2추위원회별'!$A42,'2추일출'!$B$7:$B$463,'2추위원회별'!$C42)</f>
        <v>382098855</v>
      </c>
      <c r="T42" s="88">
        <f>SUMIFS('2추일출'!$H$7:$H$463,'2추일출'!$A$7:$A$463,'2추위원회별'!$A42,'2추일출'!$B$7:$B$463,'2추위원회별'!$C42)</f>
        <v>382098855</v>
      </c>
      <c r="U42" s="88">
        <f>SUMIFS('2추일출'!$J$7:$J$463,'2추일출'!$A$7:$A$463,'2추위원회별'!$A42,'2추일출'!$B$7:$B$463,'2추위원회별'!$C42)</f>
        <v>-41331350</v>
      </c>
      <c r="V42" s="88">
        <f>SUMIFS('2추일출'!$K$7:$K$463,'2추일출'!$A$7:$A$463,'2추위원회별'!$A42,'2추일출'!$B$7:$B$463,'2추위원회별'!$C42)</f>
        <v>0</v>
      </c>
      <c r="W42" s="88">
        <f>SUMIFS('2추일출'!$L$7:$L$463,'2추일출'!$A$7:$A$463,'2추위원회별'!$A42,'2추일출'!$B$7:$B$463,'2추위원회별'!$C42)</f>
        <v>345314505</v>
      </c>
      <c r="X42" s="88">
        <f>SUMIFS('2추일출'!$V$7:$V$463,'2추일출'!$A$7:$A$463,'2추위원회별'!$A42,'2추일출'!$B$7:$B$463,'2추위원회별'!$C42)</f>
        <v>-41331350</v>
      </c>
      <c r="Y42" s="88">
        <f>SUMIFS('2추일출'!$W$7:$W$463,'2추일출'!$A$7:$A$463,'2추위원회별'!$A42,'2추일출'!$B$7:$B$463,'2추위원회별'!$C42)</f>
        <v>0</v>
      </c>
      <c r="Z42" s="88">
        <f>SUMIFS('2추일출'!$M$7:$M$463,'2추일출'!$A$7:$A$463,'2추위원회별'!$A42,'2추일출'!$B$7:$B$463,'2추위원회별'!$C42)</f>
        <v>0</v>
      </c>
      <c r="AA42" s="88">
        <f>SUMIFS('2추일출'!$N$7:$N$463,'2추일출'!$A$7:$A$463,'2추위원회별'!$A42,'2추일출'!$B$7:$B$463,'2추위원회별'!$C42)</f>
        <v>0</v>
      </c>
      <c r="AB42" s="88">
        <f>SUMIFS('2추일출'!$O$7:$O$463,'2추일출'!$A$7:$A$463,'2추위원회별'!$A42,'2추일출'!$B$7:$B$463,'2추위원회별'!$C42)</f>
        <v>386645855</v>
      </c>
      <c r="AC42" s="88">
        <f>SUMIFS('2추일출'!$AA$7:$AA$463,'2추일출'!$A$7:$A$463,'2추위원회별'!$A42,'2추일출'!$B$7:$B$463,'2추위원회별'!$C42)</f>
        <v>0</v>
      </c>
      <c r="AD42" s="88">
        <f>SUMIFS('2추일출'!$AB$7:$AB$463,'2추일출'!$A$7:$A$463,'2추위원회별'!$A42,'2추일출'!$B$7:$B$463,'2추위원회별'!$C42)</f>
        <v>0</v>
      </c>
    </row>
    <row r="43" spans="1:30" ht="16.5" customHeight="1">
      <c r="B43" s="295" t="s">
        <v>435</v>
      </c>
      <c r="C43" s="296"/>
      <c r="D43" s="86">
        <f>SUM(D44:D46)</f>
        <v>0</v>
      </c>
      <c r="E43" s="86">
        <f t="shared" ref="E43:P43" si="20">SUM(E44:E46)</f>
        <v>0</v>
      </c>
      <c r="F43" s="86">
        <f t="shared" si="20"/>
        <v>0</v>
      </c>
      <c r="G43" s="86">
        <f t="shared" si="20"/>
        <v>0</v>
      </c>
      <c r="H43" s="86">
        <f t="shared" si="20"/>
        <v>0</v>
      </c>
      <c r="I43" s="86">
        <f t="shared" si="20"/>
        <v>0</v>
      </c>
      <c r="J43" s="86">
        <f t="shared" si="20"/>
        <v>0</v>
      </c>
      <c r="K43" s="86">
        <f t="shared" si="20"/>
        <v>0</v>
      </c>
      <c r="L43" s="86">
        <f t="shared" si="20"/>
        <v>0</v>
      </c>
      <c r="M43" s="86">
        <f t="shared" si="20"/>
        <v>0</v>
      </c>
      <c r="N43" s="86">
        <f t="shared" si="20"/>
        <v>0</v>
      </c>
      <c r="O43" s="86">
        <f t="shared" si="20"/>
        <v>0</v>
      </c>
      <c r="P43" s="86">
        <f t="shared" si="20"/>
        <v>0</v>
      </c>
      <c r="R43" s="86">
        <f>SUM(R44:R46)</f>
        <v>0</v>
      </c>
      <c r="S43" s="86">
        <f t="shared" ref="S43:AD43" si="21">SUM(S44:S46)</f>
        <v>0</v>
      </c>
      <c r="T43" s="86">
        <f t="shared" si="21"/>
        <v>0</v>
      </c>
      <c r="U43" s="86">
        <f t="shared" si="21"/>
        <v>0</v>
      </c>
      <c r="V43" s="86">
        <f t="shared" si="21"/>
        <v>0</v>
      </c>
      <c r="W43" s="86">
        <f t="shared" si="21"/>
        <v>0</v>
      </c>
      <c r="X43" s="86">
        <f t="shared" si="21"/>
        <v>0</v>
      </c>
      <c r="Y43" s="86">
        <f t="shared" si="21"/>
        <v>0</v>
      </c>
      <c r="Z43" s="86">
        <f t="shared" si="21"/>
        <v>0</v>
      </c>
      <c r="AA43" s="86">
        <f t="shared" si="21"/>
        <v>0</v>
      </c>
      <c r="AB43" s="86">
        <f t="shared" si="21"/>
        <v>0</v>
      </c>
      <c r="AC43" s="86">
        <f t="shared" si="21"/>
        <v>0</v>
      </c>
      <c r="AD43" s="86">
        <f t="shared" si="21"/>
        <v>0</v>
      </c>
    </row>
    <row r="44" spans="1:30" ht="16.5" customHeight="1">
      <c r="A44" t="s">
        <v>542</v>
      </c>
      <c r="B44" s="87"/>
      <c r="C44" s="87" t="s">
        <v>189</v>
      </c>
      <c r="D44" s="88">
        <f>SUMIFS('2추일입'!$G$7:$G$638,'2추일입'!$A$7:$A$638,'2추위원회별'!$A44,'2추일입'!$B$7:$B$638,'2추위원회별'!$C44)</f>
        <v>0</v>
      </c>
      <c r="E44" s="88">
        <f>SUMIFS('2추일입'!$H$7:$H$638,'2추일입'!$A$7:$A$638,'2추위원회별'!$A44,'2추일입'!$B$7:$B$638,'2추위원회별'!$C44)</f>
        <v>0</v>
      </c>
      <c r="F44" s="88">
        <f>SUMIFS('2추일입'!$H$7:$H$638,'2추일입'!$A$7:$A$638,'2추위원회별'!$A44,'2추일입'!$B$7:$B$638,'2추위원회별'!$C44)</f>
        <v>0</v>
      </c>
      <c r="G44" s="88">
        <f>SUMIFS('2추일입'!$J$7:$J$638,'2추일입'!$A$7:$A$638,'2추위원회별'!$A44,'2추일입'!$B$7:$B$638,'2추위원회별'!$C44)</f>
        <v>0</v>
      </c>
      <c r="H44" s="88">
        <f>SUMIFS('2추일입'!$K$7:$K$638,'2추일입'!$A$7:$A$638,'2추위원회별'!$A44,'2추일입'!$B$7:$B$638,'2추위원회별'!$C44)</f>
        <v>0</v>
      </c>
      <c r="I44" s="88">
        <f>SUMIFS('2추일입'!$L$7:$L$638,'2추일입'!$A$7:$A$638,'2추위원회별'!$A44,'2추일입'!$B$7:$B$638,'2추위원회별'!$C44)</f>
        <v>0</v>
      </c>
      <c r="J44" s="88">
        <f>SUMIFS('2추일입'!$V$7:$V$638,'2추일입'!$A$7:$A$638,'2추위원회별'!$A44,'2추일입'!$B$7:$B$638,'2추위원회별'!$C44)</f>
        <v>0</v>
      </c>
      <c r="K44" s="88">
        <f>SUMIFS('2추일입'!$W$7:$W$638,'2추일입'!$A$7:$A$638,'2추위원회별'!$A44,'2추일입'!$B$7:$B$638,'2추위원회별'!$C44)</f>
        <v>0</v>
      </c>
      <c r="L44" s="88">
        <f>SUMIFS('2추일입'!$M$7:$M$638,'2추일입'!$A$7:$A$638,'2추위원회별'!$A44,'2추일입'!$B$7:$B$638,'2추위원회별'!$C44)</f>
        <v>0</v>
      </c>
      <c r="M44" s="88">
        <f>SUMIFS('2추일입'!$N$7:$N$638,'2추일입'!$A$7:$A$638,'2추위원회별'!$A44,'2추일입'!$B$7:$B$638,'2추위원회별'!$C44)</f>
        <v>0</v>
      </c>
      <c r="N44" s="88">
        <f>SUMIFS('2추일입'!$O$7:$O$638,'2추일입'!$A$7:$A$638,'2추위원회별'!$A44,'2추일입'!$B$7:$B$638,'2추위원회별'!$C44)</f>
        <v>0</v>
      </c>
      <c r="O44" s="88">
        <f>SUMIFS('2추일입'!$AA$7:$AA$638,'2추일입'!$A$7:$A$638,'2추위원회별'!$A44,'2추일입'!$B$7:$B$638,'2추위원회별'!$C44)</f>
        <v>0</v>
      </c>
      <c r="P44" s="88">
        <f>SUMIFS('2추일입'!$AB$7:$AB$638,'2추일입'!$A$7:$A$638,'2추위원회별'!$A44,'2추일입'!$B$7:$B$638,'2추위원회별'!$C44)</f>
        <v>0</v>
      </c>
      <c r="R44" s="88">
        <f>SUMIFS('2추일출'!$G$7:$G$463,'2추일출'!$A$7:$A$463,'2추위원회별'!$A44,'2추일출'!$B$7:$B$463,'2추위원회별'!$C44)</f>
        <v>0</v>
      </c>
      <c r="S44" s="88">
        <f>SUMIFS('2추일출'!$H$7:$H$463,'2추일출'!$A$7:$A$463,'2추위원회별'!$A44,'2추일출'!$B$7:$B$463,'2추위원회별'!$C44)</f>
        <v>0</v>
      </c>
      <c r="T44" s="88">
        <f>SUMIFS('2추일출'!$H$7:$H$463,'2추일출'!$A$7:$A$463,'2추위원회별'!$A44,'2추일출'!$B$7:$B$463,'2추위원회별'!$C44)</f>
        <v>0</v>
      </c>
      <c r="U44" s="88">
        <f>SUMIFS('2추일출'!$J$7:$J$463,'2추일출'!$A$7:$A$463,'2추위원회별'!$A44,'2추일출'!$B$7:$B$463,'2추위원회별'!$C44)</f>
        <v>0</v>
      </c>
      <c r="V44" s="88">
        <f>SUMIFS('2추일출'!$K$7:$K$463,'2추일출'!$A$7:$A$463,'2추위원회별'!$A44,'2추일출'!$B$7:$B$463,'2추위원회별'!$C44)</f>
        <v>0</v>
      </c>
      <c r="W44" s="88">
        <f>SUMIFS('2추일출'!$L$7:$L$463,'2추일출'!$A$7:$A$463,'2추위원회별'!$A44,'2추일출'!$B$7:$B$463,'2추위원회별'!$C44)</f>
        <v>0</v>
      </c>
      <c r="X44" s="88">
        <f>SUMIFS('2추일출'!$V$7:$V$463,'2추일출'!$A$7:$A$463,'2추위원회별'!$A44,'2추일출'!$B$7:$B$463,'2추위원회별'!$C44)</f>
        <v>0</v>
      </c>
      <c r="Y44" s="88">
        <f>SUMIFS('2추일출'!$W$7:$W$463,'2추일출'!$A$7:$A$463,'2추위원회별'!$A44,'2추일출'!$B$7:$B$463,'2추위원회별'!$C44)</f>
        <v>0</v>
      </c>
      <c r="Z44" s="88">
        <f>SUMIFS('2추일출'!$M$7:$M$463,'2추일출'!$A$7:$A$463,'2추위원회별'!$A44,'2추일출'!$B$7:$B$463,'2추위원회별'!$C44)</f>
        <v>0</v>
      </c>
      <c r="AA44" s="88">
        <f>SUMIFS('2추일출'!$N$7:$N$463,'2추일출'!$A$7:$A$463,'2추위원회별'!$A44,'2추일출'!$B$7:$B$463,'2추위원회별'!$C44)</f>
        <v>0</v>
      </c>
      <c r="AB44" s="88">
        <f>SUMIFS('2추일출'!$O$7:$O$463,'2추일출'!$A$7:$A$463,'2추위원회별'!$A44,'2추일출'!$B$7:$B$463,'2추위원회별'!$C44)</f>
        <v>0</v>
      </c>
      <c r="AC44" s="88">
        <f>SUMIFS('2추일출'!$AA$7:$AA$463,'2추일출'!$A$7:$A$463,'2추위원회별'!$A44,'2추일출'!$B$7:$B$463,'2추위원회별'!$C44)</f>
        <v>0</v>
      </c>
      <c r="AD44" s="88">
        <f>SUMIFS('2추일출'!$AB$7:$AB$463,'2추일출'!$A$7:$A$463,'2추위원회별'!$A44,'2추일출'!$B$7:$B$463,'2추위원회별'!$C44)</f>
        <v>0</v>
      </c>
    </row>
    <row r="45" spans="1:30" ht="16.5" customHeight="1">
      <c r="A45" t="s">
        <v>542</v>
      </c>
      <c r="B45" s="87"/>
      <c r="C45" s="87" t="s">
        <v>115</v>
      </c>
      <c r="D45" s="88">
        <f>SUMIFS('2추일입'!$G$7:$G$638,'2추일입'!$A$7:$A$638,'2추위원회별'!$A45,'2추일입'!$B$7:$B$638,'2추위원회별'!$C45)</f>
        <v>0</v>
      </c>
      <c r="E45" s="88">
        <f>SUMIFS('2추일입'!$H$7:$H$638,'2추일입'!$A$7:$A$638,'2추위원회별'!$A45,'2추일입'!$B$7:$B$638,'2추위원회별'!$C45)</f>
        <v>0</v>
      </c>
      <c r="F45" s="88">
        <f>SUMIFS('2추일입'!$H$7:$H$638,'2추일입'!$A$7:$A$638,'2추위원회별'!$A45,'2추일입'!$B$7:$B$638,'2추위원회별'!$C45)</f>
        <v>0</v>
      </c>
      <c r="G45" s="88">
        <f>SUMIFS('2추일입'!$J$7:$J$638,'2추일입'!$A$7:$A$638,'2추위원회별'!$A45,'2추일입'!$B$7:$B$638,'2추위원회별'!$C45)</f>
        <v>0</v>
      </c>
      <c r="H45" s="88">
        <f>SUMIFS('2추일입'!$K$7:$K$638,'2추일입'!$A$7:$A$638,'2추위원회별'!$A45,'2추일입'!$B$7:$B$638,'2추위원회별'!$C45)</f>
        <v>0</v>
      </c>
      <c r="I45" s="88">
        <f>SUMIFS('2추일입'!$L$7:$L$638,'2추일입'!$A$7:$A$638,'2추위원회별'!$A45,'2추일입'!$B$7:$B$638,'2추위원회별'!$C45)</f>
        <v>0</v>
      </c>
      <c r="J45" s="88">
        <f>SUMIFS('2추일입'!$V$7:$V$638,'2추일입'!$A$7:$A$638,'2추위원회별'!$A45,'2추일입'!$B$7:$B$638,'2추위원회별'!$C45)</f>
        <v>0</v>
      </c>
      <c r="K45" s="88">
        <f>SUMIFS('2추일입'!$W$7:$W$638,'2추일입'!$A$7:$A$638,'2추위원회별'!$A45,'2추일입'!$B$7:$B$638,'2추위원회별'!$C45)</f>
        <v>0</v>
      </c>
      <c r="L45" s="88">
        <f>SUMIFS('2추일입'!$M$7:$M$638,'2추일입'!$A$7:$A$638,'2추위원회별'!$A45,'2추일입'!$B$7:$B$638,'2추위원회별'!$C45)</f>
        <v>0</v>
      </c>
      <c r="M45" s="88">
        <f>SUMIFS('2추일입'!$N$7:$N$638,'2추일입'!$A$7:$A$638,'2추위원회별'!$A45,'2추일입'!$B$7:$B$638,'2추위원회별'!$C45)</f>
        <v>0</v>
      </c>
      <c r="N45" s="88">
        <f>SUMIFS('2추일입'!$O$7:$O$638,'2추일입'!$A$7:$A$638,'2추위원회별'!$A45,'2추일입'!$B$7:$B$638,'2추위원회별'!$C45)</f>
        <v>0</v>
      </c>
      <c r="O45" s="88">
        <f>SUMIFS('2추일입'!$AA$7:$AA$638,'2추일입'!$A$7:$A$638,'2추위원회별'!$A45,'2추일입'!$B$7:$B$638,'2추위원회별'!$C45)</f>
        <v>0</v>
      </c>
      <c r="P45" s="88">
        <f>SUMIFS('2추일입'!$AB$7:$AB$638,'2추일입'!$A$7:$A$638,'2추위원회별'!$A45,'2추일입'!$B$7:$B$638,'2추위원회별'!$C45)</f>
        <v>0</v>
      </c>
      <c r="R45" s="88">
        <f>SUMIFS('2추일출'!$G$7:$G$463,'2추일출'!$A$7:$A$463,'2추위원회별'!$A45,'2추일출'!$B$7:$B$463,'2추위원회별'!$C45)</f>
        <v>0</v>
      </c>
      <c r="S45" s="88">
        <f>SUMIFS('2추일출'!$H$7:$H$463,'2추일출'!$A$7:$A$463,'2추위원회별'!$A45,'2추일출'!$B$7:$B$463,'2추위원회별'!$C45)</f>
        <v>0</v>
      </c>
      <c r="T45" s="88">
        <f>SUMIFS('2추일출'!$H$7:$H$463,'2추일출'!$A$7:$A$463,'2추위원회별'!$A45,'2추일출'!$B$7:$B$463,'2추위원회별'!$C45)</f>
        <v>0</v>
      </c>
      <c r="U45" s="88">
        <f>SUMIFS('2추일출'!$J$7:$J$463,'2추일출'!$A$7:$A$463,'2추위원회별'!$A45,'2추일출'!$B$7:$B$463,'2추위원회별'!$C45)</f>
        <v>0</v>
      </c>
      <c r="V45" s="88">
        <f>SUMIFS('2추일출'!$K$7:$K$463,'2추일출'!$A$7:$A$463,'2추위원회별'!$A45,'2추일출'!$B$7:$B$463,'2추위원회별'!$C45)</f>
        <v>0</v>
      </c>
      <c r="W45" s="88">
        <f>SUMIFS('2추일출'!$L$7:$L$463,'2추일출'!$A$7:$A$463,'2추위원회별'!$A45,'2추일출'!$B$7:$B$463,'2추위원회별'!$C45)</f>
        <v>0</v>
      </c>
      <c r="X45" s="88">
        <f>SUMIFS('2추일출'!$V$7:$V$463,'2추일출'!$A$7:$A$463,'2추위원회별'!$A45,'2추일출'!$B$7:$B$463,'2추위원회별'!$C45)</f>
        <v>0</v>
      </c>
      <c r="Y45" s="88">
        <f>SUMIFS('2추일출'!$W$7:$W$463,'2추일출'!$A$7:$A$463,'2추위원회별'!$A45,'2추일출'!$B$7:$B$463,'2추위원회별'!$C45)</f>
        <v>0</v>
      </c>
      <c r="Z45" s="88">
        <f>SUMIFS('2추일출'!$M$7:$M$463,'2추일출'!$A$7:$A$463,'2추위원회별'!$A45,'2추일출'!$B$7:$B$463,'2추위원회별'!$C45)</f>
        <v>0</v>
      </c>
      <c r="AA45" s="88">
        <f>SUMIFS('2추일출'!$N$7:$N$463,'2추일출'!$A$7:$A$463,'2추위원회별'!$A45,'2추일출'!$B$7:$B$463,'2추위원회별'!$C45)</f>
        <v>0</v>
      </c>
      <c r="AB45" s="88">
        <f>SUMIFS('2추일출'!$O$7:$O$463,'2추일출'!$A$7:$A$463,'2추위원회별'!$A45,'2추일출'!$B$7:$B$463,'2추위원회별'!$C45)</f>
        <v>0</v>
      </c>
      <c r="AC45" s="88">
        <f>SUMIFS('2추일출'!$AA$7:$AA$463,'2추일출'!$A$7:$A$463,'2추위원회별'!$A45,'2추일출'!$B$7:$B$463,'2추위원회별'!$C45)</f>
        <v>0</v>
      </c>
      <c r="AD45" s="88">
        <f>SUMIFS('2추일출'!$AB$7:$AB$463,'2추일출'!$A$7:$A$463,'2추위원회별'!$A45,'2추일출'!$B$7:$B$463,'2추위원회별'!$C45)</f>
        <v>0</v>
      </c>
    </row>
    <row r="46" spans="1:30" ht="16.5" customHeight="1">
      <c r="A46" t="s">
        <v>542</v>
      </c>
      <c r="B46" s="91"/>
      <c r="C46" s="91" t="s">
        <v>70</v>
      </c>
      <c r="D46" s="96">
        <f>SUMIFS('2추일입'!$G$7:$G$638,'2추일입'!$A$7:$A$638,'2추위원회별'!$A46,'2추일입'!$B$7:$B$638,'2추위원회별'!$C46)</f>
        <v>0</v>
      </c>
      <c r="E46" s="96">
        <f>SUMIFS('2추일입'!$H$7:$H$638,'2추일입'!$A$7:$A$638,'2추위원회별'!$A46,'2추일입'!$B$7:$B$638,'2추위원회별'!$C46)</f>
        <v>0</v>
      </c>
      <c r="F46" s="96">
        <f>SUMIFS('2추일입'!$H$7:$H$638,'2추일입'!$A$7:$A$638,'2추위원회별'!$A46,'2추일입'!$B$7:$B$638,'2추위원회별'!$C46)</f>
        <v>0</v>
      </c>
      <c r="G46" s="96">
        <f>SUMIFS('2추일입'!$J$7:$J$638,'2추일입'!$A$7:$A$638,'2추위원회별'!$A46,'2추일입'!$B$7:$B$638,'2추위원회별'!$C46)</f>
        <v>0</v>
      </c>
      <c r="H46" s="96">
        <f>SUMIFS('2추일입'!$K$7:$K$638,'2추일입'!$A$7:$A$638,'2추위원회별'!$A46,'2추일입'!$B$7:$B$638,'2추위원회별'!$C46)</f>
        <v>0</v>
      </c>
      <c r="I46" s="96">
        <f>SUMIFS('2추일입'!$L$7:$L$638,'2추일입'!$A$7:$A$638,'2추위원회별'!$A46,'2추일입'!$B$7:$B$638,'2추위원회별'!$C46)</f>
        <v>0</v>
      </c>
      <c r="J46" s="96">
        <f>SUMIFS('2추일입'!$V$7:$V$638,'2추일입'!$A$7:$A$638,'2추위원회별'!$A46,'2추일입'!$B$7:$B$638,'2추위원회별'!$C46)</f>
        <v>0</v>
      </c>
      <c r="K46" s="96">
        <f>SUMIFS('2추일입'!$W$7:$W$638,'2추일입'!$A$7:$A$638,'2추위원회별'!$A46,'2추일입'!$B$7:$B$638,'2추위원회별'!$C46)</f>
        <v>0</v>
      </c>
      <c r="L46" s="96">
        <f>SUMIFS('2추일입'!$M$7:$M$638,'2추일입'!$A$7:$A$638,'2추위원회별'!$A46,'2추일입'!$B$7:$B$638,'2추위원회별'!$C46)</f>
        <v>0</v>
      </c>
      <c r="M46" s="96">
        <f>SUMIFS('2추일입'!$N$7:$N$638,'2추일입'!$A$7:$A$638,'2추위원회별'!$A46,'2추일입'!$B$7:$B$638,'2추위원회별'!$C46)</f>
        <v>0</v>
      </c>
      <c r="N46" s="96">
        <f>SUMIFS('2추일입'!$O$7:$O$638,'2추일입'!$A$7:$A$638,'2추위원회별'!$A46,'2추일입'!$B$7:$B$638,'2추위원회별'!$C46)</f>
        <v>0</v>
      </c>
      <c r="O46" s="96">
        <f>SUMIFS('2추일입'!$AA$7:$AA$638,'2추일입'!$A$7:$A$638,'2추위원회별'!$A46,'2추일입'!$B$7:$B$638,'2추위원회별'!$C46)</f>
        <v>0</v>
      </c>
      <c r="P46" s="96">
        <f>SUMIFS('2추일입'!$AB$7:$AB$638,'2추일입'!$A$7:$A$638,'2추위원회별'!$A46,'2추일입'!$B$7:$B$638,'2추위원회별'!$C46)</f>
        <v>0</v>
      </c>
      <c r="R46" s="96">
        <f>SUMIFS('2추일출'!$G$7:$G$463,'2추일출'!$A$7:$A$463,'2추위원회별'!$A46,'2추일출'!$B$7:$B$463,'2추위원회별'!$C46)</f>
        <v>0</v>
      </c>
      <c r="S46" s="96">
        <f>SUMIFS('2추일출'!$H$7:$H$463,'2추일출'!$A$7:$A$463,'2추위원회별'!$A46,'2추일출'!$B$7:$B$463,'2추위원회별'!$C46)</f>
        <v>0</v>
      </c>
      <c r="T46" s="96">
        <f>SUMIFS('2추일출'!$H$7:$H$463,'2추일출'!$A$7:$A$463,'2추위원회별'!$A46,'2추일출'!$B$7:$B$463,'2추위원회별'!$C46)</f>
        <v>0</v>
      </c>
      <c r="U46" s="96">
        <f>SUMIFS('2추일출'!$J$7:$J$463,'2추일출'!$A$7:$A$463,'2추위원회별'!$A46,'2추일출'!$B$7:$B$463,'2추위원회별'!$C46)</f>
        <v>0</v>
      </c>
      <c r="V46" s="96">
        <f>SUMIFS('2추일출'!$K$7:$K$463,'2추일출'!$A$7:$A$463,'2추위원회별'!$A46,'2추일출'!$B$7:$B$463,'2추위원회별'!$C46)</f>
        <v>0</v>
      </c>
      <c r="W46" s="96">
        <f>SUMIFS('2추일출'!$L$7:$L$463,'2추일출'!$A$7:$A$463,'2추위원회별'!$A46,'2추일출'!$B$7:$B$463,'2추위원회별'!$C46)</f>
        <v>0</v>
      </c>
      <c r="X46" s="96">
        <f>SUMIFS('2추일출'!$V$7:$V$463,'2추일출'!$A$7:$A$463,'2추위원회별'!$A46,'2추일출'!$B$7:$B$463,'2추위원회별'!$C46)</f>
        <v>0</v>
      </c>
      <c r="Y46" s="96">
        <f>SUMIFS('2추일출'!$W$7:$W$463,'2추일출'!$A$7:$A$463,'2추위원회별'!$A46,'2추일출'!$B$7:$B$463,'2추위원회별'!$C46)</f>
        <v>0</v>
      </c>
      <c r="Z46" s="96">
        <f>SUMIFS('2추일출'!$M$7:$M$463,'2추일출'!$A$7:$A$463,'2추위원회별'!$A46,'2추일출'!$B$7:$B$463,'2추위원회별'!$C46)</f>
        <v>0</v>
      </c>
      <c r="AA46" s="96">
        <f>SUMIFS('2추일출'!$N$7:$N$463,'2추일출'!$A$7:$A$463,'2추위원회별'!$A46,'2추일출'!$B$7:$B$463,'2추위원회별'!$C46)</f>
        <v>0</v>
      </c>
      <c r="AB46" s="96">
        <f>SUMIFS('2추일출'!$O$7:$O$463,'2추일출'!$A$7:$A$463,'2추위원회별'!$A46,'2추일출'!$B$7:$B$463,'2추위원회별'!$C46)</f>
        <v>0</v>
      </c>
      <c r="AC46" s="96">
        <f>SUMIFS('2추일출'!$AA$7:$AA$463,'2추일출'!$A$7:$A$463,'2추위원회별'!$A46,'2추일출'!$B$7:$B$463,'2추위원회별'!$C46)</f>
        <v>0</v>
      </c>
      <c r="AD46" s="96">
        <f>SUMIFS('2추일출'!$AB$7:$AB$463,'2추일출'!$A$7:$A$463,'2추위원회별'!$A46,'2추일출'!$B$7:$B$463,'2추위원회별'!$C46)</f>
        <v>0</v>
      </c>
    </row>
  </sheetData>
  <sheetProtection formatCells="0" formatColumns="0" formatRows="0"/>
  <mergeCells count="33">
    <mergeCell ref="B32:C32"/>
    <mergeCell ref="B37:C37"/>
    <mergeCell ref="B43:C43"/>
    <mergeCell ref="W4:W5"/>
    <mergeCell ref="B22:C22"/>
    <mergeCell ref="B24:C24"/>
    <mergeCell ref="B28:C28"/>
    <mergeCell ref="Z4:AA4"/>
    <mergeCell ref="B7:C7"/>
    <mergeCell ref="B11:C11"/>
    <mergeCell ref="B15:C15"/>
    <mergeCell ref="B17:C17"/>
    <mergeCell ref="B6:C6"/>
    <mergeCell ref="B3:C5"/>
    <mergeCell ref="D3:P3"/>
    <mergeCell ref="D4:D5"/>
    <mergeCell ref="J4:K4"/>
    <mergeCell ref="B1:AD1"/>
    <mergeCell ref="AB4:AB5"/>
    <mergeCell ref="X4:Y4"/>
    <mergeCell ref="AC4:AD4"/>
    <mergeCell ref="R3:AD3"/>
    <mergeCell ref="R4:R5"/>
    <mergeCell ref="S4:S5"/>
    <mergeCell ref="T4:T5"/>
    <mergeCell ref="U4:V4"/>
    <mergeCell ref="L4:M4"/>
    <mergeCell ref="N4:N5"/>
    <mergeCell ref="O4:P4"/>
    <mergeCell ref="E4:E5"/>
    <mergeCell ref="F4:F5"/>
    <mergeCell ref="G4:H4"/>
    <mergeCell ref="I4:I5"/>
  </mergeCells>
  <phoneticPr fontId="2" type="noConversion"/>
  <pageMargins left="0.27" right="0.28000000000000003" top="0.4" bottom="0.41" header="0.3" footer="0.3"/>
  <pageSetup paperSize="9" scale="67" fitToWidth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18"/>
  <sheetViews>
    <sheetView showGridLines="0" tabSelected="1" zoomScaleNormal="100" zoomScaleSheetLayoutView="80" workbookViewId="0">
      <pane xSplit="4" ySplit="6" topLeftCell="F7" activePane="bottomRight" state="frozen"/>
      <selection activeCell="B1" sqref="B1:H1"/>
      <selection pane="topRight" activeCell="B1" sqref="B1:H1"/>
      <selection pane="bottomLeft" activeCell="B1" sqref="B1:H1"/>
      <selection pane="bottomRight" activeCell="G7" sqref="G7"/>
    </sheetView>
  </sheetViews>
  <sheetFormatPr defaultColWidth="8.75" defaultRowHeight="13.5"/>
  <cols>
    <col min="1" max="1" width="12.75" style="37" customWidth="1"/>
    <col min="2" max="2" width="12" style="37" customWidth="1"/>
    <col min="3" max="3" width="12.25" style="37" customWidth="1"/>
    <col min="4" max="4" width="7.625" style="11" hidden="1" customWidth="1"/>
    <col min="5" max="5" width="7.125" style="11" hidden="1" customWidth="1"/>
    <col min="6" max="6" width="32.625" style="37" customWidth="1"/>
    <col min="7" max="12" width="11.625" style="37" customWidth="1"/>
    <col min="13" max="15" width="11.625" style="37" hidden="1" customWidth="1"/>
    <col min="16" max="16" width="8.375" style="11" hidden="1" customWidth="1"/>
    <col min="17" max="17" width="23.625" style="37" customWidth="1"/>
    <col min="18" max="18" width="3" style="37" hidden="1" customWidth="1"/>
    <col min="19" max="19" width="6.125" style="11" hidden="1" customWidth="1"/>
    <col min="20" max="20" width="3" style="37" hidden="1" customWidth="1"/>
    <col min="21" max="21" width="6.125" style="24" hidden="1" customWidth="1"/>
    <col min="22" max="22" width="11.625" style="37" hidden="1" customWidth="1"/>
    <col min="23" max="23" width="11.125" style="37" hidden="1" customWidth="1"/>
    <col min="24" max="24" width="6" style="11" hidden="1" customWidth="1"/>
    <col min="25" max="25" width="3" style="37" hidden="1" customWidth="1"/>
    <col min="26" max="26" width="6.125" style="51" hidden="1" customWidth="1"/>
    <col min="27" max="27" width="11.625" style="37" hidden="1" customWidth="1"/>
    <col min="28" max="28" width="11.125" style="37" hidden="1" customWidth="1"/>
    <col min="29" max="29" width="6" style="11" hidden="1" customWidth="1"/>
    <col min="30" max="30" width="3" style="37" hidden="1" customWidth="1"/>
    <col min="31" max="31" width="11.625" style="37" hidden="1" customWidth="1"/>
    <col min="32" max="32" width="17.375" style="37" customWidth="1"/>
    <col min="33" max="16384" width="8.75" style="37"/>
  </cols>
  <sheetData>
    <row r="1" spans="1:31" ht="32.25" customHeight="1">
      <c r="A1" s="315" t="s">
        <v>561</v>
      </c>
      <c r="B1" s="315"/>
      <c r="C1" s="315"/>
      <c r="D1" s="315"/>
      <c r="E1" s="315"/>
      <c r="F1" s="315"/>
      <c r="G1" s="316"/>
      <c r="H1" s="316"/>
      <c r="I1" s="316"/>
      <c r="J1" s="315"/>
      <c r="K1" s="315"/>
      <c r="L1" s="315"/>
      <c r="M1" s="315"/>
      <c r="N1" s="315"/>
      <c r="O1" s="315"/>
      <c r="P1" s="315"/>
      <c r="Q1" s="315"/>
    </row>
    <row r="2" spans="1:31" ht="20.25">
      <c r="A2" s="12" t="s">
        <v>7</v>
      </c>
      <c r="B2" s="12"/>
      <c r="C2" s="12"/>
      <c r="D2" s="58"/>
      <c r="E2" s="58"/>
      <c r="F2" s="12"/>
      <c r="M2" s="25"/>
      <c r="N2" s="25"/>
      <c r="V2" s="25" t="s">
        <v>72</v>
      </c>
      <c r="W2" s="26"/>
      <c r="AA2" s="25" t="s">
        <v>72</v>
      </c>
      <c r="AB2" s="26"/>
    </row>
    <row r="3" spans="1:31" ht="20.25">
      <c r="I3" s="22"/>
      <c r="J3" s="66">
        <f>COUNTA(J7:J18)</f>
        <v>9</v>
      </c>
      <c r="K3" s="66">
        <f>COUNTA(K7:K18)</f>
        <v>2</v>
      </c>
      <c r="L3" s="67"/>
      <c r="M3" s="66">
        <f>COUNTA(M7:M18)</f>
        <v>0</v>
      </c>
      <c r="N3" s="66">
        <f>COUNTA(N7:N18)</f>
        <v>0</v>
      </c>
      <c r="O3" s="24"/>
      <c r="P3" s="29"/>
      <c r="Q3" s="61" t="s">
        <v>9</v>
      </c>
      <c r="V3" s="26" t="str">
        <f>IF(V6='2추일출'!$V$6,"OK","@@")</f>
        <v>@@</v>
      </c>
      <c r="W3" s="37">
        <f>SUM(V6:W6)</f>
        <v>-38561272</v>
      </c>
      <c r="X3" s="26" t="str">
        <f>IF(COUNTIF(X6:X909,"@@")&gt;0,"@@","OK")</f>
        <v>OK</v>
      </c>
      <c r="AA3" s="26" t="str">
        <f>IF(AA6='2추일출'!$AA$6,"OK","@@")</f>
        <v>OK</v>
      </c>
      <c r="AB3" s="37">
        <f>SUM(AA6:AB6)</f>
        <v>0</v>
      </c>
      <c r="AC3" s="26" t="str">
        <f>IF(COUNTIF(AC6:AC909,"@@")&gt;0,"@@","OK")</f>
        <v>OK</v>
      </c>
      <c r="AE3" s="62"/>
    </row>
    <row r="4" spans="1:31" ht="30" customHeight="1">
      <c r="A4" s="317" t="s">
        <v>555</v>
      </c>
      <c r="B4" s="317" t="s">
        <v>141</v>
      </c>
      <c r="C4" s="317" t="s">
        <v>4</v>
      </c>
      <c r="D4" s="319" t="s">
        <v>142</v>
      </c>
      <c r="E4" s="320" t="s">
        <v>5</v>
      </c>
      <c r="F4" s="317" t="s">
        <v>556</v>
      </c>
      <c r="G4" s="320" t="s">
        <v>137</v>
      </c>
      <c r="H4" s="320" t="s">
        <v>135</v>
      </c>
      <c r="I4" s="320" t="s">
        <v>138</v>
      </c>
      <c r="J4" s="291" t="s">
        <v>139</v>
      </c>
      <c r="K4" s="286"/>
      <c r="L4" s="293" t="s">
        <v>80</v>
      </c>
      <c r="M4" s="292" t="s">
        <v>140</v>
      </c>
      <c r="N4" s="287"/>
      <c r="O4" s="283" t="s">
        <v>136</v>
      </c>
      <c r="P4" s="309" t="s">
        <v>144</v>
      </c>
      <c r="Q4" s="310" t="s">
        <v>134</v>
      </c>
      <c r="S4" s="307" t="s">
        <v>554</v>
      </c>
      <c r="U4" s="311" t="s">
        <v>6</v>
      </c>
      <c r="V4" s="285" t="s">
        <v>8</v>
      </c>
      <c r="W4" s="286"/>
      <c r="X4" s="286"/>
      <c r="Z4" s="313" t="s">
        <v>6</v>
      </c>
      <c r="AA4" s="287" t="s">
        <v>79</v>
      </c>
      <c r="AB4" s="287"/>
      <c r="AC4" s="287"/>
      <c r="AE4" s="307" t="s">
        <v>145</v>
      </c>
    </row>
    <row r="5" spans="1:31" ht="18" customHeight="1">
      <c r="A5" s="318"/>
      <c r="B5" s="318"/>
      <c r="C5" s="318"/>
      <c r="D5" s="318"/>
      <c r="E5" s="320"/>
      <c r="F5" s="318"/>
      <c r="G5" s="310"/>
      <c r="H5" s="310"/>
      <c r="I5" s="310"/>
      <c r="J5" s="65" t="s">
        <v>0</v>
      </c>
      <c r="K5" s="65" t="s">
        <v>1</v>
      </c>
      <c r="L5" s="294"/>
      <c r="M5" s="64" t="s">
        <v>0</v>
      </c>
      <c r="N5" s="64" t="s">
        <v>1</v>
      </c>
      <c r="O5" s="284"/>
      <c r="P5" s="309"/>
      <c r="Q5" s="310"/>
      <c r="S5" s="308"/>
      <c r="U5" s="312"/>
      <c r="V5" s="65" t="s">
        <v>3</v>
      </c>
      <c r="W5" s="65" t="s">
        <v>2</v>
      </c>
      <c r="X5" s="65" t="s">
        <v>77</v>
      </c>
      <c r="Z5" s="314"/>
      <c r="AA5" s="64" t="s">
        <v>3</v>
      </c>
      <c r="AB5" s="64" t="s">
        <v>2</v>
      </c>
      <c r="AC5" s="64" t="s">
        <v>77</v>
      </c>
      <c r="AE5" s="308"/>
    </row>
    <row r="6" spans="1:31" ht="47.25" customHeight="1">
      <c r="A6" s="176" t="s">
        <v>609</v>
      </c>
      <c r="B6" s="176"/>
      <c r="C6" s="13"/>
      <c r="D6" s="176"/>
      <c r="E6" s="14"/>
      <c r="F6" s="14"/>
      <c r="G6" s="19">
        <f t="shared" ref="G6:O6" si="0">SUBTOTAL(9,G7:G821)</f>
        <v>172374190</v>
      </c>
      <c r="H6" s="19">
        <f t="shared" si="0"/>
        <v>355839021</v>
      </c>
      <c r="I6" s="19">
        <f t="shared" si="0"/>
        <v>4583169</v>
      </c>
      <c r="J6" s="19">
        <f t="shared" si="0"/>
        <v>-38679750</v>
      </c>
      <c r="K6" s="19">
        <f t="shared" si="0"/>
        <v>118478</v>
      </c>
      <c r="L6" s="19">
        <f t="shared" si="0"/>
        <v>321860918</v>
      </c>
      <c r="M6" s="19">
        <f t="shared" si="0"/>
        <v>0</v>
      </c>
      <c r="N6" s="19">
        <f t="shared" si="0"/>
        <v>0</v>
      </c>
      <c r="O6" s="19">
        <f t="shared" si="0"/>
        <v>360422190</v>
      </c>
      <c r="P6" s="36"/>
      <c r="Q6" s="27"/>
      <c r="S6" s="195"/>
      <c r="U6" s="23"/>
      <c r="V6" s="19">
        <f>SUBTOTAL(9,V7:V821)</f>
        <v>-38679750</v>
      </c>
      <c r="W6" s="19">
        <f>SUBTOTAL(9,W7:W821)</f>
        <v>118478</v>
      </c>
      <c r="X6" s="28" t="str">
        <f>IF((J6+K6)=(V6+W6),"OK","검토")</f>
        <v>OK</v>
      </c>
      <c r="Z6" s="52"/>
      <c r="AA6" s="19">
        <f>SUBTOTAL(9,AA7:AA821)</f>
        <v>0</v>
      </c>
      <c r="AB6" s="19">
        <f>SUBTOTAL(9,AB7:AB821)</f>
        <v>0</v>
      </c>
      <c r="AC6" s="28" t="str">
        <f>IF((M6+N6)=(AA6+AB6),"OK","검토")</f>
        <v>OK</v>
      </c>
      <c r="AE6" s="36"/>
    </row>
    <row r="7" spans="1:31" ht="66" customHeight="1">
      <c r="A7" s="68" t="str">
        <f>IFERROR(VLOOKUP('2추일입'!$C7,구분표!$A$2:$C$1001,2,FALSE),"")</f>
        <v>도시환경위원회</v>
      </c>
      <c r="B7" s="68" t="str">
        <f>IFERROR(VLOOKUP('2추일입'!$C7,구분표!$A$2:$C$1001,3,FALSE),"")</f>
        <v>환경국</v>
      </c>
      <c r="C7" s="204" t="s">
        <v>299</v>
      </c>
      <c r="D7" s="177" t="s">
        <v>582</v>
      </c>
      <c r="E7" s="177"/>
      <c r="F7" s="206" t="s">
        <v>586</v>
      </c>
      <c r="G7" s="178"/>
      <c r="H7" s="207">
        <v>3100000</v>
      </c>
      <c r="I7" s="69" t="str">
        <f>IF(SUMPRODUCT(COUNTIF($D7,{"*본예산*","*1회추경*","*신규*"})),"-",G7-H7)</f>
        <v>-</v>
      </c>
      <c r="J7" s="210">
        <v>-400000</v>
      </c>
      <c r="K7" s="178"/>
      <c r="L7" s="69">
        <f>IF(G7=0,H7+J7+K7,G7+J7+K7)</f>
        <v>2700000</v>
      </c>
      <c r="M7" s="178"/>
      <c r="N7" s="178"/>
      <c r="O7" s="69">
        <f>IF(G7=0,H7+M7+N7,G7+M7+N7)</f>
        <v>3100000</v>
      </c>
      <c r="P7" s="70" t="str">
        <f>IF(J7-M7&lt;0,"동의필요","-")</f>
        <v>동의필요</v>
      </c>
      <c r="Q7" s="213" t="s">
        <v>588</v>
      </c>
      <c r="R7" s="71"/>
      <c r="S7" s="185"/>
      <c r="T7" s="71"/>
      <c r="U7" s="74" t="s">
        <v>577</v>
      </c>
      <c r="V7" s="178">
        <f t="shared" ref="V7:V18" si="1">IF($U7&lt;&gt;"도비",IF($S7="국도비","직접입력",SUM($J7:$K7)),)</f>
        <v>-400000</v>
      </c>
      <c r="W7" s="178">
        <f>IF($U7="도비",SUM($J7:$K7),IF($S7="국도비","직접입력",SUM($J7:$K7)-$V7))</f>
        <v>0</v>
      </c>
      <c r="X7" s="73" t="str">
        <f t="shared" ref="X7:X18" si="2">IF($S7="국도비","ok",IF(($J7+$K7)=($V7+$W7),"ok","검토"))</f>
        <v>ok</v>
      </c>
      <c r="Y7" s="71"/>
      <c r="Z7" s="72" t="str">
        <f>$U7</f>
        <v>국비</v>
      </c>
      <c r="AA7" s="181">
        <f t="shared" ref="AA7:AA18" si="3">IF($Z7&lt;&gt;"도비",IF($S7="국도비","직접입력",SUM($M7:$N7)),)</f>
        <v>0</v>
      </c>
      <c r="AB7" s="181">
        <f t="shared" ref="AB7:AB18" si="4">IF($Z7="도비",SUM($M7:$N7),IF($S7="국도비","직접입력",SUM($M7:$N7)-$AA7))</f>
        <v>0</v>
      </c>
      <c r="AC7" s="73" t="str">
        <f>IF($S7="국도비","ok",IF(($M7+$N7)=($AA7+$AB7),"ok","검토"))</f>
        <v>ok</v>
      </c>
      <c r="AD7" s="71"/>
      <c r="AE7" s="75" t="str">
        <f t="array" ref="AE7">IFERROR(IF($C7="","",INDEX(구분표!$I$2:$I$1001,MATCH(1,(구분표!$B$2:$B$1001='2추일입'!$A7)*(구분표!$C$2:$C$1001='2추일입'!$B7)*(구분표!$A$2:$A$1001='2추일입'!$C7),0))),"@@")</f>
        <v>2701</v>
      </c>
    </row>
    <row r="8" spans="1:31" ht="58.5" customHeight="1">
      <c r="A8" s="76" t="str">
        <f>IFERROR(VLOOKUP('2추일입'!$C8,구분표!$A$2:$C$1001,2,FALSE),"")</f>
        <v>도시환경위원회</v>
      </c>
      <c r="B8" s="76" t="str">
        <f>IFERROR(VLOOKUP('2추일입'!$C8,구분표!$A$2:$C$1001,3,FALSE),"")</f>
        <v>환경국</v>
      </c>
      <c r="C8" s="205" t="s">
        <v>303</v>
      </c>
      <c r="D8" s="180" t="s">
        <v>582</v>
      </c>
      <c r="E8" s="180"/>
      <c r="F8" s="209" t="s">
        <v>587</v>
      </c>
      <c r="G8" s="181"/>
      <c r="H8" s="208">
        <v>1670000</v>
      </c>
      <c r="I8" s="77" t="str">
        <f>IF(SUMPRODUCT(COUNTIF($D8,{"*본예산*","*1회추경*","*신규*"})),"-",G8-H8)</f>
        <v>-</v>
      </c>
      <c r="J8" s="211">
        <v>-1670000</v>
      </c>
      <c r="K8" s="181"/>
      <c r="L8" s="77">
        <f t="shared" ref="L8:L17" si="5">IF(G8=0,H8+J8+K8,G8+J8+K8)</f>
        <v>0</v>
      </c>
      <c r="M8" s="181"/>
      <c r="N8" s="181"/>
      <c r="O8" s="77">
        <f t="shared" ref="O8:O18" si="6">IF(G8=0,H8+M8+N8,G8+M8+N8)</f>
        <v>1670000</v>
      </c>
      <c r="P8" s="78" t="str">
        <f t="shared" ref="P8:P18" si="7">IF(J8-M8&lt;0,"동의필요","-")</f>
        <v>동의필요</v>
      </c>
      <c r="Q8" s="212" t="s">
        <v>585</v>
      </c>
      <c r="R8" s="79"/>
      <c r="S8" s="186"/>
      <c r="T8" s="79"/>
      <c r="U8" s="82" t="s">
        <v>577</v>
      </c>
      <c r="V8" s="210">
        <f t="shared" si="1"/>
        <v>-1670000</v>
      </c>
      <c r="W8" s="181">
        <f t="shared" ref="W8:W18" si="8">IF($U8="도비",SUM($J8:$K8),IF($S8="국도비","직접입력",SUM($J8:$K8)-$V8))</f>
        <v>0</v>
      </c>
      <c r="X8" s="81" t="str">
        <f t="shared" si="2"/>
        <v>ok</v>
      </c>
      <c r="Y8" s="79"/>
      <c r="Z8" s="80" t="str">
        <f t="shared" ref="Z8:Z18" si="9">$U8</f>
        <v>국비</v>
      </c>
      <c r="AA8" s="181">
        <f t="shared" si="3"/>
        <v>0</v>
      </c>
      <c r="AB8" s="181">
        <f t="shared" si="4"/>
        <v>0</v>
      </c>
      <c r="AC8" s="81" t="str">
        <f t="shared" ref="AC8:AC18" si="10">IF($S8="국도비","ok",IF(($M8+$N8)=($AA8+$AB8),"ok","검토"))</f>
        <v>ok</v>
      </c>
      <c r="AD8" s="79"/>
      <c r="AE8" s="83" t="str">
        <f t="array" ref="AE8">IFERROR(IF($C8="","",INDEX(구분표!$I$2:$I$1001,MATCH(1,(구분표!$B$2:$B$1001='2추일입'!$A8)*(구분표!$C$2:$C$1001='2추일입'!$B8)*(구분표!$A$2:$A$1001='2추일입'!$C8),0))),"@@")</f>
        <v>2704</v>
      </c>
    </row>
    <row r="9" spans="1:31" ht="34.5" customHeight="1">
      <c r="A9" s="76" t="str">
        <f>IFERROR(VLOOKUP('2추일입'!$C9,구분표!$A$2:$C$1001,2,FALSE),"")</f>
        <v>도시환경위원회</v>
      </c>
      <c r="B9" s="76" t="str">
        <f>IFERROR(VLOOKUP('2추일입'!$C9,구분표!$A$2:$C$1001,3,FALSE),"")</f>
        <v>수자원본부</v>
      </c>
      <c r="C9" s="214" t="s">
        <v>404</v>
      </c>
      <c r="D9" s="228" t="s">
        <v>582</v>
      </c>
      <c r="E9" s="180"/>
      <c r="F9" s="216" t="s">
        <v>590</v>
      </c>
      <c r="G9" s="230"/>
      <c r="H9" s="218">
        <v>82902000</v>
      </c>
      <c r="I9" s="77" t="str">
        <f>IF(SUMPRODUCT(COUNTIF($D9,{"*본예산*","*1회추경*","*신규*"})),"-",G9-H9)</f>
        <v>-</v>
      </c>
      <c r="J9" s="219">
        <v>-16728000</v>
      </c>
      <c r="K9" s="219"/>
      <c r="L9" s="77">
        <f t="shared" si="5"/>
        <v>66174000</v>
      </c>
      <c r="M9" s="181"/>
      <c r="N9" s="181"/>
      <c r="O9" s="77">
        <f t="shared" si="6"/>
        <v>82902000</v>
      </c>
      <c r="P9" s="78" t="str">
        <f t="shared" si="7"/>
        <v>동의필요</v>
      </c>
      <c r="Q9" s="220" t="s">
        <v>599</v>
      </c>
      <c r="R9" s="79"/>
      <c r="S9" s="186"/>
      <c r="T9" s="79"/>
      <c r="U9" s="82" t="s">
        <v>577</v>
      </c>
      <c r="V9" s="181">
        <f t="shared" si="1"/>
        <v>-16728000</v>
      </c>
      <c r="W9" s="181">
        <f t="shared" si="8"/>
        <v>0</v>
      </c>
      <c r="X9" s="81" t="str">
        <f t="shared" si="2"/>
        <v>ok</v>
      </c>
      <c r="Y9" s="79"/>
      <c r="Z9" s="80" t="str">
        <f t="shared" si="9"/>
        <v>국비</v>
      </c>
      <c r="AA9" s="181">
        <f t="shared" si="3"/>
        <v>0</v>
      </c>
      <c r="AB9" s="181">
        <f t="shared" si="4"/>
        <v>0</v>
      </c>
      <c r="AC9" s="81" t="str">
        <f t="shared" si="10"/>
        <v>ok</v>
      </c>
      <c r="AD9" s="79"/>
      <c r="AE9" s="83" t="str">
        <f t="array" ref="AE9">IFERROR(IF($C9="","",INDEX(구분표!$I$2:$I$1001,MATCH(1,(구분표!$B$2:$B$1001='2추일입'!$A9)*(구분표!$C$2:$C$1001='2추일입'!$B9)*(구분표!$A$2:$A$1001='2추일입'!$C9),0))),"@@")</f>
        <v>3001</v>
      </c>
    </row>
    <row r="10" spans="1:31" ht="31.5" customHeight="1">
      <c r="A10" s="76" t="str">
        <f>IFERROR(VLOOKUP('2추일입'!$C10,구분표!$A$2:$C$1001,2,FALSE),"")</f>
        <v>도시환경위원회</v>
      </c>
      <c r="B10" s="76" t="str">
        <f>IFERROR(VLOOKUP('2추일입'!$C10,구분표!$A$2:$C$1001,3,FALSE),"")</f>
        <v>수자원본부</v>
      </c>
      <c r="C10" s="214" t="s">
        <v>404</v>
      </c>
      <c r="D10" s="228" t="s">
        <v>582</v>
      </c>
      <c r="E10" s="180"/>
      <c r="F10" s="216" t="s">
        <v>591</v>
      </c>
      <c r="G10" s="230"/>
      <c r="H10" s="218">
        <v>10946000</v>
      </c>
      <c r="I10" s="77" t="str">
        <f>IF(SUMPRODUCT(COUNTIF($D10,{"*본예산*","*1회추경*","*신규*"})),"-",G10-H10)</f>
        <v>-</v>
      </c>
      <c r="J10" s="219">
        <v>-220000</v>
      </c>
      <c r="K10" s="219"/>
      <c r="L10" s="77">
        <f t="shared" si="5"/>
        <v>10726000</v>
      </c>
      <c r="M10" s="181"/>
      <c r="N10" s="181"/>
      <c r="O10" s="77">
        <f t="shared" si="6"/>
        <v>10946000</v>
      </c>
      <c r="P10" s="78" t="str">
        <f t="shared" si="7"/>
        <v>동의필요</v>
      </c>
      <c r="Q10" s="220" t="s">
        <v>599</v>
      </c>
      <c r="R10" s="79"/>
      <c r="S10" s="186"/>
      <c r="T10" s="79"/>
      <c r="U10" s="235" t="s">
        <v>577</v>
      </c>
      <c r="V10" s="181">
        <f t="shared" si="1"/>
        <v>-220000</v>
      </c>
      <c r="W10" s="181">
        <f t="shared" si="8"/>
        <v>0</v>
      </c>
      <c r="X10" s="81" t="str">
        <f t="shared" si="2"/>
        <v>ok</v>
      </c>
      <c r="Y10" s="79"/>
      <c r="Z10" s="80" t="str">
        <f t="shared" si="9"/>
        <v>국비</v>
      </c>
      <c r="AA10" s="181">
        <f t="shared" si="3"/>
        <v>0</v>
      </c>
      <c r="AB10" s="181">
        <f t="shared" si="4"/>
        <v>0</v>
      </c>
      <c r="AC10" s="81" t="str">
        <f t="shared" si="10"/>
        <v>ok</v>
      </c>
      <c r="AD10" s="79"/>
      <c r="AE10" s="83" t="str">
        <f t="array" ref="AE10">IFERROR(IF($C10="","",INDEX(구분표!$I$2:$I$1001,MATCH(1,(구분표!$B$2:$B$1001='2추일입'!$A10)*(구분표!$C$2:$C$1001='2추일입'!$B10)*(구분표!$A$2:$A$1001='2추일입'!$C10),0))),"@@")</f>
        <v>3001</v>
      </c>
    </row>
    <row r="11" spans="1:31" ht="31.5" customHeight="1">
      <c r="A11" s="76" t="str">
        <f>IFERROR(VLOOKUP('2추일입'!$C11,구분표!$A$2:$C$1001,2,FALSE),"")</f>
        <v>도시환경위원회</v>
      </c>
      <c r="B11" s="76" t="str">
        <f>IFERROR(VLOOKUP('2추일입'!$C11,구분표!$A$2:$C$1001,3,FALSE),"")</f>
        <v>수자원본부</v>
      </c>
      <c r="C11" s="214" t="s">
        <v>404</v>
      </c>
      <c r="D11" s="228" t="s">
        <v>589</v>
      </c>
      <c r="E11" s="180">
        <v>441</v>
      </c>
      <c r="F11" s="216" t="s">
        <v>592</v>
      </c>
      <c r="G11" s="230">
        <v>5983000</v>
      </c>
      <c r="H11" s="218">
        <v>6210000</v>
      </c>
      <c r="I11" s="77">
        <f>IF(SUMPRODUCT(COUNTIF($D11,{"*본예산*","*1회추경*","*신규*"})),"-",G11-H11)</f>
        <v>-227000</v>
      </c>
      <c r="J11" s="219">
        <v>-79000</v>
      </c>
      <c r="K11" s="219"/>
      <c r="L11" s="77">
        <f t="shared" si="5"/>
        <v>5904000</v>
      </c>
      <c r="M11" s="181"/>
      <c r="N11" s="181"/>
      <c r="O11" s="77">
        <f t="shared" si="6"/>
        <v>5983000</v>
      </c>
      <c r="P11" s="78" t="str">
        <f t="shared" si="7"/>
        <v>동의필요</v>
      </c>
      <c r="Q11" s="220" t="s">
        <v>600</v>
      </c>
      <c r="R11" s="79"/>
      <c r="S11" s="186"/>
      <c r="T11" s="79"/>
      <c r="U11" s="235" t="s">
        <v>577</v>
      </c>
      <c r="V11" s="181">
        <f t="shared" si="1"/>
        <v>-79000</v>
      </c>
      <c r="W11" s="181">
        <f t="shared" si="8"/>
        <v>0</v>
      </c>
      <c r="X11" s="81" t="str">
        <f t="shared" si="2"/>
        <v>ok</v>
      </c>
      <c r="Y11" s="79"/>
      <c r="Z11" s="80" t="str">
        <f t="shared" si="9"/>
        <v>국비</v>
      </c>
      <c r="AA11" s="181">
        <f t="shared" si="3"/>
        <v>0</v>
      </c>
      <c r="AB11" s="181">
        <f t="shared" si="4"/>
        <v>0</v>
      </c>
      <c r="AC11" s="81" t="str">
        <f t="shared" si="10"/>
        <v>ok</v>
      </c>
      <c r="AD11" s="79"/>
      <c r="AE11" s="83" t="str">
        <f t="array" ref="AE11">IFERROR(IF($C11="","",INDEX(구분표!$I$2:$I$1001,MATCH(1,(구분표!$B$2:$B$1001='2추일입'!$A11)*(구분표!$C$2:$C$1001='2추일입'!$B11)*(구분표!$A$2:$A$1001='2추일입'!$C11),0))),"@@")</f>
        <v>3001</v>
      </c>
    </row>
    <row r="12" spans="1:31" ht="31.5" customHeight="1">
      <c r="A12" s="76" t="str">
        <f>IFERROR(VLOOKUP('2추일입'!$C12,구분표!$A$2:$C$1001,2,FALSE),"")</f>
        <v>도시환경위원회</v>
      </c>
      <c r="B12" s="76" t="str">
        <f>IFERROR(VLOOKUP('2추일입'!$C12,구분표!$A$2:$C$1001,3,FALSE),"")</f>
        <v>수자원본부</v>
      </c>
      <c r="C12" s="214" t="s">
        <v>404</v>
      </c>
      <c r="D12" s="228" t="s">
        <v>589</v>
      </c>
      <c r="E12" s="180">
        <v>441</v>
      </c>
      <c r="F12" s="216" t="s">
        <v>593</v>
      </c>
      <c r="G12" s="230">
        <v>165624000</v>
      </c>
      <c r="H12" s="218">
        <v>160850000</v>
      </c>
      <c r="I12" s="77">
        <f>IF(SUMPRODUCT(COUNTIF($D12,{"*본예산*","*1회추경*","*신규*"})),"-",G12-H12)</f>
        <v>4774000</v>
      </c>
      <c r="J12" s="219">
        <v>-11174000</v>
      </c>
      <c r="K12" s="219"/>
      <c r="L12" s="77">
        <f t="shared" si="5"/>
        <v>154450000</v>
      </c>
      <c r="M12" s="181"/>
      <c r="N12" s="181"/>
      <c r="O12" s="77">
        <f t="shared" si="6"/>
        <v>165624000</v>
      </c>
      <c r="P12" s="78" t="str">
        <f t="shared" si="7"/>
        <v>동의필요</v>
      </c>
      <c r="Q12" s="220" t="s">
        <v>600</v>
      </c>
      <c r="R12" s="79"/>
      <c r="S12" s="186"/>
      <c r="T12" s="79"/>
      <c r="U12" s="235" t="s">
        <v>577</v>
      </c>
      <c r="V12" s="181">
        <f t="shared" si="1"/>
        <v>-11174000</v>
      </c>
      <c r="W12" s="181">
        <f t="shared" si="8"/>
        <v>0</v>
      </c>
      <c r="X12" s="81" t="str">
        <f t="shared" si="2"/>
        <v>ok</v>
      </c>
      <c r="Y12" s="79"/>
      <c r="Z12" s="80" t="str">
        <f t="shared" si="9"/>
        <v>국비</v>
      </c>
      <c r="AA12" s="181">
        <f t="shared" si="3"/>
        <v>0</v>
      </c>
      <c r="AB12" s="181">
        <f t="shared" si="4"/>
        <v>0</v>
      </c>
      <c r="AC12" s="81" t="str">
        <f t="shared" si="10"/>
        <v>ok</v>
      </c>
      <c r="AD12" s="79"/>
      <c r="AE12" s="83" t="str">
        <f t="array" ref="AE12">IFERROR(IF($C12="","",INDEX(구분표!$I$2:$I$1001,MATCH(1,(구분표!$B$2:$B$1001='2추일입'!$A12)*(구분표!$C$2:$C$1001='2추일입'!$B12)*(구분표!$A$2:$A$1001='2추일입'!$C12),0))),"@@")</f>
        <v>3001</v>
      </c>
    </row>
    <row r="13" spans="1:31" ht="31.5" customHeight="1">
      <c r="A13" s="84" t="str">
        <f>IFERROR(VLOOKUP('2추일입'!$C13,구분표!$A$2:$C$1001,2,FALSE),"")</f>
        <v>도시환경위원회</v>
      </c>
      <c r="B13" s="76" t="str">
        <f>IFERROR(VLOOKUP('2추일입'!$C13,구분표!$A$2:$C$1001,3,FALSE),"")</f>
        <v>수자원본부</v>
      </c>
      <c r="C13" s="215" t="s">
        <v>404</v>
      </c>
      <c r="D13" s="228" t="s">
        <v>582</v>
      </c>
      <c r="E13" s="180"/>
      <c r="F13" s="217" t="s">
        <v>594</v>
      </c>
      <c r="G13" s="230"/>
      <c r="H13" s="218">
        <v>34332000</v>
      </c>
      <c r="I13" s="77" t="str">
        <f>IF(SUMPRODUCT(COUNTIF($D13,{"*본예산*","*1회추경*","*신규*"})),"-",G13-H13)</f>
        <v>-</v>
      </c>
      <c r="J13" s="219">
        <v>-3000000</v>
      </c>
      <c r="K13" s="219"/>
      <c r="L13" s="77">
        <f t="shared" si="5"/>
        <v>31332000</v>
      </c>
      <c r="M13" s="181"/>
      <c r="N13" s="181"/>
      <c r="O13" s="77">
        <f t="shared" si="6"/>
        <v>34332000</v>
      </c>
      <c r="P13" s="78" t="str">
        <f t="shared" si="7"/>
        <v>동의필요</v>
      </c>
      <c r="Q13" s="220" t="s">
        <v>599</v>
      </c>
      <c r="R13" s="79"/>
      <c r="S13" s="186"/>
      <c r="T13" s="79"/>
      <c r="U13" s="235" t="s">
        <v>577</v>
      </c>
      <c r="V13" s="181">
        <f t="shared" si="1"/>
        <v>-3000000</v>
      </c>
      <c r="W13" s="181">
        <f t="shared" si="8"/>
        <v>0</v>
      </c>
      <c r="X13" s="81" t="str">
        <f t="shared" si="2"/>
        <v>ok</v>
      </c>
      <c r="Y13" s="79"/>
      <c r="Z13" s="80" t="str">
        <f t="shared" si="9"/>
        <v>국비</v>
      </c>
      <c r="AA13" s="181">
        <f t="shared" si="3"/>
        <v>0</v>
      </c>
      <c r="AB13" s="181">
        <f t="shared" si="4"/>
        <v>0</v>
      </c>
      <c r="AC13" s="81" t="str">
        <f t="shared" si="10"/>
        <v>ok</v>
      </c>
      <c r="AD13" s="79"/>
      <c r="AE13" s="83" t="str">
        <f t="array" ref="AE13">IFERROR(IF($C13="","",INDEX(구분표!$I$2:$I$1001,MATCH(1,(구분표!$B$2:$B$1001='2추일입'!$A13)*(구분표!$C$2:$C$1001='2추일입'!$B13)*(구분표!$A$2:$A$1001='2추일입'!$C13),0))),"@@")</f>
        <v>3001</v>
      </c>
    </row>
    <row r="14" spans="1:31" ht="31.5" customHeight="1">
      <c r="A14" s="85" t="str">
        <f>IFERROR(VLOOKUP('2추일입'!$C14,구분표!$A$2:$C$1001,2,FALSE),"")</f>
        <v>도시환경위원회</v>
      </c>
      <c r="B14" s="85" t="str">
        <f>IFERROR(VLOOKUP('2추일입'!$C14,구분표!$A$2:$C$1001,3,FALSE),"")</f>
        <v>수자원본부</v>
      </c>
      <c r="C14" s="214" t="s">
        <v>404</v>
      </c>
      <c r="D14" s="228" t="s">
        <v>576</v>
      </c>
      <c r="E14" s="182"/>
      <c r="F14" s="216" t="s">
        <v>595</v>
      </c>
      <c r="G14" s="230"/>
      <c r="H14" s="218">
        <v>35455000</v>
      </c>
      <c r="I14" s="77" t="str">
        <f>IF(SUMPRODUCT(COUNTIF($D14,{"*본예산*","*1회추경*","*신규*"})),"-",G14-H14)</f>
        <v>-</v>
      </c>
      <c r="J14" s="219">
        <v>-4308750</v>
      </c>
      <c r="K14" s="219"/>
      <c r="L14" s="77">
        <f t="shared" si="5"/>
        <v>31146250</v>
      </c>
      <c r="M14" s="181"/>
      <c r="N14" s="181"/>
      <c r="O14" s="77">
        <f t="shared" si="6"/>
        <v>35455000</v>
      </c>
      <c r="P14" s="78" t="str">
        <f t="shared" si="7"/>
        <v>동의필요</v>
      </c>
      <c r="Q14" s="220" t="s">
        <v>599</v>
      </c>
      <c r="R14" s="79"/>
      <c r="S14" s="186"/>
      <c r="T14" s="79"/>
      <c r="U14" s="235" t="s">
        <v>577</v>
      </c>
      <c r="V14" s="181">
        <f t="shared" si="1"/>
        <v>-4308750</v>
      </c>
      <c r="W14" s="181">
        <f t="shared" si="8"/>
        <v>0</v>
      </c>
      <c r="X14" s="81" t="str">
        <f t="shared" si="2"/>
        <v>ok</v>
      </c>
      <c r="Y14" s="79"/>
      <c r="Z14" s="80" t="str">
        <f t="shared" si="9"/>
        <v>국비</v>
      </c>
      <c r="AA14" s="181">
        <f t="shared" si="3"/>
        <v>0</v>
      </c>
      <c r="AB14" s="181">
        <f t="shared" si="4"/>
        <v>0</v>
      </c>
      <c r="AC14" s="81" t="str">
        <f t="shared" si="10"/>
        <v>ok</v>
      </c>
      <c r="AD14" s="79"/>
      <c r="AE14" s="83" t="str">
        <f t="array" ref="AE14">IFERROR(IF($C14="","",INDEX(구분표!$I$2:$I$1001,MATCH(1,(구분표!$B$2:$B$1001='2추일입'!$A14)*(구분표!$C$2:$C$1001='2추일입'!$B14)*(구분표!$A$2:$A$1001='2추일입'!$C14),0))),"@@")</f>
        <v>3001</v>
      </c>
    </row>
    <row r="15" spans="1:31" ht="31.5" customHeight="1">
      <c r="A15" s="76" t="str">
        <f>IFERROR(VLOOKUP('2추일입'!$C15,구분표!$A$2:$C$1001,2,FALSE),"")</f>
        <v>도시환경위원회</v>
      </c>
      <c r="B15" s="76" t="str">
        <f>IFERROR(VLOOKUP('2추일입'!$C15,구분표!$A$2:$C$1001,3,FALSE),"")</f>
        <v>수자원본부</v>
      </c>
      <c r="C15" s="214" t="s">
        <v>404</v>
      </c>
      <c r="D15" s="228" t="s">
        <v>576</v>
      </c>
      <c r="E15" s="180"/>
      <c r="F15" s="216" t="s">
        <v>596</v>
      </c>
      <c r="G15" s="230"/>
      <c r="H15" s="218">
        <v>19643000</v>
      </c>
      <c r="I15" s="77" t="str">
        <f>IF(SUMPRODUCT(COUNTIF($D15,{"*본예산*","*1회추경*","*신규*"})),"-",G15-H15)</f>
        <v>-</v>
      </c>
      <c r="J15" s="219">
        <v>-1100000</v>
      </c>
      <c r="K15" s="219"/>
      <c r="L15" s="77">
        <f t="shared" si="5"/>
        <v>18543000</v>
      </c>
      <c r="M15" s="181"/>
      <c r="N15" s="181"/>
      <c r="O15" s="77">
        <f t="shared" si="6"/>
        <v>19643000</v>
      </c>
      <c r="P15" s="78" t="str">
        <f t="shared" si="7"/>
        <v>동의필요</v>
      </c>
      <c r="Q15" s="220" t="s">
        <v>599</v>
      </c>
      <c r="R15" s="79"/>
      <c r="S15" s="186"/>
      <c r="T15" s="79"/>
      <c r="U15" s="235" t="s">
        <v>577</v>
      </c>
      <c r="V15" s="181">
        <f t="shared" si="1"/>
        <v>-1100000</v>
      </c>
      <c r="W15" s="181">
        <f t="shared" si="8"/>
        <v>0</v>
      </c>
      <c r="X15" s="81" t="str">
        <f t="shared" si="2"/>
        <v>ok</v>
      </c>
      <c r="Y15" s="79"/>
      <c r="Z15" s="80" t="str">
        <f t="shared" si="9"/>
        <v>국비</v>
      </c>
      <c r="AA15" s="181">
        <f t="shared" si="3"/>
        <v>0</v>
      </c>
      <c r="AB15" s="181">
        <f t="shared" si="4"/>
        <v>0</v>
      </c>
      <c r="AC15" s="81" t="str">
        <f t="shared" si="10"/>
        <v>ok</v>
      </c>
      <c r="AD15" s="79"/>
      <c r="AE15" s="83" t="str">
        <f t="array" ref="AE15">IFERROR(IF($C15="","",INDEX(구분표!$I$2:$I$1001,MATCH(1,(구분표!$B$2:$B$1001='2추일입'!$A15)*(구분표!$C$2:$C$1001='2추일입'!$B15)*(구분표!$A$2:$A$1001='2추일입'!$C15),0))),"@@")</f>
        <v>3001</v>
      </c>
    </row>
    <row r="16" spans="1:31" ht="31.5" customHeight="1">
      <c r="A16" s="76" t="str">
        <f>IFERROR(VLOOKUP('2추일입'!$C16,구분표!$A$2:$C$1001,2,FALSE),"")</f>
        <v>도시환경위원회</v>
      </c>
      <c r="B16" s="76" t="str">
        <f>IFERROR(VLOOKUP('2추일입'!$C16,구분표!$A$2:$C$1001,3,FALSE),"")</f>
        <v>수자원본부</v>
      </c>
      <c r="C16" s="214" t="s">
        <v>404</v>
      </c>
      <c r="D16" s="229" t="s">
        <v>589</v>
      </c>
      <c r="E16" s="180">
        <v>441</v>
      </c>
      <c r="F16" s="216" t="s">
        <v>597</v>
      </c>
      <c r="G16" s="230">
        <v>736719</v>
      </c>
      <c r="H16" s="218">
        <v>724985</v>
      </c>
      <c r="I16" s="77">
        <f>IF(SUMPRODUCT(COUNTIF($D16,{"*본예산*","*1회추경*","*신규*"})),"-",G16-H16)</f>
        <v>11734</v>
      </c>
      <c r="J16" s="219"/>
      <c r="K16" s="219">
        <v>117531</v>
      </c>
      <c r="L16" s="77">
        <f t="shared" si="5"/>
        <v>854250</v>
      </c>
      <c r="M16" s="181"/>
      <c r="N16" s="181"/>
      <c r="O16" s="77">
        <f t="shared" si="6"/>
        <v>736719</v>
      </c>
      <c r="P16" s="78" t="str">
        <f t="shared" si="7"/>
        <v>-</v>
      </c>
      <c r="Q16" s="221"/>
      <c r="R16" s="79"/>
      <c r="S16" s="186"/>
      <c r="T16" s="79"/>
      <c r="U16" s="82" t="s">
        <v>608</v>
      </c>
      <c r="V16" s="181"/>
      <c r="W16" s="222">
        <v>117531</v>
      </c>
      <c r="X16" s="81" t="str">
        <f t="shared" si="2"/>
        <v>ok</v>
      </c>
      <c r="Y16" s="79"/>
      <c r="Z16" s="80" t="str">
        <f t="shared" si="9"/>
        <v>도비</v>
      </c>
      <c r="AA16" s="181">
        <f t="shared" si="3"/>
        <v>0</v>
      </c>
      <c r="AB16" s="181">
        <f t="shared" si="4"/>
        <v>0</v>
      </c>
      <c r="AC16" s="81" t="str">
        <f t="shared" si="10"/>
        <v>ok</v>
      </c>
      <c r="AD16" s="79"/>
      <c r="AE16" s="83" t="str">
        <f t="array" ref="AE16">IFERROR(IF($C16="","",INDEX(구분표!$I$2:$I$1001,MATCH(1,(구분표!$B$2:$B$1001='2추일입'!$A16)*(구분표!$C$2:$C$1001='2추일입'!$B16)*(구분표!$A$2:$A$1001='2추일입'!$C16),0))),"@@")</f>
        <v>3001</v>
      </c>
    </row>
    <row r="17" spans="1:31" ht="31.5" customHeight="1">
      <c r="A17" s="76" t="str">
        <f>IFERROR(VLOOKUP('2추일입'!$C17,구분표!$A$2:$C$1001,2,FALSE),"")</f>
        <v>도시환경위원회</v>
      </c>
      <c r="B17" s="76" t="str">
        <f>IFERROR(VLOOKUP('2추일입'!$C17,구분표!$A$2:$C$1001,3,FALSE),"")</f>
        <v>수자원본부</v>
      </c>
      <c r="C17" s="214" t="s">
        <v>404</v>
      </c>
      <c r="D17" s="229" t="s">
        <v>589</v>
      </c>
      <c r="E17" s="182">
        <v>441</v>
      </c>
      <c r="F17" s="217" t="s">
        <v>598</v>
      </c>
      <c r="G17" s="230">
        <v>30471</v>
      </c>
      <c r="H17" s="218">
        <v>6036</v>
      </c>
      <c r="I17" s="77">
        <f>IF(SUMPRODUCT(COUNTIF($D17,{"*본예산*","*1회추경*","*신규*"})),"-",G17-H17)</f>
        <v>24435</v>
      </c>
      <c r="J17" s="219"/>
      <c r="K17" s="219">
        <v>947</v>
      </c>
      <c r="L17" s="77">
        <f t="shared" si="5"/>
        <v>31418</v>
      </c>
      <c r="M17" s="181"/>
      <c r="N17" s="181"/>
      <c r="O17" s="77">
        <f t="shared" si="6"/>
        <v>30471</v>
      </c>
      <c r="P17" s="78" t="str">
        <f t="shared" si="7"/>
        <v>-</v>
      </c>
      <c r="Q17" s="221"/>
      <c r="R17" s="79"/>
      <c r="S17" s="186"/>
      <c r="T17" s="79"/>
      <c r="U17" s="82" t="s">
        <v>608</v>
      </c>
      <c r="V17" s="181"/>
      <c r="W17" s="222">
        <v>947</v>
      </c>
      <c r="X17" s="81" t="str">
        <f t="shared" si="2"/>
        <v>ok</v>
      </c>
      <c r="Y17" s="79"/>
      <c r="Z17" s="80" t="str">
        <f t="shared" si="9"/>
        <v>도비</v>
      </c>
      <c r="AA17" s="181">
        <f t="shared" si="3"/>
        <v>0</v>
      </c>
      <c r="AB17" s="181">
        <f t="shared" si="4"/>
        <v>0</v>
      </c>
      <c r="AC17" s="81" t="str">
        <f t="shared" si="10"/>
        <v>ok</v>
      </c>
      <c r="AD17" s="79"/>
      <c r="AE17" s="83" t="str">
        <f t="array" ref="AE17">IFERROR(IF($C17="","",INDEX(구분표!$I$2:$I$1001,MATCH(1,(구분표!$B$2:$B$1001='2추일입'!$A17)*(구분표!$C$2:$C$1001='2추일입'!$B17)*(구분표!$A$2:$A$1001='2추일입'!$C17),0))),"@@")</f>
        <v>3001</v>
      </c>
    </row>
    <row r="18" spans="1:31" ht="31.5" customHeight="1">
      <c r="A18" s="85" t="str">
        <f>IFERROR(VLOOKUP('2추일입'!$C18,구분표!$A$2:$C$1001,2,FALSE),"")</f>
        <v/>
      </c>
      <c r="B18" s="85" t="str">
        <f>IFERROR(VLOOKUP('2추일입'!$C18,구분표!$A$2:$C$1001,3,FALSE),"")</f>
        <v/>
      </c>
      <c r="C18" s="183"/>
      <c r="D18" s="180"/>
      <c r="E18" s="182"/>
      <c r="F18" s="183"/>
      <c r="G18" s="181"/>
      <c r="H18" s="181"/>
      <c r="I18" s="77"/>
      <c r="J18" s="181"/>
      <c r="K18" s="181"/>
      <c r="L18" s="77"/>
      <c r="M18" s="181"/>
      <c r="N18" s="181"/>
      <c r="O18" s="77">
        <f t="shared" si="6"/>
        <v>0</v>
      </c>
      <c r="P18" s="78" t="str">
        <f t="shared" si="7"/>
        <v>-</v>
      </c>
      <c r="Q18" s="184"/>
      <c r="R18" s="79"/>
      <c r="S18" s="186"/>
      <c r="T18" s="79"/>
      <c r="U18" s="82"/>
      <c r="V18" s="181">
        <f t="shared" si="1"/>
        <v>0</v>
      </c>
      <c r="W18" s="181">
        <f t="shared" si="8"/>
        <v>0</v>
      </c>
      <c r="X18" s="81" t="str">
        <f t="shared" si="2"/>
        <v>ok</v>
      </c>
      <c r="Y18" s="79"/>
      <c r="Z18" s="80">
        <f t="shared" si="9"/>
        <v>0</v>
      </c>
      <c r="AA18" s="181">
        <f t="shared" si="3"/>
        <v>0</v>
      </c>
      <c r="AB18" s="181">
        <f t="shared" si="4"/>
        <v>0</v>
      </c>
      <c r="AC18" s="81" t="str">
        <f t="shared" si="10"/>
        <v>ok</v>
      </c>
      <c r="AD18" s="79"/>
      <c r="AE18" s="83" t="str">
        <f t="array" ref="AE18">IFERROR(IF($C18="","",INDEX(구분표!$I$2:$I$1001,MATCH(1,(구분표!$B$2:$B$1001='2추일입'!$A18)*(구분표!$C$2:$C$1001='2추일입'!$B18)*(구분표!$A$2:$A$1001='2추일입'!$C18),0))),"@@")</f>
        <v/>
      </c>
    </row>
  </sheetData>
  <sheetProtection formatCells="0" formatColumns="0" formatRows="0" autoFilter="0"/>
  <mergeCells count="22">
    <mergeCell ref="A1:Q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E4:AE5"/>
    <mergeCell ref="J4:K4"/>
    <mergeCell ref="L4:L5"/>
    <mergeCell ref="M4:N4"/>
    <mergeCell ref="O4:O5"/>
    <mergeCell ref="P4:P5"/>
    <mergeCell ref="Q4:Q5"/>
    <mergeCell ref="S4:S5"/>
    <mergeCell ref="U4:U5"/>
    <mergeCell ref="V4:X4"/>
    <mergeCell ref="Z4:Z5"/>
    <mergeCell ref="AA4:AC4"/>
  </mergeCells>
  <phoneticPr fontId="2" type="noConversion"/>
  <conditionalFormatting sqref="S7:S638">
    <cfRule type="containsText" dxfId="5" priority="3" operator="containsText" text="국도비">
      <formula>NOT(ISERROR(SEARCH("국도비",S7)))</formula>
    </cfRule>
  </conditionalFormatting>
  <conditionalFormatting sqref="G7:G638">
    <cfRule type="expression" dxfId="4" priority="2">
      <formula>($D7="2회추경")</formula>
    </cfRule>
  </conditionalFormatting>
  <conditionalFormatting sqref="AA7:AC638 T7:W638">
    <cfRule type="containsText" dxfId="3" priority="1" operator="containsText" text="직접입력">
      <formula>NOT(ISERROR(SEARCH("직접입력",T7)))</formula>
    </cfRule>
  </conditionalFormatting>
  <printOptions horizontalCentered="1"/>
  <pageMargins left="0.42" right="0.17" top="0.69" bottom="0.72" header="0.51181102362204722" footer="0.51181102362204722"/>
  <pageSetup paperSize="9" scale="8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구분표!$K$2:$K$7</xm:f>
          </x14:formula1>
          <xm:sqref>U7:U18</xm:sqref>
        </x14:dataValidation>
        <x14:dataValidation type="list" allowBlank="1" showInputMessage="1" showErrorMessage="1">
          <x14:formula1>
            <xm:f>구분표!$O$2:$O$5</xm:f>
          </x14:formula1>
          <xm:sqref>D7:D18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F17"/>
  <sheetViews>
    <sheetView showGridLines="0" zoomScale="90" zoomScaleNormal="90" zoomScaleSheetLayoutView="80" workbookViewId="0">
      <pane xSplit="3" ySplit="6" topLeftCell="F7" activePane="bottomRight" state="frozen"/>
      <selection activeCell="B1" sqref="B1:H1"/>
      <selection pane="topRight" activeCell="B1" sqref="B1:H1"/>
      <selection pane="bottomLeft" activeCell="B1" sqref="B1:H1"/>
      <selection pane="bottomRight" activeCell="F19" sqref="F19"/>
    </sheetView>
  </sheetViews>
  <sheetFormatPr defaultColWidth="8.75" defaultRowHeight="13.5"/>
  <cols>
    <col min="1" max="1" width="12.75" style="37" customWidth="1"/>
    <col min="2" max="2" width="12" style="37" customWidth="1"/>
    <col min="3" max="3" width="12.25" style="37" customWidth="1"/>
    <col min="4" max="4" width="7.625" style="11" hidden="1" customWidth="1"/>
    <col min="5" max="5" width="7.125" style="11" hidden="1" customWidth="1"/>
    <col min="6" max="6" width="32.625" style="37" customWidth="1"/>
    <col min="7" max="12" width="11.625" style="37" customWidth="1"/>
    <col min="13" max="15" width="11.625" style="37" hidden="1" customWidth="1"/>
    <col min="16" max="16" width="8.375" style="11" hidden="1" customWidth="1"/>
    <col min="17" max="17" width="30.375" style="37" customWidth="1"/>
    <col min="18" max="18" width="3" style="37" hidden="1" customWidth="1"/>
    <col min="19" max="19" width="6.125" style="11" hidden="1" customWidth="1"/>
    <col min="20" max="20" width="3" style="37" hidden="1" customWidth="1"/>
    <col min="21" max="21" width="6.125" style="24" hidden="1" customWidth="1"/>
    <col min="22" max="22" width="11.625" style="37" hidden="1" customWidth="1"/>
    <col min="23" max="23" width="11.125" style="37" hidden="1" customWidth="1"/>
    <col min="24" max="24" width="6" style="11" hidden="1" customWidth="1"/>
    <col min="25" max="25" width="3" style="37" hidden="1" customWidth="1"/>
    <col min="26" max="26" width="6.125" style="51" hidden="1" customWidth="1"/>
    <col min="27" max="27" width="11.625" style="37" hidden="1" customWidth="1"/>
    <col min="28" max="28" width="11.125" style="37" hidden="1" customWidth="1"/>
    <col min="29" max="29" width="6" style="11" hidden="1" customWidth="1"/>
    <col min="30" max="30" width="3" style="37" hidden="1" customWidth="1"/>
    <col min="31" max="31" width="11.625" style="37" hidden="1" customWidth="1"/>
    <col min="32" max="32" width="17.375" style="37" hidden="1" customWidth="1"/>
    <col min="33" max="16384" width="8.75" style="37"/>
  </cols>
  <sheetData>
    <row r="1" spans="1:31" ht="32.25" customHeight="1">
      <c r="A1" s="315" t="s">
        <v>562</v>
      </c>
      <c r="B1" s="315"/>
      <c r="C1" s="315"/>
      <c r="D1" s="315"/>
      <c r="E1" s="315"/>
      <c r="F1" s="315"/>
      <c r="G1" s="316"/>
      <c r="H1" s="316"/>
      <c r="I1" s="316"/>
      <c r="J1" s="315"/>
      <c r="K1" s="315"/>
      <c r="L1" s="315"/>
      <c r="M1" s="315"/>
      <c r="N1" s="315"/>
      <c r="O1" s="315"/>
      <c r="P1" s="315"/>
      <c r="Q1" s="315"/>
    </row>
    <row r="2" spans="1:31" ht="20.25">
      <c r="A2" s="12" t="s">
        <v>59</v>
      </c>
      <c r="B2" s="12"/>
      <c r="C2" s="12"/>
      <c r="D2" s="58"/>
      <c r="E2" s="58"/>
      <c r="F2" s="12"/>
      <c r="M2" s="25"/>
      <c r="N2" s="25"/>
      <c r="V2" s="25" t="s">
        <v>72</v>
      </c>
      <c r="W2" s="26"/>
      <c r="AA2" s="25" t="s">
        <v>72</v>
      </c>
      <c r="AB2" s="26"/>
    </row>
    <row r="3" spans="1:31" ht="20.25">
      <c r="I3" s="22"/>
      <c r="J3" s="66">
        <f>COUNTA(J7:J17)</f>
        <v>10</v>
      </c>
      <c r="K3" s="66">
        <f>COUNTA(K7:K17)</f>
        <v>0</v>
      </c>
      <c r="L3" s="67"/>
      <c r="M3" s="66">
        <f>COUNTA(M7:M17)</f>
        <v>0</v>
      </c>
      <c r="N3" s="66">
        <f>COUNTA(N7:N17)</f>
        <v>0</v>
      </c>
      <c r="O3" s="24"/>
      <c r="P3" s="29"/>
      <c r="Q3" s="61" t="s">
        <v>9</v>
      </c>
      <c r="V3" s="26" t="str">
        <f>IF(V6='2추일입'!$V$6,"OK","@@")</f>
        <v>@@</v>
      </c>
      <c r="W3" s="37">
        <f>SUM(V6:W6)</f>
        <v>-43551350</v>
      </c>
      <c r="X3" s="26" t="str">
        <f>IF(COUNTIF(X6:X734,"@@")&gt;0,"@@","OK")</f>
        <v>OK</v>
      </c>
      <c r="AA3" s="26" t="str">
        <f>IF(AA6='2추일입'!$AA$6,"OK","@@")</f>
        <v>OK</v>
      </c>
      <c r="AB3" s="37">
        <f>SUM(AA6:AB6)</f>
        <v>0</v>
      </c>
      <c r="AC3" s="26" t="str">
        <f>IF(COUNTIF(AC6:AC734,"@@")&gt;0,"@@","OK")</f>
        <v>OK</v>
      </c>
      <c r="AE3" s="62"/>
    </row>
    <row r="4" spans="1:31" ht="30" customHeight="1">
      <c r="A4" s="317" t="s">
        <v>555</v>
      </c>
      <c r="B4" s="317" t="s">
        <v>141</v>
      </c>
      <c r="C4" s="317" t="s">
        <v>4</v>
      </c>
      <c r="D4" s="319" t="s">
        <v>142</v>
      </c>
      <c r="E4" s="320" t="s">
        <v>81</v>
      </c>
      <c r="F4" s="317" t="s">
        <v>143</v>
      </c>
      <c r="G4" s="320" t="s">
        <v>137</v>
      </c>
      <c r="H4" s="320" t="s">
        <v>135</v>
      </c>
      <c r="I4" s="320" t="s">
        <v>138</v>
      </c>
      <c r="J4" s="291" t="s">
        <v>139</v>
      </c>
      <c r="K4" s="286"/>
      <c r="L4" s="293" t="s">
        <v>80</v>
      </c>
      <c r="M4" s="292" t="s">
        <v>140</v>
      </c>
      <c r="N4" s="287"/>
      <c r="O4" s="283" t="s">
        <v>136</v>
      </c>
      <c r="P4" s="309" t="s">
        <v>144</v>
      </c>
      <c r="Q4" s="310" t="s">
        <v>134</v>
      </c>
      <c r="S4" s="307" t="s">
        <v>554</v>
      </c>
      <c r="U4" s="311" t="s">
        <v>6</v>
      </c>
      <c r="V4" s="285" t="s">
        <v>8</v>
      </c>
      <c r="W4" s="286"/>
      <c r="X4" s="286"/>
      <c r="Z4" s="313" t="s">
        <v>6</v>
      </c>
      <c r="AA4" s="287" t="s">
        <v>79</v>
      </c>
      <c r="AB4" s="287"/>
      <c r="AC4" s="287"/>
      <c r="AE4" s="307" t="s">
        <v>145</v>
      </c>
    </row>
    <row r="5" spans="1:31" ht="18" customHeight="1">
      <c r="A5" s="318"/>
      <c r="B5" s="318"/>
      <c r="C5" s="318"/>
      <c r="D5" s="318"/>
      <c r="E5" s="320"/>
      <c r="F5" s="318"/>
      <c r="G5" s="310"/>
      <c r="H5" s="310"/>
      <c r="I5" s="310"/>
      <c r="J5" s="60" t="s">
        <v>0</v>
      </c>
      <c r="K5" s="60" t="s">
        <v>1</v>
      </c>
      <c r="L5" s="294"/>
      <c r="M5" s="59" t="s">
        <v>0</v>
      </c>
      <c r="N5" s="59" t="s">
        <v>1</v>
      </c>
      <c r="O5" s="284"/>
      <c r="P5" s="309"/>
      <c r="Q5" s="310"/>
      <c r="S5" s="308"/>
      <c r="U5" s="312"/>
      <c r="V5" s="60" t="s">
        <v>3</v>
      </c>
      <c r="W5" s="60" t="s">
        <v>2</v>
      </c>
      <c r="X5" s="60" t="s">
        <v>77</v>
      </c>
      <c r="Z5" s="314"/>
      <c r="AA5" s="59" t="s">
        <v>3</v>
      </c>
      <c r="AB5" s="59" t="s">
        <v>2</v>
      </c>
      <c r="AC5" s="59" t="s">
        <v>77</v>
      </c>
      <c r="AE5" s="308"/>
    </row>
    <row r="6" spans="1:31" ht="47.25" customHeight="1">
      <c r="A6" s="176" t="s">
        <v>609</v>
      </c>
      <c r="B6" s="176"/>
      <c r="C6" s="13"/>
      <c r="D6" s="176"/>
      <c r="E6" s="14"/>
      <c r="F6" s="176"/>
      <c r="G6" s="19">
        <f t="shared" ref="G6:O6" si="0">SUBTOTAL(9,G7:G646)</f>
        <v>171607000</v>
      </c>
      <c r="H6" s="19">
        <f t="shared" si="0"/>
        <v>388113855</v>
      </c>
      <c r="I6" s="19">
        <f t="shared" si="0"/>
        <v>4547000</v>
      </c>
      <c r="J6" s="19">
        <f t="shared" si="0"/>
        <v>-43551350</v>
      </c>
      <c r="K6" s="19">
        <f t="shared" si="0"/>
        <v>0</v>
      </c>
      <c r="L6" s="19">
        <f t="shared" si="0"/>
        <v>349109505</v>
      </c>
      <c r="M6" s="19">
        <f t="shared" si="0"/>
        <v>0</v>
      </c>
      <c r="N6" s="19">
        <f t="shared" si="0"/>
        <v>0</v>
      </c>
      <c r="O6" s="19">
        <f t="shared" si="0"/>
        <v>392660855</v>
      </c>
      <c r="P6" s="36"/>
      <c r="Q6" s="27"/>
      <c r="S6" s="38"/>
      <c r="U6" s="196" t="s">
        <v>578</v>
      </c>
      <c r="V6" s="19">
        <f>SUBTOTAL(9,V7:V646)</f>
        <v>-43401350</v>
      </c>
      <c r="W6" s="19">
        <f>SUBTOTAL(9,W7:W646)</f>
        <v>-150000</v>
      </c>
      <c r="X6" s="28" t="str">
        <f>IF((J6+K6)=(V6+W6),"OK","검토")</f>
        <v>OK</v>
      </c>
      <c r="Z6" s="52"/>
      <c r="AA6" s="19">
        <f>SUBTOTAL(9,AA7:AA646)</f>
        <v>0</v>
      </c>
      <c r="AB6" s="19">
        <f>SUBTOTAL(9,AB7:AB646)</f>
        <v>0</v>
      </c>
      <c r="AC6" s="28" t="str">
        <f>IF((M6+N6)=(AA6+AB6),"OK","검토")</f>
        <v>OK</v>
      </c>
      <c r="AE6" s="28" t="str">
        <f>IF(COUNTIF(AE7:AE463,"@@")&gt;0,"@@","OK")</f>
        <v>OK</v>
      </c>
    </row>
    <row r="7" spans="1:31" ht="39.75" customHeight="1">
      <c r="A7" s="68" t="str">
        <f>IFERROR(VLOOKUP('2추일출'!$C7,구분표!$A$2:$C$1001,2,FALSE),"")</f>
        <v>도시환경위원회</v>
      </c>
      <c r="B7" s="68" t="str">
        <f>IFERROR(VLOOKUP('2추일출'!$C7,구분표!$A$2:$C$1001,3,FALSE),"")</f>
        <v>환경국</v>
      </c>
      <c r="C7" s="197" t="s">
        <v>299</v>
      </c>
      <c r="D7" s="198" t="s">
        <v>576</v>
      </c>
      <c r="E7" s="177"/>
      <c r="F7" s="199" t="s">
        <v>579</v>
      </c>
      <c r="G7" s="178"/>
      <c r="H7" s="201">
        <v>2025000</v>
      </c>
      <c r="I7" s="69" t="str">
        <f>IF(SUMPRODUCT(COUNTIF($D7,{"*본예산*","*1회추경*","*신규*"})),"-",G7-H7)</f>
        <v>-</v>
      </c>
      <c r="J7" s="202">
        <v>-100000</v>
      </c>
      <c r="K7" s="178"/>
      <c r="L7" s="69">
        <f>IF(G7=0,H7+J7+K7,G7+J7+K7)</f>
        <v>1925000</v>
      </c>
      <c r="M7" s="178"/>
      <c r="N7" s="178"/>
      <c r="O7" s="69">
        <f>IF(G7=0,H7+M7+N7,G7+M7+N7)</f>
        <v>2025000</v>
      </c>
      <c r="P7" s="70" t="str">
        <f>IF(J7-M7&lt;0,"동의필요","-")</f>
        <v>동의필요</v>
      </c>
      <c r="Q7" s="203" t="s">
        <v>584</v>
      </c>
      <c r="R7" s="71"/>
      <c r="S7" s="185"/>
      <c r="T7" s="71"/>
      <c r="U7" s="74" t="str">
        <f>IF($S7="도비","도비",IF(COUNT(FIND("국비/",$F7)),"국비",IF(COUNT(FIND("광특/",$F7)),"광특",IF(COUNT(FIND("기금/",$F7)),"기금",IF(COUNT(FIND("분권/",$F7)),"분권",IF(COUNT(FIND("교부세/",$F7)),"특교",IF(COUNT(FIND("자체/",$F7)),"도비","")))))))</f>
        <v>국비</v>
      </c>
      <c r="V7" s="178">
        <f t="shared" ref="V7:V17" si="1">IF($U7&lt;&gt;"도비",IF($S7="국도비","직접입력",SUM($J7:$K7)),)</f>
        <v>-100000</v>
      </c>
      <c r="W7" s="178">
        <f>IF($U7="도비",SUM($J7:$K7),IF($S7="국도비","직접입력",SUM($J7:$K7)-$V7))</f>
        <v>0</v>
      </c>
      <c r="X7" s="73" t="str">
        <f t="shared" ref="X7:X17" si="2">IF($S7="국도비","ok",IF(($J7+$K7)=($V7+$W7),"ok","검토"))</f>
        <v>ok</v>
      </c>
      <c r="Y7" s="71"/>
      <c r="Z7" s="72" t="str">
        <f>$U7</f>
        <v>국비</v>
      </c>
      <c r="AA7" s="181">
        <f t="shared" ref="AA7:AA17" si="3">IF($Z7&lt;&gt;"도비",IF($S7="국도비","직접입력",SUM($M7:$N7)),)</f>
        <v>0</v>
      </c>
      <c r="AB7" s="181">
        <f t="shared" ref="AB7:AB17" si="4">IF($Z7="도비",SUM($M7:$N7),IF($S7="국도비","직접입력",SUM($M7:$N7)-$AA7))</f>
        <v>0</v>
      </c>
      <c r="AC7" s="73" t="str">
        <f>IF($S7="국도비","ok",IF(($M7+$N7)=($AA7+$AB7),"ok","검토"))</f>
        <v>ok</v>
      </c>
      <c r="AD7" s="71"/>
      <c r="AE7" s="75" t="str">
        <f t="array" ref="AE7">IFERROR(IF($C7="","",INDEX(구분표!$I$2:$I$1001,MATCH(1,(구분표!$B$2:$B$1001='2추일출'!$A7)*(구분표!$C$2:$C$1001='2추일출'!$B7)*(구분표!$A$2:$A$1001='2추일출'!$C7),0))),"@@")</f>
        <v>2701</v>
      </c>
    </row>
    <row r="8" spans="1:31" ht="60" customHeight="1">
      <c r="A8" s="76" t="str">
        <f>IFERROR(VLOOKUP('2추일출'!$C8,구분표!$A$2:$C$1001,2,FALSE),"")</f>
        <v>도시환경위원회</v>
      </c>
      <c r="B8" s="76" t="str">
        <f>IFERROR(VLOOKUP('2추일출'!$C8,구분표!$A$2:$C$1001,3,FALSE),"")</f>
        <v>환경국</v>
      </c>
      <c r="C8" s="199" t="s">
        <v>299</v>
      </c>
      <c r="D8" s="200" t="s">
        <v>582</v>
      </c>
      <c r="E8" s="180"/>
      <c r="F8" s="199" t="s">
        <v>580</v>
      </c>
      <c r="G8" s="181"/>
      <c r="H8" s="201">
        <v>2320000</v>
      </c>
      <c r="I8" s="77" t="str">
        <f>IF(SUMPRODUCT(COUNTIF($D8,{"*본예산*","*1회추경*","*신규*"})),"-",G8-H8)</f>
        <v>-</v>
      </c>
      <c r="J8" s="202">
        <v>-450000</v>
      </c>
      <c r="K8" s="181"/>
      <c r="L8" s="77">
        <f t="shared" ref="L8:L11" si="5">IF(G8=0,H8+J8+K8,G8+J8+K8)</f>
        <v>1870000</v>
      </c>
      <c r="M8" s="181"/>
      <c r="N8" s="181"/>
      <c r="O8" s="77">
        <f t="shared" ref="O8:O11" si="6">IF(G8=0,H8+M8+N8,G8+M8+N8)</f>
        <v>2320000</v>
      </c>
      <c r="P8" s="78" t="str">
        <f t="shared" ref="P8:P11" si="7">IF(J8-M8&lt;0,"동의필요","-")</f>
        <v>동의필요</v>
      </c>
      <c r="Q8" s="203" t="s">
        <v>584</v>
      </c>
      <c r="R8" s="79"/>
      <c r="S8" s="186"/>
      <c r="T8" s="79"/>
      <c r="U8" s="82" t="str">
        <f t="shared" ref="U8:U17" si="8">IF($S8="도비","도비",IF(COUNT(FIND("국비/",$F8)),"국비",IF(COUNT(FIND("광특/",$F8)),"광특",IF(COUNT(FIND("기금/",$F8)),"기금",IF(COUNT(FIND("분권/",$F8)),"분권",IF(COUNT(FIND("교부세/",$F8)),"특교",IF(COUNT(FIND("자체/",$F8)),"도비","")))))))</f>
        <v>국비</v>
      </c>
      <c r="V8" s="181">
        <v>-300000</v>
      </c>
      <c r="W8" s="181">
        <f t="shared" ref="W8:W17" si="9">IF($U8="도비",SUM($J8:$K8),IF($S8="국도비","직접입력",SUM($J8:$K8)-$V8))</f>
        <v>-150000</v>
      </c>
      <c r="X8" s="81" t="str">
        <f t="shared" si="2"/>
        <v>ok</v>
      </c>
      <c r="Y8" s="79"/>
      <c r="Z8" s="80" t="str">
        <f t="shared" ref="Z8:Z17" si="10">$U8</f>
        <v>국비</v>
      </c>
      <c r="AA8" s="181">
        <f t="shared" si="3"/>
        <v>0</v>
      </c>
      <c r="AB8" s="181">
        <f t="shared" si="4"/>
        <v>0</v>
      </c>
      <c r="AC8" s="81" t="str">
        <f t="shared" ref="AC8:AC17" si="11">IF($S8="국도비","ok",IF(($M8+$N8)=($AA8+$AB8),"ok","검토"))</f>
        <v>ok</v>
      </c>
      <c r="AD8" s="79"/>
      <c r="AE8" s="83" t="str">
        <f t="array" ref="AE8">IFERROR(IF($C8="","",INDEX(구분표!$I$2:$I$1001,MATCH(1,(구분표!$B$2:$B$1001='2추일출'!$A8)*(구분표!$C$2:$C$1001='2추일출'!$B8)*(구분표!$A$2:$A$1001='2추일출'!$C8),0))),"@@")</f>
        <v>2701</v>
      </c>
    </row>
    <row r="9" spans="1:31" ht="53.25" customHeight="1">
      <c r="A9" s="76" t="str">
        <f>IFERROR(VLOOKUP('2추일출'!$C9,구분표!$A$2:$C$1001,2,FALSE),"")</f>
        <v>도시환경위원회</v>
      </c>
      <c r="B9" s="76" t="str">
        <f>IFERROR(VLOOKUP('2추일출'!$C9,구분표!$A$2:$C$1001,3,FALSE),"")</f>
        <v>환경국</v>
      </c>
      <c r="C9" s="199" t="s">
        <v>303</v>
      </c>
      <c r="D9" s="200" t="s">
        <v>583</v>
      </c>
      <c r="E9" s="180"/>
      <c r="F9" s="199" t="s">
        <v>581</v>
      </c>
      <c r="G9" s="181"/>
      <c r="H9" s="201">
        <v>1670000</v>
      </c>
      <c r="I9" s="77" t="str">
        <f>IF(SUMPRODUCT(COUNTIF($D9,{"*본예산*","*1회추경*","*신규*"})),"-",G9-H9)</f>
        <v>-</v>
      </c>
      <c r="J9" s="202">
        <v>-1670000</v>
      </c>
      <c r="K9" s="181"/>
      <c r="L9" s="77">
        <f t="shared" si="5"/>
        <v>0</v>
      </c>
      <c r="M9" s="181"/>
      <c r="N9" s="181"/>
      <c r="O9" s="77">
        <f t="shared" si="6"/>
        <v>1670000</v>
      </c>
      <c r="P9" s="78" t="str">
        <f t="shared" si="7"/>
        <v>동의필요</v>
      </c>
      <c r="Q9" s="203" t="s">
        <v>585</v>
      </c>
      <c r="R9" s="79"/>
      <c r="S9" s="186"/>
      <c r="T9" s="79"/>
      <c r="U9" s="82" t="str">
        <f t="shared" si="8"/>
        <v>국비</v>
      </c>
      <c r="V9" s="181">
        <f t="shared" si="1"/>
        <v>-1670000</v>
      </c>
      <c r="W9" s="181">
        <f t="shared" si="9"/>
        <v>0</v>
      </c>
      <c r="X9" s="81" t="str">
        <f t="shared" si="2"/>
        <v>ok</v>
      </c>
      <c r="Y9" s="79"/>
      <c r="Z9" s="80" t="str">
        <f t="shared" si="10"/>
        <v>국비</v>
      </c>
      <c r="AA9" s="181">
        <f t="shared" si="3"/>
        <v>0</v>
      </c>
      <c r="AB9" s="181">
        <f t="shared" si="4"/>
        <v>0</v>
      </c>
      <c r="AC9" s="81" t="str">
        <f t="shared" si="11"/>
        <v>ok</v>
      </c>
      <c r="AD9" s="79"/>
      <c r="AE9" s="83" t="str">
        <f t="array" ref="AE9">IFERROR(IF($C9="","",INDEX(구분표!$I$2:$I$1001,MATCH(1,(구분표!$B$2:$B$1001='2추일출'!$A9)*(구분표!$C$2:$C$1001='2추일출'!$B9)*(구분표!$A$2:$A$1001='2추일출'!$C9),0))),"@@")</f>
        <v>2704</v>
      </c>
    </row>
    <row r="10" spans="1:31" ht="31.5" customHeight="1">
      <c r="A10" s="76" t="str">
        <f>IFERROR(VLOOKUP('2추일출'!$C10,구분표!$A$2:$C$1001,2,FALSE),"")</f>
        <v>도시환경위원회</v>
      </c>
      <c r="B10" s="76" t="str">
        <f>IFERROR(VLOOKUP('2추일출'!$C10,구분표!$A$2:$C$1001,3,FALSE),"")</f>
        <v>수자원본부</v>
      </c>
      <c r="C10" s="223" t="s">
        <v>404</v>
      </c>
      <c r="D10" s="225" t="s">
        <v>582</v>
      </c>
      <c r="E10" s="182"/>
      <c r="F10" s="226" t="s">
        <v>601</v>
      </c>
      <c r="G10" s="233"/>
      <c r="H10" s="234">
        <v>113903900</v>
      </c>
      <c r="I10" s="77" t="str">
        <f>IF(SUMPRODUCT(COUNTIF($D10,{"*본예산*","*1회추경*","*신규*"})),"-",G10-H10)</f>
        <v>-</v>
      </c>
      <c r="J10" s="232">
        <v>-21449600</v>
      </c>
      <c r="K10" s="231"/>
      <c r="L10" s="77">
        <f t="shared" si="5"/>
        <v>92454300</v>
      </c>
      <c r="M10" s="181"/>
      <c r="N10" s="181"/>
      <c r="O10" s="77">
        <f t="shared" si="6"/>
        <v>113903900</v>
      </c>
      <c r="P10" s="78" t="str">
        <f t="shared" si="7"/>
        <v>동의필요</v>
      </c>
      <c r="Q10" s="236" t="s">
        <v>599</v>
      </c>
      <c r="R10" s="79"/>
      <c r="S10" s="186"/>
      <c r="T10" s="79"/>
      <c r="U10" s="82" t="str">
        <f t="shared" si="8"/>
        <v>국비</v>
      </c>
      <c r="V10" s="181">
        <f t="shared" si="1"/>
        <v>-21449600</v>
      </c>
      <c r="W10" s="181">
        <f t="shared" si="9"/>
        <v>0</v>
      </c>
      <c r="X10" s="81" t="str">
        <f t="shared" si="2"/>
        <v>ok</v>
      </c>
      <c r="Y10" s="79"/>
      <c r="Z10" s="80" t="str">
        <f t="shared" si="10"/>
        <v>국비</v>
      </c>
      <c r="AA10" s="181">
        <f t="shared" si="3"/>
        <v>0</v>
      </c>
      <c r="AB10" s="181">
        <f t="shared" si="4"/>
        <v>0</v>
      </c>
      <c r="AC10" s="81" t="str">
        <f t="shared" si="11"/>
        <v>ok</v>
      </c>
      <c r="AD10" s="79"/>
      <c r="AE10" s="83" t="str">
        <f t="array" ref="AE10">IFERROR(IF($C10="","",INDEX(구분표!$I$2:$I$1001,MATCH(1,(구분표!$B$2:$B$1001='2추일출'!$A10)*(구분표!$C$2:$C$1001='2추일출'!$B10)*(구분표!$A$2:$A$1001='2추일출'!$C10),0))),"@@")</f>
        <v>3001</v>
      </c>
    </row>
    <row r="11" spans="1:31" ht="31.5" customHeight="1">
      <c r="A11" s="76" t="str">
        <f>IFERROR(VLOOKUP('2추일출'!$C11,구분표!$A$2:$C$1001,2,FALSE),"")</f>
        <v>도시환경위원회</v>
      </c>
      <c r="B11" s="76" t="str">
        <f>IFERROR(VLOOKUP('2추일출'!$C11,구분표!$A$2:$C$1001,3,FALSE),"")</f>
        <v>수자원본부</v>
      </c>
      <c r="C11" s="223" t="s">
        <v>404</v>
      </c>
      <c r="D11" s="224" t="s">
        <v>582</v>
      </c>
      <c r="E11" s="180"/>
      <c r="F11" s="226" t="s">
        <v>602</v>
      </c>
      <c r="G11" s="233"/>
      <c r="H11" s="233">
        <v>11704955</v>
      </c>
      <c r="I11" s="77" t="str">
        <f>IF(SUMPRODUCT(COUNTIF($D11,{"*본예산*","*1회추경*","*신규*"})),"-",G11-H11)</f>
        <v>-</v>
      </c>
      <c r="J11" s="231">
        <v>-220000</v>
      </c>
      <c r="K11" s="231"/>
      <c r="L11" s="77">
        <f t="shared" si="5"/>
        <v>11484955</v>
      </c>
      <c r="M11" s="181"/>
      <c r="N11" s="181"/>
      <c r="O11" s="77">
        <f t="shared" si="6"/>
        <v>11704955</v>
      </c>
      <c r="P11" s="78" t="str">
        <f t="shared" si="7"/>
        <v>동의필요</v>
      </c>
      <c r="Q11" s="236" t="s">
        <v>599</v>
      </c>
      <c r="R11" s="79"/>
      <c r="S11" s="186"/>
      <c r="T11" s="79"/>
      <c r="U11" s="82" t="str">
        <f t="shared" si="8"/>
        <v>국비</v>
      </c>
      <c r="V11" s="181">
        <f t="shared" si="1"/>
        <v>-220000</v>
      </c>
      <c r="W11" s="181">
        <f t="shared" si="9"/>
        <v>0</v>
      </c>
      <c r="X11" s="81" t="str">
        <f t="shared" si="2"/>
        <v>ok</v>
      </c>
      <c r="Y11" s="79"/>
      <c r="Z11" s="80" t="str">
        <f t="shared" si="10"/>
        <v>국비</v>
      </c>
      <c r="AA11" s="181">
        <f t="shared" si="3"/>
        <v>0</v>
      </c>
      <c r="AB11" s="181">
        <f t="shared" si="4"/>
        <v>0</v>
      </c>
      <c r="AC11" s="81" t="str">
        <f t="shared" si="11"/>
        <v>ok</v>
      </c>
      <c r="AD11" s="79"/>
      <c r="AE11" s="83" t="str">
        <f t="array" ref="AE11">IFERROR(IF($C11="","",INDEX(구분표!$I$2:$I$1001,MATCH(1,(구분표!$B$2:$B$1001='2추일출'!$A11)*(구분표!$C$2:$C$1001='2추일출'!$B11)*(구분표!$A$2:$A$1001='2추일출'!$C11),0))),"@@")</f>
        <v>3001</v>
      </c>
    </row>
    <row r="12" spans="1:31" ht="31.5" customHeight="1">
      <c r="A12" s="76" t="str">
        <f>IFERROR(VLOOKUP('2추일출'!$C12,구분표!$A$2:$C$1001,2,FALSE),"")</f>
        <v>도시환경위원회</v>
      </c>
      <c r="B12" s="76" t="str">
        <f>IFERROR(VLOOKUP('2추일출'!$C12,구분표!$A$2:$C$1001,3,FALSE),"")</f>
        <v>수자원본부</v>
      </c>
      <c r="C12" s="223" t="s">
        <v>404</v>
      </c>
      <c r="D12" s="224" t="s">
        <v>589</v>
      </c>
      <c r="E12" s="180">
        <v>443</v>
      </c>
      <c r="F12" s="226" t="s">
        <v>603</v>
      </c>
      <c r="G12" s="233">
        <v>5983000</v>
      </c>
      <c r="H12" s="233">
        <v>6210000</v>
      </c>
      <c r="I12" s="77">
        <f>IF(SUMPRODUCT(COUNTIF($D12,{"*본예산*","*1회추경*","*신규*"})),"-",G12-H12)</f>
        <v>-227000</v>
      </c>
      <c r="J12" s="231">
        <v>-79000</v>
      </c>
      <c r="K12" s="231"/>
      <c r="L12" s="77">
        <f t="shared" ref="L12:L17" si="12">IF(G12=0,H12+J12+K12,G12+J12+K12)</f>
        <v>5904000</v>
      </c>
      <c r="M12" s="181"/>
      <c r="N12" s="181"/>
      <c r="O12" s="77">
        <f t="shared" ref="O12:O17" si="13">IF(G12=0,H12+M12+N12,G12+M12+N12)</f>
        <v>5983000</v>
      </c>
      <c r="P12" s="78" t="str">
        <f t="shared" ref="P12:P17" si="14">IF(J12-M12&lt;0,"동의필요","-")</f>
        <v>동의필요</v>
      </c>
      <c r="Q12" s="236" t="s">
        <v>600</v>
      </c>
      <c r="R12" s="79"/>
      <c r="S12" s="186"/>
      <c r="T12" s="79"/>
      <c r="U12" s="82" t="str">
        <f t="shared" si="8"/>
        <v>국비</v>
      </c>
      <c r="V12" s="181">
        <f t="shared" si="1"/>
        <v>-79000</v>
      </c>
      <c r="W12" s="181">
        <f t="shared" si="9"/>
        <v>0</v>
      </c>
      <c r="X12" s="81" t="str">
        <f t="shared" si="2"/>
        <v>ok</v>
      </c>
      <c r="Y12" s="79"/>
      <c r="Z12" s="80" t="str">
        <f t="shared" si="10"/>
        <v>국비</v>
      </c>
      <c r="AA12" s="181">
        <f t="shared" si="3"/>
        <v>0</v>
      </c>
      <c r="AB12" s="181">
        <f t="shared" si="4"/>
        <v>0</v>
      </c>
      <c r="AC12" s="81" t="str">
        <f t="shared" si="11"/>
        <v>ok</v>
      </c>
      <c r="AD12" s="79"/>
      <c r="AE12" s="83" t="str">
        <f t="array" ref="AE12">IFERROR(IF($C12="","",INDEX(구분표!$I$2:$I$1001,MATCH(1,(구분표!$B$2:$B$1001='2추일출'!$A12)*(구분표!$C$2:$C$1001='2추일출'!$B12)*(구분표!$A$2:$A$1001='2추일출'!$C12),0))),"@@")</f>
        <v>3001</v>
      </c>
    </row>
    <row r="13" spans="1:31" ht="31.5" customHeight="1">
      <c r="A13" s="84" t="str">
        <f>IFERROR(VLOOKUP('2추일출'!$C13,구분표!$A$2:$C$1001,2,FALSE),"")</f>
        <v>도시환경위원회</v>
      </c>
      <c r="B13" s="76" t="str">
        <f>IFERROR(VLOOKUP('2추일출'!$C13,구분표!$A$2:$C$1001,3,FALSE),"")</f>
        <v>수자원본부</v>
      </c>
      <c r="C13" s="223" t="s">
        <v>404</v>
      </c>
      <c r="D13" s="224" t="s">
        <v>589</v>
      </c>
      <c r="E13" s="180">
        <v>444</v>
      </c>
      <c r="F13" s="226" t="s">
        <v>604</v>
      </c>
      <c r="G13" s="233">
        <v>165624000</v>
      </c>
      <c r="H13" s="233">
        <v>160850000</v>
      </c>
      <c r="I13" s="77">
        <f>IF(SUMPRODUCT(COUNTIF($D13,{"*본예산*","*1회추경*","*신규*"})),"-",G13-H13)</f>
        <v>4774000</v>
      </c>
      <c r="J13" s="231">
        <v>-11174000</v>
      </c>
      <c r="K13" s="231"/>
      <c r="L13" s="77">
        <f t="shared" si="12"/>
        <v>154450000</v>
      </c>
      <c r="M13" s="181"/>
      <c r="N13" s="181"/>
      <c r="O13" s="77">
        <f t="shared" si="13"/>
        <v>165624000</v>
      </c>
      <c r="P13" s="78" t="str">
        <f t="shared" si="14"/>
        <v>동의필요</v>
      </c>
      <c r="Q13" s="236" t="s">
        <v>600</v>
      </c>
      <c r="R13" s="79"/>
      <c r="S13" s="186"/>
      <c r="T13" s="79"/>
      <c r="U13" s="82" t="str">
        <f t="shared" si="8"/>
        <v>국비</v>
      </c>
      <c r="V13" s="181">
        <f t="shared" si="1"/>
        <v>-11174000</v>
      </c>
      <c r="W13" s="181">
        <f t="shared" si="9"/>
        <v>0</v>
      </c>
      <c r="X13" s="81" t="str">
        <f t="shared" si="2"/>
        <v>ok</v>
      </c>
      <c r="Y13" s="79"/>
      <c r="Z13" s="80" t="str">
        <f t="shared" si="10"/>
        <v>국비</v>
      </c>
      <c r="AA13" s="181">
        <f t="shared" si="3"/>
        <v>0</v>
      </c>
      <c r="AB13" s="181">
        <f t="shared" si="4"/>
        <v>0</v>
      </c>
      <c r="AC13" s="81" t="str">
        <f t="shared" si="11"/>
        <v>ok</v>
      </c>
      <c r="AD13" s="79"/>
      <c r="AE13" s="83" t="str">
        <f t="array" ref="AE13">IFERROR(IF($C13="","",INDEX(구분표!$I$2:$I$1001,MATCH(1,(구분표!$B$2:$B$1001='2추일출'!$A13)*(구분표!$C$2:$C$1001='2추일출'!$B13)*(구분표!$A$2:$A$1001='2추일출'!$C13),0))),"@@")</f>
        <v>3001</v>
      </c>
    </row>
    <row r="14" spans="1:31" ht="31.5" customHeight="1">
      <c r="A14" s="85" t="str">
        <f>IFERROR(VLOOKUP('2추일출'!$C14,구분표!$A$2:$C$1001,2,FALSE),"")</f>
        <v>도시환경위원회</v>
      </c>
      <c r="B14" s="85" t="str">
        <f>IFERROR(VLOOKUP('2추일출'!$C14,구분표!$A$2:$C$1001,3,FALSE),"")</f>
        <v>수자원본부</v>
      </c>
      <c r="C14" s="223" t="s">
        <v>404</v>
      </c>
      <c r="D14" s="225" t="s">
        <v>582</v>
      </c>
      <c r="E14" s="182"/>
      <c r="F14" s="227" t="s">
        <v>605</v>
      </c>
      <c r="G14" s="233"/>
      <c r="H14" s="233">
        <v>34332000</v>
      </c>
      <c r="I14" s="77" t="str">
        <f>IF(SUMPRODUCT(COUNTIF($D14,{"*본예산*","*1회추경*","*신규*"})),"-",G14-H14)</f>
        <v>-</v>
      </c>
      <c r="J14" s="231">
        <v>-3000000</v>
      </c>
      <c r="K14" s="231"/>
      <c r="L14" s="77">
        <f t="shared" si="12"/>
        <v>31332000</v>
      </c>
      <c r="M14" s="181"/>
      <c r="N14" s="181"/>
      <c r="O14" s="77">
        <f t="shared" si="13"/>
        <v>34332000</v>
      </c>
      <c r="P14" s="78" t="str">
        <f t="shared" si="14"/>
        <v>동의필요</v>
      </c>
      <c r="Q14" s="236" t="s">
        <v>599</v>
      </c>
      <c r="R14" s="79"/>
      <c r="S14" s="186"/>
      <c r="T14" s="79"/>
      <c r="U14" s="82" t="str">
        <f t="shared" si="8"/>
        <v>국비</v>
      </c>
      <c r="V14" s="181">
        <f t="shared" si="1"/>
        <v>-3000000</v>
      </c>
      <c r="W14" s="181">
        <f t="shared" si="9"/>
        <v>0</v>
      </c>
      <c r="X14" s="81" t="str">
        <f t="shared" si="2"/>
        <v>ok</v>
      </c>
      <c r="Y14" s="79"/>
      <c r="Z14" s="80" t="str">
        <f t="shared" si="10"/>
        <v>국비</v>
      </c>
      <c r="AA14" s="181">
        <f t="shared" si="3"/>
        <v>0</v>
      </c>
      <c r="AB14" s="181">
        <f t="shared" si="4"/>
        <v>0</v>
      </c>
      <c r="AC14" s="81" t="str">
        <f t="shared" si="11"/>
        <v>ok</v>
      </c>
      <c r="AD14" s="79"/>
      <c r="AE14" s="83" t="str">
        <f t="array" ref="AE14">IFERROR(IF($C14="","",INDEX(구분표!$I$2:$I$1001,MATCH(1,(구분표!$B$2:$B$1001='2추일출'!$A14)*(구분표!$C$2:$C$1001='2추일출'!$B14)*(구분표!$A$2:$A$1001='2추일출'!$C14),0))),"@@")</f>
        <v>3001</v>
      </c>
    </row>
    <row r="15" spans="1:31" ht="31.5" customHeight="1">
      <c r="A15" s="76" t="str">
        <f>IFERROR(VLOOKUP('2추일출'!$C15,구분표!$A$2:$C$1001,2,FALSE),"")</f>
        <v>도시환경위원회</v>
      </c>
      <c r="B15" s="76" t="str">
        <f>IFERROR(VLOOKUP('2추일출'!$C15,구분표!$A$2:$C$1001,3,FALSE),"")</f>
        <v>수자원본부</v>
      </c>
      <c r="C15" s="223" t="s">
        <v>404</v>
      </c>
      <c r="D15" s="224" t="s">
        <v>576</v>
      </c>
      <c r="E15" s="180"/>
      <c r="F15" s="226" t="s">
        <v>606</v>
      </c>
      <c r="G15" s="233"/>
      <c r="H15" s="233">
        <v>35455000</v>
      </c>
      <c r="I15" s="77" t="str">
        <f>IF(SUMPRODUCT(COUNTIF($D15,{"*본예산*","*1회추경*","*신규*"})),"-",G15-H15)</f>
        <v>-</v>
      </c>
      <c r="J15" s="231">
        <v>-4308750</v>
      </c>
      <c r="K15" s="231"/>
      <c r="L15" s="77">
        <f t="shared" si="12"/>
        <v>31146250</v>
      </c>
      <c r="M15" s="181"/>
      <c r="N15" s="181"/>
      <c r="O15" s="77">
        <f t="shared" si="13"/>
        <v>35455000</v>
      </c>
      <c r="P15" s="78" t="str">
        <f t="shared" si="14"/>
        <v>동의필요</v>
      </c>
      <c r="Q15" s="236" t="s">
        <v>599</v>
      </c>
      <c r="R15" s="79"/>
      <c r="S15" s="186"/>
      <c r="T15" s="79"/>
      <c r="U15" s="82" t="str">
        <f t="shared" si="8"/>
        <v>국비</v>
      </c>
      <c r="V15" s="181">
        <f t="shared" si="1"/>
        <v>-4308750</v>
      </c>
      <c r="W15" s="181">
        <f t="shared" si="9"/>
        <v>0</v>
      </c>
      <c r="X15" s="81" t="str">
        <f t="shared" si="2"/>
        <v>ok</v>
      </c>
      <c r="Y15" s="79"/>
      <c r="Z15" s="80" t="str">
        <f t="shared" si="10"/>
        <v>국비</v>
      </c>
      <c r="AA15" s="181">
        <f t="shared" si="3"/>
        <v>0</v>
      </c>
      <c r="AB15" s="181">
        <f t="shared" si="4"/>
        <v>0</v>
      </c>
      <c r="AC15" s="81" t="str">
        <f t="shared" si="11"/>
        <v>ok</v>
      </c>
      <c r="AD15" s="79"/>
      <c r="AE15" s="83" t="str">
        <f t="array" ref="AE15">IFERROR(IF($C15="","",INDEX(구분표!$I$2:$I$1001,MATCH(1,(구분표!$B$2:$B$1001='2추일출'!$A15)*(구분표!$C$2:$C$1001='2추일출'!$B15)*(구분표!$A$2:$A$1001='2추일출'!$C15),0))),"@@")</f>
        <v>3001</v>
      </c>
    </row>
    <row r="16" spans="1:31" ht="31.5" customHeight="1">
      <c r="A16" s="76" t="str">
        <f>IFERROR(VLOOKUP('2추일출'!$C16,구분표!$A$2:$C$1001,2,FALSE),"")</f>
        <v>도시환경위원회</v>
      </c>
      <c r="B16" s="76" t="str">
        <f>IFERROR(VLOOKUP('2추일출'!$C16,구분표!$A$2:$C$1001,3,FALSE),"")</f>
        <v>수자원본부</v>
      </c>
      <c r="C16" s="223" t="s">
        <v>404</v>
      </c>
      <c r="D16" s="224" t="s">
        <v>576</v>
      </c>
      <c r="E16" s="180"/>
      <c r="F16" s="226" t="s">
        <v>607</v>
      </c>
      <c r="G16" s="233"/>
      <c r="H16" s="233">
        <v>19643000</v>
      </c>
      <c r="I16" s="77" t="str">
        <f>IF(SUMPRODUCT(COUNTIF($D16,{"*본예산*","*1회추경*","*신규*"})),"-",G16-H16)</f>
        <v>-</v>
      </c>
      <c r="J16" s="231">
        <v>-1100000</v>
      </c>
      <c r="K16" s="231"/>
      <c r="L16" s="77">
        <f t="shared" si="12"/>
        <v>18543000</v>
      </c>
      <c r="M16" s="181"/>
      <c r="N16" s="181"/>
      <c r="O16" s="77">
        <f t="shared" si="13"/>
        <v>19643000</v>
      </c>
      <c r="P16" s="78" t="str">
        <f t="shared" si="14"/>
        <v>동의필요</v>
      </c>
      <c r="Q16" s="236" t="s">
        <v>599</v>
      </c>
      <c r="R16" s="79"/>
      <c r="S16" s="186"/>
      <c r="T16" s="79"/>
      <c r="U16" s="82" t="str">
        <f t="shared" si="8"/>
        <v>국비</v>
      </c>
      <c r="V16" s="181">
        <f t="shared" si="1"/>
        <v>-1100000</v>
      </c>
      <c r="W16" s="181">
        <f t="shared" si="9"/>
        <v>0</v>
      </c>
      <c r="X16" s="81" t="str">
        <f t="shared" si="2"/>
        <v>ok</v>
      </c>
      <c r="Y16" s="79"/>
      <c r="Z16" s="80" t="str">
        <f t="shared" si="10"/>
        <v>국비</v>
      </c>
      <c r="AA16" s="181">
        <f t="shared" si="3"/>
        <v>0</v>
      </c>
      <c r="AB16" s="181">
        <f t="shared" si="4"/>
        <v>0</v>
      </c>
      <c r="AC16" s="81" t="str">
        <f t="shared" si="11"/>
        <v>ok</v>
      </c>
      <c r="AD16" s="79"/>
      <c r="AE16" s="83" t="str">
        <f t="array" ref="AE16">IFERROR(IF($C16="","",INDEX(구분표!$I$2:$I$1001,MATCH(1,(구분표!$B$2:$B$1001='2추일출'!$A16)*(구분표!$C$2:$C$1001='2추일출'!$B16)*(구분표!$A$2:$A$1001='2추일출'!$C16),0))),"@@")</f>
        <v>3001</v>
      </c>
    </row>
    <row r="17" spans="1:31" ht="31.5" customHeight="1">
      <c r="A17" s="76" t="str">
        <f>IFERROR(VLOOKUP('2추일출'!$C17,구분표!$A$2:$C$1001,2,FALSE),"")</f>
        <v/>
      </c>
      <c r="B17" s="76" t="str">
        <f>IFERROR(VLOOKUP('2추일출'!$C17,구분표!$A$2:$C$1001,3,FALSE),"")</f>
        <v/>
      </c>
      <c r="C17" s="179"/>
      <c r="D17" s="180"/>
      <c r="E17" s="180"/>
      <c r="F17" s="179"/>
      <c r="G17" s="181"/>
      <c r="H17" s="181"/>
      <c r="I17" s="77">
        <f>IF(SUMPRODUCT(COUNTIF($D17,{"*본예산*","*1회추경*","*신규*"})),"-",G17-H17)</f>
        <v>0</v>
      </c>
      <c r="J17" s="181"/>
      <c r="K17" s="181"/>
      <c r="L17" s="77">
        <f t="shared" si="12"/>
        <v>0</v>
      </c>
      <c r="M17" s="181"/>
      <c r="N17" s="181"/>
      <c r="O17" s="77">
        <f t="shared" si="13"/>
        <v>0</v>
      </c>
      <c r="P17" s="78" t="str">
        <f t="shared" si="14"/>
        <v>-</v>
      </c>
      <c r="Q17" s="184"/>
      <c r="R17" s="79"/>
      <c r="S17" s="186"/>
      <c r="T17" s="79"/>
      <c r="U17" s="82" t="str">
        <f t="shared" si="8"/>
        <v/>
      </c>
      <c r="V17" s="181">
        <f t="shared" si="1"/>
        <v>0</v>
      </c>
      <c r="W17" s="181">
        <f t="shared" si="9"/>
        <v>0</v>
      </c>
      <c r="X17" s="81" t="str">
        <f t="shared" si="2"/>
        <v>ok</v>
      </c>
      <c r="Y17" s="79"/>
      <c r="Z17" s="80" t="str">
        <f t="shared" si="10"/>
        <v/>
      </c>
      <c r="AA17" s="181">
        <f t="shared" si="3"/>
        <v>0</v>
      </c>
      <c r="AB17" s="181">
        <f t="shared" si="4"/>
        <v>0</v>
      </c>
      <c r="AC17" s="81" t="str">
        <f t="shared" si="11"/>
        <v>ok</v>
      </c>
      <c r="AD17" s="79"/>
      <c r="AE17" s="83" t="str">
        <f t="array" ref="AE17">IFERROR(IF($C17="","",INDEX(구분표!$I$2:$I$1001,MATCH(1,(구분표!$B$2:$B$1001='2추일출'!$A17)*(구분표!$C$2:$C$1001='2추일출'!$B17)*(구분표!$A$2:$A$1001='2추일출'!$C17),0))),"@@")</f>
        <v/>
      </c>
    </row>
  </sheetData>
  <sheetProtection formatCells="0" formatColumns="0" formatRows="0" autoFilter="0"/>
  <mergeCells count="22">
    <mergeCell ref="E4:E5"/>
    <mergeCell ref="U4:U5"/>
    <mergeCell ref="V4:X4"/>
    <mergeCell ref="Z4:Z5"/>
    <mergeCell ref="AA4:AC4"/>
    <mergeCell ref="F4:F5"/>
    <mergeCell ref="AE4:AE5"/>
    <mergeCell ref="S4:S5"/>
    <mergeCell ref="A1:Q1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A4:A5"/>
    <mergeCell ref="B4:B5"/>
    <mergeCell ref="C4:C5"/>
    <mergeCell ref="D4:D5"/>
  </mergeCells>
  <phoneticPr fontId="2" type="noConversion"/>
  <conditionalFormatting sqref="S7:S463">
    <cfRule type="containsText" dxfId="2" priority="7" operator="containsText" text="국도비">
      <formula>NOT(ISERROR(SEARCH("국도비",S7)))</formula>
    </cfRule>
  </conditionalFormatting>
  <conditionalFormatting sqref="G7:G463">
    <cfRule type="expression" dxfId="1" priority="5">
      <formula>($D7="2회추경")</formula>
    </cfRule>
  </conditionalFormatting>
  <conditionalFormatting sqref="T7:W463 AA7:AC463">
    <cfRule type="containsText" dxfId="0" priority="2" operator="containsText" text="직접입력">
      <formula>NOT(ISERROR(SEARCH("직접입력",T7)))</formula>
    </cfRule>
  </conditionalFormatting>
  <printOptions horizontalCentered="1"/>
  <pageMargins left="0.24" right="0.3" top="0.59" bottom="0.78740157480314965" header="0.51181102362204722" footer="0.51181102362204722"/>
  <pageSetup paperSize="9" scale="79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구분표!$O$2:$O$5</xm:f>
          </x14:formula1>
          <xm:sqref>D7:D17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2추총괄표</vt:lpstr>
      <vt:lpstr>2추총괄표(실국별)</vt:lpstr>
      <vt:lpstr>2추위원회별</vt:lpstr>
      <vt:lpstr>2추일입</vt:lpstr>
      <vt:lpstr>2추일출</vt:lpstr>
      <vt:lpstr>'15년검증'!Print_Area</vt:lpstr>
      <vt:lpstr>'15년총괄표'!Print_Area</vt:lpstr>
      <vt:lpstr>'15년총괄표(실국별)'!Print_Area</vt:lpstr>
      <vt:lpstr>'2추검증'!Print_Area</vt:lpstr>
      <vt:lpstr>'2추일입'!Print_Area</vt:lpstr>
      <vt:lpstr>'2추일출'!Print_Area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'2추일입'!Print_Titles</vt:lpstr>
      <vt:lpstr>'2추일출'!Print_Titles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2014-11-28T01:23:23Z</cp:lastPrinted>
  <dcterms:created xsi:type="dcterms:W3CDTF">2013-08-23T08:00:50Z</dcterms:created>
  <dcterms:modified xsi:type="dcterms:W3CDTF">2014-11-30T01:46:39Z</dcterms:modified>
</cp:coreProperties>
</file>