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20" windowHeight="9690" tabRatio="845" firstSheet="9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</sheets>
  <definedNames>
    <definedName name="_xlnm._FilterDatabase" localSheetId="10" hidden="1">'15년일입'!$A$6:$AD$13</definedName>
    <definedName name="_xlnm._FilterDatabase" localSheetId="11" hidden="1">'15년일출'!$A$5:$AE$66</definedName>
    <definedName name="_xlnm.Print_Area" localSheetId="1">'15년검증'!$A$1:$K$20</definedName>
    <definedName name="_xlnm.Print_Area" localSheetId="10">'15년일입'!$A$1:$O$13</definedName>
    <definedName name="_xlnm.Print_Area" localSheetId="11">'15년일출'!$B$1:$P$66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</definedNames>
  <calcPr calcId="145621"/>
</workbook>
</file>

<file path=xl/calcChain.xml><?xml version="1.0" encoding="utf-8"?>
<calcChain xmlns="http://schemas.openxmlformats.org/spreadsheetml/2006/main">
  <c r="T49" i="72" l="1"/>
  <c r="U49" i="72" s="1"/>
  <c r="O49" i="72"/>
  <c r="N49" i="72"/>
  <c r="K49" i="72"/>
  <c r="C49" i="72"/>
  <c r="B49" i="72"/>
  <c r="AD49" i="72" s="1" a="1"/>
  <c r="AD49" i="72" s="1"/>
  <c r="T48" i="72"/>
  <c r="Y48" i="72" s="1"/>
  <c r="O48" i="72"/>
  <c r="N48" i="72"/>
  <c r="K48" i="72"/>
  <c r="C48" i="72"/>
  <c r="B48" i="72"/>
  <c r="AD48" i="72" s="1" a="1"/>
  <c r="AD48" i="72" s="1"/>
  <c r="V48" i="72" l="1"/>
  <c r="U48" i="72"/>
  <c r="AA48" i="72"/>
  <c r="Z48" i="72"/>
  <c r="V49" i="72"/>
  <c r="W49" i="72" s="1"/>
  <c r="Y49" i="72"/>
  <c r="W48" i="72" l="1"/>
  <c r="Z49" i="72"/>
  <c r="AA49" i="72"/>
  <c r="AB48" i="72"/>
  <c r="AB49" i="72" l="1"/>
  <c r="T15" i="72" l="1"/>
  <c r="T16" i="72"/>
  <c r="T51" i="72"/>
  <c r="T52" i="72"/>
  <c r="T53" i="72"/>
  <c r="T54" i="72"/>
  <c r="T55" i="72"/>
  <c r="T56" i="72"/>
  <c r="T42" i="72"/>
  <c r="U42" i="72" s="1"/>
  <c r="O42" i="72"/>
  <c r="N42" i="72"/>
  <c r="K42" i="72"/>
  <c r="C42" i="72"/>
  <c r="B42" i="72"/>
  <c r="T40" i="72"/>
  <c r="U40" i="72" s="1"/>
  <c r="O40" i="72"/>
  <c r="N40" i="72"/>
  <c r="K40" i="72"/>
  <c r="C40" i="72"/>
  <c r="B40" i="72"/>
  <c r="AD40" i="72" s="1" a="1"/>
  <c r="AD40" i="72" s="1"/>
  <c r="C37" i="72"/>
  <c r="Y32" i="72"/>
  <c r="Y34" i="72"/>
  <c r="T37" i="72"/>
  <c r="U37" i="72" s="1"/>
  <c r="O37" i="72"/>
  <c r="N37" i="72"/>
  <c r="K37" i="72"/>
  <c r="B37" i="72"/>
  <c r="AD37" i="72" s="1" a="1"/>
  <c r="AD37" i="72" s="1"/>
  <c r="T36" i="72"/>
  <c r="Y36" i="72" s="1"/>
  <c r="O36" i="72"/>
  <c r="N36" i="72"/>
  <c r="K36" i="72"/>
  <c r="C36" i="72"/>
  <c r="B36" i="72"/>
  <c r="AD36" i="72" s="1" a="1"/>
  <c r="AD36" i="72" s="1"/>
  <c r="W35" i="72"/>
  <c r="Y35" i="72"/>
  <c r="O35" i="72"/>
  <c r="N35" i="72"/>
  <c r="K35" i="72"/>
  <c r="C35" i="72"/>
  <c r="B35" i="72"/>
  <c r="O34" i="72"/>
  <c r="N34" i="72"/>
  <c r="K34" i="72"/>
  <c r="C34" i="72"/>
  <c r="B34" i="72"/>
  <c r="AD34" i="72" s="1" a="1"/>
  <c r="AD34" i="72" s="1"/>
  <c r="O33" i="72"/>
  <c r="N33" i="72"/>
  <c r="K33" i="72"/>
  <c r="C33" i="72"/>
  <c r="B33" i="72"/>
  <c r="O32" i="72"/>
  <c r="N32" i="72"/>
  <c r="K32" i="72"/>
  <c r="C32" i="72"/>
  <c r="B32" i="72"/>
  <c r="AD32" i="72" s="1" a="1"/>
  <c r="AD32" i="72" s="1"/>
  <c r="T31" i="72"/>
  <c r="Y31" i="72" s="1"/>
  <c r="O31" i="72"/>
  <c r="N31" i="72"/>
  <c r="K31" i="72"/>
  <c r="C31" i="72"/>
  <c r="B31" i="72"/>
  <c r="T30" i="72"/>
  <c r="O30" i="72"/>
  <c r="N30" i="72"/>
  <c r="K30" i="72"/>
  <c r="C30" i="72"/>
  <c r="B30" i="72"/>
  <c r="T29" i="72"/>
  <c r="U29" i="72" s="1"/>
  <c r="O29" i="72"/>
  <c r="N29" i="72"/>
  <c r="K29" i="72"/>
  <c r="C29" i="72"/>
  <c r="B29" i="72"/>
  <c r="T28" i="72"/>
  <c r="Y28" i="72" s="1"/>
  <c r="O28" i="72"/>
  <c r="N28" i="72"/>
  <c r="K28" i="72"/>
  <c r="C28" i="72"/>
  <c r="B28" i="72"/>
  <c r="T27" i="72"/>
  <c r="Y27" i="72" s="1"/>
  <c r="O27" i="72"/>
  <c r="N27" i="72"/>
  <c r="K27" i="72"/>
  <c r="C27" i="72"/>
  <c r="B27" i="72"/>
  <c r="T26" i="72"/>
  <c r="O26" i="72"/>
  <c r="N26" i="72"/>
  <c r="K26" i="72"/>
  <c r="C26" i="72"/>
  <c r="B26" i="72"/>
  <c r="T25" i="72"/>
  <c r="U25" i="72" s="1"/>
  <c r="O25" i="72"/>
  <c r="N25" i="72"/>
  <c r="K25" i="72"/>
  <c r="C25" i="72"/>
  <c r="B25" i="72"/>
  <c r="T24" i="72"/>
  <c r="Y24" i="72" s="1"/>
  <c r="O24" i="72"/>
  <c r="N24" i="72"/>
  <c r="K24" i="72"/>
  <c r="C24" i="72"/>
  <c r="B24" i="72"/>
  <c r="T23" i="72"/>
  <c r="Y23" i="72" s="1"/>
  <c r="O23" i="72"/>
  <c r="N23" i="72"/>
  <c r="K23" i="72"/>
  <c r="C23" i="72"/>
  <c r="B23" i="72"/>
  <c r="T22" i="72"/>
  <c r="O22" i="72"/>
  <c r="N22" i="72"/>
  <c r="K22" i="72"/>
  <c r="C22" i="72"/>
  <c r="B22" i="72"/>
  <c r="T21" i="72"/>
  <c r="O21" i="72"/>
  <c r="N21" i="72"/>
  <c r="K21" i="72"/>
  <c r="C21" i="72"/>
  <c r="B21" i="72"/>
  <c r="T20" i="72"/>
  <c r="Y20" i="72" s="1"/>
  <c r="O20" i="72"/>
  <c r="N20" i="72"/>
  <c r="K20" i="72"/>
  <c r="C20" i="72"/>
  <c r="B20" i="72"/>
  <c r="T19" i="72"/>
  <c r="Y19" i="72" s="1"/>
  <c r="O19" i="72"/>
  <c r="N19" i="72"/>
  <c r="K19" i="72"/>
  <c r="C19" i="72"/>
  <c r="B19" i="72"/>
  <c r="T18" i="72"/>
  <c r="O18" i="72"/>
  <c r="N18" i="72"/>
  <c r="K18" i="72"/>
  <c r="C18" i="72"/>
  <c r="B18" i="72"/>
  <c r="T8" i="72"/>
  <c r="U8" i="72" s="1"/>
  <c r="O8" i="72"/>
  <c r="N8" i="72"/>
  <c r="K8" i="72"/>
  <c r="C8" i="72"/>
  <c r="B8" i="72"/>
  <c r="T17" i="72"/>
  <c r="Y17" i="72" s="1"/>
  <c r="O17" i="72"/>
  <c r="N17" i="72"/>
  <c r="K17" i="72"/>
  <c r="C17" i="72"/>
  <c r="B17" i="72"/>
  <c r="Y16" i="72"/>
  <c r="O16" i="72"/>
  <c r="N16" i="72"/>
  <c r="K16" i="72"/>
  <c r="C16" i="72"/>
  <c r="B16" i="72"/>
  <c r="O15" i="72"/>
  <c r="N15" i="72"/>
  <c r="K15" i="72"/>
  <c r="C15" i="72"/>
  <c r="B15" i="72"/>
  <c r="T14" i="72"/>
  <c r="U14" i="72" s="1"/>
  <c r="O14" i="72"/>
  <c r="N14" i="72"/>
  <c r="K14" i="72"/>
  <c r="C14" i="72"/>
  <c r="B14" i="72"/>
  <c r="T13" i="72"/>
  <c r="Y13" i="72" s="1"/>
  <c r="O13" i="72"/>
  <c r="N13" i="72"/>
  <c r="K13" i="72"/>
  <c r="C13" i="72"/>
  <c r="B13" i="72"/>
  <c r="T12" i="72"/>
  <c r="Y12" i="72" s="1"/>
  <c r="O12" i="72"/>
  <c r="N12" i="72"/>
  <c r="K12" i="72"/>
  <c r="C12" i="72"/>
  <c r="B12" i="72"/>
  <c r="T10" i="72"/>
  <c r="O10" i="72"/>
  <c r="N10" i="72"/>
  <c r="K10" i="72"/>
  <c r="C10" i="72"/>
  <c r="B10" i="72"/>
  <c r="T9" i="72"/>
  <c r="U9" i="72" s="1"/>
  <c r="O9" i="72"/>
  <c r="N9" i="72"/>
  <c r="K9" i="72"/>
  <c r="C9" i="72"/>
  <c r="B9" i="72"/>
  <c r="T7" i="72"/>
  <c r="Y7" i="72" s="1"/>
  <c r="O7" i="72"/>
  <c r="N7" i="72"/>
  <c r="K7" i="72"/>
  <c r="C7" i="72"/>
  <c r="B7" i="72"/>
  <c r="AD42" i="72" l="1" a="1"/>
  <c r="AD42" i="72" s="1"/>
  <c r="AD8" i="72" a="1"/>
  <c r="AD8" i="72" s="1"/>
  <c r="AD19" i="72" a="1"/>
  <c r="AD19" i="72" s="1"/>
  <c r="AD21" i="72" a="1"/>
  <c r="AD21" i="72" s="1"/>
  <c r="AD23" i="72" a="1"/>
  <c r="AD23" i="72" s="1"/>
  <c r="AD25" i="72" a="1"/>
  <c r="AD25" i="72" s="1"/>
  <c r="AD27" i="72" a="1"/>
  <c r="AD27" i="72" s="1"/>
  <c r="AD29" i="72" a="1"/>
  <c r="AD29" i="72" s="1"/>
  <c r="AD31" i="72" a="1"/>
  <c r="AD31" i="72" s="1"/>
  <c r="AD18" i="72" a="1"/>
  <c r="AD18" i="72" s="1"/>
  <c r="AD20" i="72" a="1"/>
  <c r="AD20" i="72" s="1"/>
  <c r="AD22" i="72" a="1"/>
  <c r="AD22" i="72" s="1"/>
  <c r="AD24" i="72" a="1"/>
  <c r="AD24" i="72" s="1"/>
  <c r="AD26" i="72" a="1"/>
  <c r="AD26" i="72" s="1"/>
  <c r="AD28" i="72" a="1"/>
  <c r="AD28" i="72" s="1"/>
  <c r="AD30" i="72" a="1"/>
  <c r="AD30" i="72" s="1"/>
  <c r="U31" i="72"/>
  <c r="V31" i="72"/>
  <c r="V42" i="72"/>
  <c r="W42" i="72" s="1"/>
  <c r="Y42" i="72"/>
  <c r="AD35" i="72" a="1"/>
  <c r="AD35" i="72" s="1"/>
  <c r="V40" i="72"/>
  <c r="W40" i="72" s="1"/>
  <c r="AD9" i="72" a="1"/>
  <c r="AD9" i="72" s="1"/>
  <c r="AD12" i="72" a="1"/>
  <c r="AD12" i="72" s="1"/>
  <c r="AD14" i="72" a="1"/>
  <c r="AD14" i="72" s="1"/>
  <c r="AD16" i="72" a="1"/>
  <c r="AD16" i="72" s="1"/>
  <c r="AD33" i="72" a="1"/>
  <c r="AD33" i="72" s="1"/>
  <c r="Y40" i="72"/>
  <c r="W34" i="72"/>
  <c r="U27" i="72"/>
  <c r="V27" i="72"/>
  <c r="U23" i="72"/>
  <c r="V23" i="72"/>
  <c r="W19" i="72"/>
  <c r="Z35" i="72"/>
  <c r="AA35" i="72" s="1"/>
  <c r="Z23" i="72"/>
  <c r="AA23" i="72" s="1"/>
  <c r="AA27" i="72"/>
  <c r="Z27" i="72"/>
  <c r="AA31" i="72"/>
  <c r="Z31" i="72"/>
  <c r="Z19" i="72"/>
  <c r="AA19" i="72" s="1"/>
  <c r="Z34" i="72"/>
  <c r="AA34" i="72" s="1"/>
  <c r="Z36" i="72"/>
  <c r="V18" i="72"/>
  <c r="Z20" i="72"/>
  <c r="AA24" i="72"/>
  <c r="Z24" i="72"/>
  <c r="Z28" i="72"/>
  <c r="Z32" i="72"/>
  <c r="AA32" i="72" s="1"/>
  <c r="U20" i="72"/>
  <c r="W21" i="72"/>
  <c r="U24" i="72"/>
  <c r="V25" i="72"/>
  <c r="W25" i="72" s="1"/>
  <c r="U28" i="72"/>
  <c r="V29" i="72"/>
  <c r="W29" i="72" s="1"/>
  <c r="W33" i="72"/>
  <c r="U36" i="72"/>
  <c r="V37" i="72"/>
  <c r="W37" i="72" s="1"/>
  <c r="AD7" i="72" a="1"/>
  <c r="AD7" i="72" s="1"/>
  <c r="Y18" i="72"/>
  <c r="Y22" i="72"/>
  <c r="Y26" i="72"/>
  <c r="Y30" i="72"/>
  <c r="U18" i="72"/>
  <c r="Y21" i="72"/>
  <c r="U22" i="72"/>
  <c r="Y25" i="72"/>
  <c r="U26" i="72"/>
  <c r="V26" i="72" s="1"/>
  <c r="Y29" i="72"/>
  <c r="U30" i="72"/>
  <c r="Y33" i="72"/>
  <c r="Y37" i="72"/>
  <c r="AD10" i="72" a="1"/>
  <c r="AD10" i="72" s="1"/>
  <c r="AD13" i="72" a="1"/>
  <c r="AD13" i="72" s="1"/>
  <c r="AD15" i="72" a="1"/>
  <c r="AD15" i="72" s="1"/>
  <c r="AD17" i="72" a="1"/>
  <c r="AD17" i="72" s="1"/>
  <c r="W16" i="72"/>
  <c r="U12" i="72"/>
  <c r="V12" i="72" s="1"/>
  <c r="V8" i="72"/>
  <c r="W8" i="72" s="1"/>
  <c r="Y8" i="72"/>
  <c r="U7" i="72"/>
  <c r="AA7" i="72"/>
  <c r="Z7" i="72"/>
  <c r="Z16" i="72"/>
  <c r="Z13" i="72"/>
  <c r="AA13" i="72" s="1"/>
  <c r="AA17" i="72"/>
  <c r="Z17" i="72"/>
  <c r="Z12" i="72"/>
  <c r="AA12" i="72" s="1"/>
  <c r="V9" i="72"/>
  <c r="W9" i="72" s="1"/>
  <c r="U13" i="72"/>
  <c r="V14" i="72"/>
  <c r="W14" i="72" s="1"/>
  <c r="U17" i="72"/>
  <c r="Y10" i="72"/>
  <c r="Y15" i="72"/>
  <c r="Y9" i="72"/>
  <c r="Y14" i="72"/>
  <c r="V7" i="72"/>
  <c r="W7" i="72" s="1"/>
  <c r="O53" i="72"/>
  <c r="N53" i="72"/>
  <c r="K53" i="72"/>
  <c r="C53" i="72"/>
  <c r="B53" i="72"/>
  <c r="Y52" i="72"/>
  <c r="O52" i="72"/>
  <c r="N52" i="72"/>
  <c r="K52" i="72"/>
  <c r="C52" i="72"/>
  <c r="B52" i="72"/>
  <c r="O51" i="72"/>
  <c r="N51" i="72"/>
  <c r="K51" i="72"/>
  <c r="C51" i="72"/>
  <c r="B51" i="72"/>
  <c r="T50" i="72"/>
  <c r="Y50" i="72" s="1"/>
  <c r="O50" i="72"/>
  <c r="N50" i="72"/>
  <c r="K50" i="72"/>
  <c r="C50" i="72"/>
  <c r="B50" i="72"/>
  <c r="T47" i="72"/>
  <c r="O47" i="72"/>
  <c r="N47" i="72"/>
  <c r="K47" i="72"/>
  <c r="C47" i="72"/>
  <c r="B47" i="72"/>
  <c r="T46" i="72"/>
  <c r="Y46" i="72" s="1"/>
  <c r="O46" i="72"/>
  <c r="N46" i="72"/>
  <c r="K46" i="72"/>
  <c r="C46" i="72"/>
  <c r="B46" i="72"/>
  <c r="AD47" i="72" l="1" a="1"/>
  <c r="AD47" i="72" s="1"/>
  <c r="AD51" i="72" a="1"/>
  <c r="AD51" i="72" s="1"/>
  <c r="W31" i="72"/>
  <c r="AD53" i="72" a="1"/>
  <c r="AD53" i="72" s="1"/>
  <c r="AD46" i="72" a="1"/>
  <c r="AD46" i="72" s="1"/>
  <c r="AD50" i="72" a="1"/>
  <c r="AD50" i="72" s="1"/>
  <c r="AD52" i="72" a="1"/>
  <c r="AD52" i="72" s="1"/>
  <c r="Z42" i="72"/>
  <c r="AA42" i="72"/>
  <c r="Z40" i="72"/>
  <c r="AA40" i="72" s="1"/>
  <c r="W27" i="72"/>
  <c r="W23" i="72"/>
  <c r="Z33" i="72"/>
  <c r="AA33" i="72" s="1"/>
  <c r="Z25" i="72"/>
  <c r="AA25" i="72" s="1"/>
  <c r="W18" i="72"/>
  <c r="Z18" i="72"/>
  <c r="AB32" i="72"/>
  <c r="AB24" i="72"/>
  <c r="AB34" i="72"/>
  <c r="AB27" i="72"/>
  <c r="Z30" i="72"/>
  <c r="W32" i="72"/>
  <c r="V24" i="72"/>
  <c r="W24" i="72" s="1"/>
  <c r="AB31" i="72"/>
  <c r="V22" i="72"/>
  <c r="W22" i="72" s="1"/>
  <c r="Z29" i="72"/>
  <c r="AA29" i="72"/>
  <c r="Z21" i="72"/>
  <c r="AA21" i="72" s="1"/>
  <c r="Z26" i="72"/>
  <c r="AB19" i="72"/>
  <c r="AB35" i="72"/>
  <c r="Z37" i="72"/>
  <c r="AA37" i="72"/>
  <c r="W26" i="72"/>
  <c r="Z22" i="72"/>
  <c r="V36" i="72"/>
  <c r="W36" i="72" s="1"/>
  <c r="V28" i="72"/>
  <c r="W28" i="72" s="1"/>
  <c r="V20" i="72"/>
  <c r="W20" i="72" s="1"/>
  <c r="AA28" i="72"/>
  <c r="AB28" i="72" s="1"/>
  <c r="AA20" i="72"/>
  <c r="AB20" i="72" s="1"/>
  <c r="AA36" i="72"/>
  <c r="AB36" i="72" s="1"/>
  <c r="V30" i="72"/>
  <c r="W30" i="72" s="1"/>
  <c r="AB23" i="72"/>
  <c r="W12" i="72"/>
  <c r="W15" i="72"/>
  <c r="Z8" i="72"/>
  <c r="AA8" i="72" s="1"/>
  <c r="Z15" i="72"/>
  <c r="Z14" i="72"/>
  <c r="Z10" i="72"/>
  <c r="AA10" i="72" s="1"/>
  <c r="V13" i="72"/>
  <c r="W13" i="72" s="1"/>
  <c r="W10" i="72"/>
  <c r="AB13" i="72"/>
  <c r="Z9" i="72"/>
  <c r="AA9" i="72"/>
  <c r="V17" i="72"/>
  <c r="W17" i="72" s="1"/>
  <c r="AB17" i="72"/>
  <c r="AB7" i="72"/>
  <c r="AB12" i="72"/>
  <c r="AA16" i="72"/>
  <c r="AB16" i="72" s="1"/>
  <c r="U50" i="72"/>
  <c r="V50" i="72" s="1"/>
  <c r="W50" i="72" s="1"/>
  <c r="Z50" i="72"/>
  <c r="W51" i="72"/>
  <c r="Z52" i="72"/>
  <c r="Z46" i="72"/>
  <c r="Y47" i="72"/>
  <c r="U47" i="72"/>
  <c r="U46" i="72"/>
  <c r="V46" i="72" s="1"/>
  <c r="Y51" i="72"/>
  <c r="W53" i="72"/>
  <c r="Y53" i="72"/>
  <c r="AB42" i="72" l="1"/>
  <c r="AB40" i="72"/>
  <c r="AB29" i="72"/>
  <c r="AA30" i="72"/>
  <c r="AB30" i="72" s="1"/>
  <c r="AA18" i="72"/>
  <c r="AB18" i="72" s="1"/>
  <c r="AB37" i="72"/>
  <c r="AB33" i="72"/>
  <c r="AA22" i="72"/>
  <c r="AB22" i="72" s="1"/>
  <c r="AB21" i="72"/>
  <c r="AB25" i="72"/>
  <c r="AA26" i="72"/>
  <c r="AB26" i="72" s="1"/>
  <c r="AB8" i="72"/>
  <c r="AB10" i="72"/>
  <c r="AA15" i="72"/>
  <c r="AB15" i="72" s="1"/>
  <c r="AB9" i="72"/>
  <c r="AA14" i="72"/>
  <c r="AB14" i="72" s="1"/>
  <c r="W46" i="72"/>
  <c r="AA46" i="72"/>
  <c r="AB46" i="72" s="1"/>
  <c r="AA50" i="72"/>
  <c r="AB50" i="72" s="1"/>
  <c r="Z53" i="72"/>
  <c r="AA53" i="72" s="1"/>
  <c r="V47" i="72"/>
  <c r="W47" i="72" s="1"/>
  <c r="W52" i="72"/>
  <c r="Z51" i="72"/>
  <c r="AA51" i="72" s="1"/>
  <c r="Z47" i="72"/>
  <c r="AA47" i="72" s="1"/>
  <c r="AA52" i="72"/>
  <c r="AB52" i="72" s="1"/>
  <c r="T66" i="72"/>
  <c r="T65" i="72"/>
  <c r="T64" i="72"/>
  <c r="T63" i="72"/>
  <c r="T62" i="72"/>
  <c r="T61" i="72"/>
  <c r="T60" i="72"/>
  <c r="T59" i="72"/>
  <c r="T57" i="72"/>
  <c r="T45" i="72"/>
  <c r="T44" i="72"/>
  <c r="T43" i="72"/>
  <c r="T41" i="72"/>
  <c r="T39" i="72"/>
  <c r="T38" i="72"/>
  <c r="T11" i="72"/>
  <c r="N66" i="72"/>
  <c r="K66" i="72"/>
  <c r="N65" i="72"/>
  <c r="K65" i="72"/>
  <c r="N64" i="72"/>
  <c r="K64" i="72"/>
  <c r="N63" i="72"/>
  <c r="K63" i="72"/>
  <c r="N62" i="72"/>
  <c r="K62" i="72"/>
  <c r="N61" i="72"/>
  <c r="K61" i="72"/>
  <c r="N60" i="72"/>
  <c r="K60" i="72"/>
  <c r="N59" i="72"/>
  <c r="K59" i="72"/>
  <c r="N58" i="72"/>
  <c r="K58" i="72"/>
  <c r="N57" i="72"/>
  <c r="K57" i="72"/>
  <c r="N56" i="72"/>
  <c r="K56" i="72"/>
  <c r="N55" i="72"/>
  <c r="K55" i="72"/>
  <c r="N54" i="72"/>
  <c r="K54" i="72"/>
  <c r="N45" i="72"/>
  <c r="K45" i="72"/>
  <c r="N44" i="72"/>
  <c r="K44" i="72"/>
  <c r="N43" i="72"/>
  <c r="K43" i="72"/>
  <c r="N41" i="72"/>
  <c r="K41" i="72"/>
  <c r="N39" i="72"/>
  <c r="K39" i="72"/>
  <c r="N38" i="72"/>
  <c r="K38" i="72"/>
  <c r="N11" i="72"/>
  <c r="K11" i="72"/>
  <c r="M13" i="71"/>
  <c r="M12" i="71"/>
  <c r="M11" i="71"/>
  <c r="M10" i="71"/>
  <c r="M9" i="71"/>
  <c r="M8" i="71"/>
  <c r="M7" i="71"/>
  <c r="J13" i="71"/>
  <c r="J12" i="71"/>
  <c r="J11" i="71"/>
  <c r="J10" i="71"/>
  <c r="J9" i="71"/>
  <c r="J8" i="71"/>
  <c r="J7" i="71"/>
  <c r="AB47" i="72" l="1"/>
  <c r="AB51" i="72"/>
  <c r="AB53" i="72"/>
  <c r="X13" i="71"/>
  <c r="Y13" i="71" s="1"/>
  <c r="Z13" i="71" s="1"/>
  <c r="AA13" i="71" s="1"/>
  <c r="T13" i="71"/>
  <c r="U13" i="71" s="1"/>
  <c r="V13" i="71" s="1"/>
  <c r="X12" i="71"/>
  <c r="Y12" i="71" s="1"/>
  <c r="T12" i="71"/>
  <c r="U12" i="71" s="1"/>
  <c r="X11" i="71"/>
  <c r="Y11" i="71" s="1"/>
  <c r="T11" i="71"/>
  <c r="X10" i="71"/>
  <c r="T10" i="71"/>
  <c r="U10" i="71" s="1"/>
  <c r="V10" i="71" s="1"/>
  <c r="X9" i="71"/>
  <c r="Y9" i="71" s="1"/>
  <c r="Z9" i="71" s="1"/>
  <c r="AA9" i="71" s="1"/>
  <c r="T9" i="71"/>
  <c r="U9" i="71" s="1"/>
  <c r="V9" i="71" s="1"/>
  <c r="X8" i="71"/>
  <c r="Y8" i="71" s="1"/>
  <c r="T8" i="71"/>
  <c r="U8" i="71" s="1"/>
  <c r="V8" i="71" l="1"/>
  <c r="V12" i="71"/>
  <c r="Z11" i="71"/>
  <c r="AA11" i="71" s="1"/>
  <c r="Z8" i="71"/>
  <c r="AA8" i="71" s="1"/>
  <c r="Z12" i="71"/>
  <c r="AA12" i="71" s="1"/>
  <c r="Y10" i="71"/>
  <c r="Z10" i="71" s="1"/>
  <c r="U11" i="71"/>
  <c r="V11" i="71" s="1"/>
  <c r="C175" i="64"/>
  <c r="B175" i="64"/>
  <c r="A175" i="64"/>
  <c r="AA10" i="71" l="1"/>
  <c r="B14" i="73"/>
  <c r="B13" i="73"/>
  <c r="B11" i="73"/>
  <c r="AD66" i="72" a="1"/>
  <c r="AD66" i="72" s="1"/>
  <c r="O66" i="72"/>
  <c r="C66" i="72"/>
  <c r="B66" i="72"/>
  <c r="AD65" i="72" a="1"/>
  <c r="AD65" i="72" s="1"/>
  <c r="O65" i="72"/>
  <c r="C65" i="72"/>
  <c r="B65" i="72"/>
  <c r="AD64" i="72" a="1"/>
  <c r="AD64" i="72" s="1"/>
  <c r="O64" i="72"/>
  <c r="C64" i="72"/>
  <c r="B64" i="72"/>
  <c r="AD63" i="72" a="1"/>
  <c r="AD63" i="72" s="1"/>
  <c r="O63" i="72"/>
  <c r="C63" i="72"/>
  <c r="B63" i="72"/>
  <c r="O62" i="72"/>
  <c r="C62" i="72"/>
  <c r="B62" i="72"/>
  <c r="O61" i="72"/>
  <c r="C61" i="72"/>
  <c r="B61" i="72"/>
  <c r="O60" i="72"/>
  <c r="C60" i="72"/>
  <c r="B60" i="72"/>
  <c r="O59" i="72"/>
  <c r="C59" i="72"/>
  <c r="B59" i="72"/>
  <c r="O58" i="72"/>
  <c r="C58" i="72"/>
  <c r="B58" i="72"/>
  <c r="O57" i="72"/>
  <c r="C57" i="72"/>
  <c r="B57" i="72"/>
  <c r="O56" i="72"/>
  <c r="C56" i="72"/>
  <c r="B56" i="72"/>
  <c r="O55" i="72"/>
  <c r="C55" i="72"/>
  <c r="B55" i="72"/>
  <c r="O54" i="72"/>
  <c r="C54" i="72"/>
  <c r="B54" i="72"/>
  <c r="O45" i="72"/>
  <c r="C45" i="72"/>
  <c r="B45" i="72"/>
  <c r="O44" i="72"/>
  <c r="C44" i="72"/>
  <c r="B44" i="72"/>
  <c r="O43" i="72"/>
  <c r="C43" i="72"/>
  <c r="B43" i="72"/>
  <c r="O41" i="72"/>
  <c r="C41" i="72"/>
  <c r="B41" i="72"/>
  <c r="O39" i="72"/>
  <c r="C39" i="72"/>
  <c r="B39" i="72"/>
  <c r="O38" i="72"/>
  <c r="C38" i="72"/>
  <c r="B38" i="72"/>
  <c r="O11" i="72"/>
  <c r="C11" i="72"/>
  <c r="B11" i="72"/>
  <c r="K6" i="72"/>
  <c r="M6" i="72"/>
  <c r="G25" i="68" s="1"/>
  <c r="G24" i="68" s="1"/>
  <c r="L6" i="72"/>
  <c r="F25" i="68" s="1"/>
  <c r="J6" i="72"/>
  <c r="H6" i="72"/>
  <c r="M3" i="72"/>
  <c r="L3" i="72"/>
  <c r="J3" i="72"/>
  <c r="I3" i="72"/>
  <c r="N13" i="71"/>
  <c r="B13" i="71"/>
  <c r="A13" i="71"/>
  <c r="N12" i="71"/>
  <c r="B12" i="71"/>
  <c r="A12" i="71"/>
  <c r="N11" i="71"/>
  <c r="B11" i="71"/>
  <c r="A11" i="71"/>
  <c r="N10" i="71"/>
  <c r="B10" i="71"/>
  <c r="A10" i="71"/>
  <c r="N9" i="71"/>
  <c r="B9" i="71"/>
  <c r="A9" i="71"/>
  <c r="N8" i="71"/>
  <c r="B8" i="71"/>
  <c r="A8" i="71"/>
  <c r="X7" i="71"/>
  <c r="T7" i="71"/>
  <c r="U7" i="71" s="1"/>
  <c r="N7" i="71"/>
  <c r="B7" i="71"/>
  <c r="A7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AD41" i="72" l="1" a="1"/>
  <c r="AD41" i="72" s="1"/>
  <c r="AD58" i="72" a="1"/>
  <c r="AD58" i="72" s="1"/>
  <c r="AD38" i="72" a="1"/>
  <c r="AD38" i="72" s="1"/>
  <c r="Y63" i="72"/>
  <c r="U63" i="72"/>
  <c r="V63" i="72" s="1"/>
  <c r="U38" i="72"/>
  <c r="V38" i="72" s="1"/>
  <c r="Y38" i="72"/>
  <c r="U41" i="72"/>
  <c r="V41" i="72" s="1"/>
  <c r="Y41" i="72"/>
  <c r="Y44" i="72"/>
  <c r="V44" i="72"/>
  <c r="Y54" i="72"/>
  <c r="Y56" i="72"/>
  <c r="Y58" i="72"/>
  <c r="Y60" i="72"/>
  <c r="Z60" i="72" s="1"/>
  <c r="U62" i="72"/>
  <c r="V62" i="72" s="1"/>
  <c r="Y62" i="72"/>
  <c r="U66" i="72"/>
  <c r="V66" i="72" s="1"/>
  <c r="W66" i="72" s="1"/>
  <c r="Y66" i="72"/>
  <c r="U65" i="72"/>
  <c r="V65" i="72" s="1"/>
  <c r="Y65" i="72"/>
  <c r="Y11" i="72"/>
  <c r="U11" i="72"/>
  <c r="U39" i="72"/>
  <c r="V39" i="72" s="1"/>
  <c r="W39" i="72" s="1"/>
  <c r="Y39" i="72"/>
  <c r="Y43" i="72"/>
  <c r="Y45" i="72"/>
  <c r="U45" i="72"/>
  <c r="V45" i="72" s="1"/>
  <c r="W45" i="72" s="1"/>
  <c r="Y55" i="72"/>
  <c r="U57" i="72"/>
  <c r="V57" i="72" s="1"/>
  <c r="W57" i="72" s="1"/>
  <c r="Y57" i="72"/>
  <c r="U59" i="72"/>
  <c r="Y59" i="72"/>
  <c r="Y61" i="72"/>
  <c r="U61" i="72"/>
  <c r="V61" i="72" s="1"/>
  <c r="W61" i="72" s="1"/>
  <c r="U64" i="72"/>
  <c r="V64" i="72" s="1"/>
  <c r="W64" i="72" s="1"/>
  <c r="Y64" i="72"/>
  <c r="J7" i="68"/>
  <c r="F24" i="68"/>
  <c r="N7" i="68" s="1"/>
  <c r="D14" i="73"/>
  <c r="E14" i="73" s="1"/>
  <c r="B7" i="73"/>
  <c r="J6" i="71"/>
  <c r="M6" i="71"/>
  <c r="AC8" i="71" a="1"/>
  <c r="AC8" i="71" s="1"/>
  <c r="AC10" i="71" a="1"/>
  <c r="AC10" i="71" s="1"/>
  <c r="AC11" i="71" a="1"/>
  <c r="AC11" i="71" s="1"/>
  <c r="AC13" i="71" a="1"/>
  <c r="AC13" i="71" s="1"/>
  <c r="AD59" i="72" a="1"/>
  <c r="AD59" i="72" s="1"/>
  <c r="AD60" i="72" a="1"/>
  <c r="AD60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AC7" i="71" a="1"/>
  <c r="AC7" i="71" s="1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9" i="71" a="1"/>
  <c r="AC9" i="71" s="1"/>
  <c r="I46" i="70"/>
  <c r="AD43" i="72" a="1"/>
  <c r="AD43" i="72" s="1"/>
  <c r="AD56" i="72" a="1"/>
  <c r="AD56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V42" i="70"/>
  <c r="R42" i="70"/>
  <c r="P42" i="70"/>
  <c r="W41" i="70"/>
  <c r="S41" i="70"/>
  <c r="V40" i="70"/>
  <c r="Y39" i="70"/>
  <c r="U39" i="70"/>
  <c r="Q39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Q42" i="70"/>
  <c r="Z41" i="70"/>
  <c r="V41" i="70"/>
  <c r="R41" i="70"/>
  <c r="P41" i="70"/>
  <c r="S40" i="70"/>
  <c r="X39" i="70"/>
  <c r="T39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Y41" i="70"/>
  <c r="U41" i="70"/>
  <c r="Q41" i="70"/>
  <c r="X40" i="70"/>
  <c r="R40" i="70"/>
  <c r="P40" i="70"/>
  <c r="W39" i="70"/>
  <c r="S39" i="70"/>
  <c r="X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M25" i="70"/>
  <c r="H29" i="70"/>
  <c r="M18" i="70"/>
  <c r="AC12" i="71" a="1"/>
  <c r="AC12" i="71" s="1"/>
  <c r="I29" i="70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T25" i="70"/>
  <c r="T20" i="70"/>
  <c r="U29" i="70"/>
  <c r="T9" i="70"/>
  <c r="U36" i="70"/>
  <c r="D11" i="73"/>
  <c r="E11" i="73" s="1"/>
  <c r="D13" i="73"/>
  <c r="E13" i="73" s="1"/>
  <c r="Y18" i="70"/>
  <c r="Y7" i="71"/>
  <c r="M13" i="70" s="1"/>
  <c r="N18" i="70"/>
  <c r="N26" i="70"/>
  <c r="I45" i="70"/>
  <c r="I13" i="70"/>
  <c r="H46" i="70"/>
  <c r="H18" i="70"/>
  <c r="H23" i="70"/>
  <c r="B10" i="73"/>
  <c r="B12" i="73"/>
  <c r="I23" i="70"/>
  <c r="V7" i="71"/>
  <c r="Z7" i="71"/>
  <c r="N13" i="70" s="1"/>
  <c r="I26" i="70"/>
  <c r="H13" i="70"/>
  <c r="H45" i="70"/>
  <c r="N6" i="72"/>
  <c r="AD44" i="72" a="1"/>
  <c r="AD44" i="72" s="1"/>
  <c r="U14" i="70"/>
  <c r="Y35" i="70"/>
  <c r="U8" i="70"/>
  <c r="T13" i="70"/>
  <c r="AD11" i="72" a="1"/>
  <c r="AD11" i="72" s="1"/>
  <c r="AD54" i="72" a="1"/>
  <c r="AD54" i="72" s="1"/>
  <c r="AD55" i="72" a="1"/>
  <c r="AD55" i="72" s="1"/>
  <c r="AD62" i="72" a="1"/>
  <c r="AD62" i="72" s="1"/>
  <c r="AD39" i="72" a="1"/>
  <c r="AD39" i="72" s="1"/>
  <c r="AD45" i="72" a="1"/>
  <c r="AD45" i="72" s="1"/>
  <c r="AD57" i="72" a="1"/>
  <c r="AD57" i="72" s="1"/>
  <c r="AD61" i="72" a="1"/>
  <c r="AD61" i="72" s="1"/>
  <c r="Y14" i="70"/>
  <c r="H16" i="73"/>
  <c r="H20" i="73" s="1"/>
  <c r="U25" i="70"/>
  <c r="U30" i="70"/>
  <c r="T45" i="70"/>
  <c r="T34" i="70"/>
  <c r="T44" i="70"/>
  <c r="M23" i="70"/>
  <c r="I25" i="70"/>
  <c r="M29" i="70"/>
  <c r="H25" i="68"/>
  <c r="H24" i="68" s="1"/>
  <c r="T42" i="70" l="1"/>
  <c r="M38" i="70"/>
  <c r="N38" i="70"/>
  <c r="H12" i="68"/>
  <c r="H26" i="69"/>
  <c r="T38" i="70"/>
  <c r="Q24" i="70"/>
  <c r="H18" i="69"/>
  <c r="P24" i="70"/>
  <c r="H15" i="68"/>
  <c r="R24" i="70"/>
  <c r="S43" i="70"/>
  <c r="P28" i="70"/>
  <c r="S28" i="70"/>
  <c r="V59" i="72"/>
  <c r="W59" i="72" s="1"/>
  <c r="V43" i="72"/>
  <c r="V11" i="72"/>
  <c r="W11" i="72" s="1"/>
  <c r="Z44" i="72"/>
  <c r="AA44" i="72" s="1"/>
  <c r="Z64" i="72"/>
  <c r="AA64" i="72" s="1"/>
  <c r="Z61" i="72"/>
  <c r="AA61" i="72" s="1"/>
  <c r="Z55" i="72"/>
  <c r="AA55" i="72" s="1"/>
  <c r="Z45" i="72"/>
  <c r="AA45" i="72" s="1"/>
  <c r="Z65" i="72"/>
  <c r="AA65" i="72" s="1"/>
  <c r="AB65" i="72" s="1"/>
  <c r="Z62" i="72"/>
  <c r="AA60" i="72"/>
  <c r="AB60" i="72" s="1"/>
  <c r="Z56" i="72"/>
  <c r="AA56" i="72" s="1"/>
  <c r="AB56" i="72" s="1"/>
  <c r="W54" i="72"/>
  <c r="W63" i="72"/>
  <c r="Z57" i="72"/>
  <c r="Z43" i="72"/>
  <c r="AA43" i="72" s="1"/>
  <c r="Z39" i="72"/>
  <c r="Z11" i="72"/>
  <c r="Y38" i="70" s="1"/>
  <c r="W65" i="72"/>
  <c r="Z66" i="72"/>
  <c r="AA66" i="72" s="1"/>
  <c r="AB66" i="72" s="1"/>
  <c r="W62" i="72"/>
  <c r="Z58" i="72"/>
  <c r="AA58" i="72" s="1"/>
  <c r="Z54" i="72"/>
  <c r="Z41" i="72"/>
  <c r="AA41" i="72" s="1"/>
  <c r="Z38" i="72"/>
  <c r="AA38" i="72" s="1"/>
  <c r="AB38" i="72" s="1"/>
  <c r="Z63" i="72"/>
  <c r="AA63" i="72" s="1"/>
  <c r="Z59" i="72"/>
  <c r="W60" i="72"/>
  <c r="W58" i="72"/>
  <c r="W56" i="72"/>
  <c r="W44" i="72"/>
  <c r="W41" i="72"/>
  <c r="W38" i="72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U28" i="70"/>
  <c r="T36" i="70"/>
  <c r="T32" i="70" s="1"/>
  <c r="Y13" i="70"/>
  <c r="Y11" i="70" s="1"/>
  <c r="U9" i="70"/>
  <c r="U7" i="70" s="1"/>
  <c r="U16" i="70"/>
  <c r="U15" i="70" s="1"/>
  <c r="T8" i="70"/>
  <c r="T7" i="70" s="1"/>
  <c r="U34" i="70"/>
  <c r="T30" i="70"/>
  <c r="T40" i="70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AA7" i="71"/>
  <c r="H7" i="73"/>
  <c r="M45" i="70"/>
  <c r="I18" i="70"/>
  <c r="B8" i="73"/>
  <c r="B6" i="73" s="1"/>
  <c r="B9" i="73"/>
  <c r="N25" i="70"/>
  <c r="H8" i="73"/>
  <c r="Z23" i="70"/>
  <c r="Z22" i="70" s="1"/>
  <c r="AD6" i="72"/>
  <c r="Y26" i="70"/>
  <c r="Y25" i="70"/>
  <c r="Y19" i="70"/>
  <c r="Y20" i="70"/>
  <c r="Z36" i="70"/>
  <c r="Z30" i="70"/>
  <c r="U6" i="72"/>
  <c r="T6" i="71"/>
  <c r="U6" i="71"/>
  <c r="N29" i="70"/>
  <c r="D7" i="73" l="1"/>
  <c r="Y42" i="70"/>
  <c r="W55" i="72"/>
  <c r="U42" i="70"/>
  <c r="W43" i="72"/>
  <c r="U40" i="70"/>
  <c r="T37" i="70"/>
  <c r="U38" i="70"/>
  <c r="U3" i="72"/>
  <c r="T3" i="71"/>
  <c r="H6" i="73"/>
  <c r="U43" i="70"/>
  <c r="AA54" i="72"/>
  <c r="AA11" i="72"/>
  <c r="Z38" i="70" s="1"/>
  <c r="AB43" i="72"/>
  <c r="AA62" i="72"/>
  <c r="AB62" i="72" s="1"/>
  <c r="AB55" i="72"/>
  <c r="AB64" i="72"/>
  <c r="AB44" i="72"/>
  <c r="AA59" i="72"/>
  <c r="AB59" i="72" s="1"/>
  <c r="AB63" i="72"/>
  <c r="AB41" i="72"/>
  <c r="AB58" i="72"/>
  <c r="AA39" i="72"/>
  <c r="AB39" i="72" s="1"/>
  <c r="AA57" i="72"/>
  <c r="AB57" i="72" s="1"/>
  <c r="AB45" i="72"/>
  <c r="AB61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Y36" i="70"/>
  <c r="Y29" i="70"/>
  <c r="J10" i="73"/>
  <c r="Z16" i="70"/>
  <c r="Z15" i="70" s="1"/>
  <c r="Z19" i="70"/>
  <c r="E10" i="73"/>
  <c r="Z7" i="70"/>
  <c r="Z25" i="70"/>
  <c r="T28" i="70"/>
  <c r="C9" i="73"/>
  <c r="C6" i="73"/>
  <c r="B5" i="73"/>
  <c r="Y6" i="71"/>
  <c r="H9" i="73"/>
  <c r="V6" i="72"/>
  <c r="V3" i="72" s="1"/>
  <c r="Z6" i="72"/>
  <c r="U3" i="71"/>
  <c r="V6" i="71"/>
  <c r="V3" i="71" s="1"/>
  <c r="Z24" i="70" l="1"/>
  <c r="J9" i="73"/>
  <c r="K9" i="73" s="1"/>
  <c r="Z40" i="70"/>
  <c r="J7" i="73"/>
  <c r="T6" i="70"/>
  <c r="AB54" i="72"/>
  <c r="Z42" i="70"/>
  <c r="U37" i="70"/>
  <c r="U6" i="70" s="1"/>
  <c r="AB11" i="72"/>
  <c r="Z13" i="70"/>
  <c r="Z11" i="70" s="1"/>
  <c r="Y28" i="70"/>
  <c r="Z45" i="70"/>
  <c r="Z43" i="70" s="1"/>
  <c r="Y32" i="70"/>
  <c r="E6" i="73"/>
  <c r="D5" i="73"/>
  <c r="E5" i="73" s="1"/>
  <c r="Z32" i="70"/>
  <c r="Z20" i="70"/>
  <c r="Z17" i="70" s="1"/>
  <c r="J8" i="73"/>
  <c r="K10" i="73"/>
  <c r="I9" i="73"/>
  <c r="H5" i="73"/>
  <c r="C5" i="73"/>
  <c r="AA6" i="72"/>
  <c r="AA3" i="72" s="1"/>
  <c r="Z6" i="71"/>
  <c r="I6" i="73" s="1"/>
  <c r="J6" i="73" l="1"/>
  <c r="K6" i="73" s="1"/>
  <c r="Z37" i="70"/>
  <c r="Z6" i="70" s="1"/>
  <c r="Y6" i="70"/>
  <c r="AB6" i="72"/>
  <c r="AB3" i="72" s="1"/>
  <c r="Z3" i="71"/>
  <c r="I5" i="73" s="1"/>
  <c r="AA6" i="71"/>
  <c r="AA3" i="71" s="1"/>
  <c r="J5" i="73" l="1"/>
  <c r="K5" i="73" s="1"/>
  <c r="H18" i="73"/>
  <c r="D13" i="56" l="1"/>
  <c r="D11" i="56"/>
  <c r="D14" i="56"/>
  <c r="B12" i="56" l="1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11" i="70"/>
  <c r="H17" i="70"/>
  <c r="M37" i="70"/>
  <c r="K43" i="70"/>
  <c r="D37" i="70"/>
  <c r="H11" i="70"/>
  <c r="F17" i="70"/>
  <c r="H7" i="70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M28" i="70"/>
  <c r="M11" i="70" l="1"/>
  <c r="I24" i="68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M24" i="70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N22" i="70"/>
  <c r="N28" i="70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H7" i="56"/>
  <c r="H8" i="56"/>
  <c r="M43" i="70"/>
  <c r="M6" i="70" s="1"/>
  <c r="Z3" i="72"/>
  <c r="N24" i="70"/>
  <c r="N11" i="70"/>
  <c r="N17" i="70"/>
  <c r="H6" i="56" l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D12" i="56"/>
  <c r="D10" i="56"/>
  <c r="D7" i="56"/>
  <c r="J10" i="56"/>
  <c r="J12" i="56" l="1"/>
  <c r="K12" i="56" s="1"/>
  <c r="K13" i="56"/>
  <c r="K11" i="56"/>
  <c r="D8" i="56"/>
  <c r="D6" i="56" s="1"/>
  <c r="K10" i="56"/>
  <c r="J9" i="56" l="1"/>
  <c r="K9" i="56" s="1"/>
  <c r="J7" i="56"/>
  <c r="Y3" i="71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I6" i="72"/>
  <c r="W6" i="72" s="1"/>
  <c r="W3" i="72" s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<sst xmlns="http://schemas.openxmlformats.org/spreadsheetml/2006/main" count="1617" uniqueCount="683">
  <si>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</si>
  <si>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</si>
  <si>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</si>
  <si>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</si>
  <si>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</si>
  <si>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</si>
  <si>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</si>
  <si>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</si>
  <si>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</si>
  <si>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</si>
  <si>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</si>
  <si>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</si>
  <si>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</si>
  <si>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</si>
  <si>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</si>
  <si>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</si>
  <si>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</si>
  <si>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</si>
  <si>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</si>
  <si>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</si>
  <si>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</si>
  <si>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</si>
  <si>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</si>
  <si>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</si>
  <si>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</si>
  <si>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</si>
  <si>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</si>
  <si>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</si>
  <si>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</si>
  <si>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</si>
  <si>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</si>
  <si>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</si>
  <si>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</si>
  <si>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</si>
  <si>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</si>
  <si>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</si>
  <si>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</si>
  <si>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</si>
  <si>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</si>
  <si>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</si>
  <si>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</si>
  <si>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</si>
  <si>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</si>
  <si>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</si>
  <si>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</si>
  <si>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</si>
  <si>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</si>
  <si>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</si>
  <si>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</si>
  <si>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</si>
  <si>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</si>
  <si>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</si>
  <si>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</si>
  <si>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</si>
  <si>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</si>
  <si>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</si>
  <si>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</si>
  <si>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</si>
  <si>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</si>
  <si>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</si>
  <si>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</si>
  <si>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</si>
  <si>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</si>
  <si>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</si>
  <si>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</si>
  <si>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</si>
  <si>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</si>
  <si>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</si>
  <si>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</si>
  <si>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</si>
  <si>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</si>
  <si>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</si>
  <si>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</si>
  <si>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</si>
  <si>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</si>
  <si>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</si>
  <si>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</si>
  <si>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</si>
  <si>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</si>
  <si>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</si>
  <si>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</si>
  <si>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</si>
  <si>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</si>
  <si>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</si>
  <si>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</si>
  <si>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</si>
  <si>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</si>
  <si>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</si>
  <si>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</si>
  <si>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</si>
  <si>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</si>
  <si>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</si>
  <si>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</si>
  <si>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</si>
  <si>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</si>
  <si>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</si>
  <si>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</si>
  <si>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</si>
  <si>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</si>
  <si>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</si>
  <si>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</si>
  <si>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</si>
  <si>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</si>
  <si>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</si>
  <si>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</si>
  <si>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</si>
  <si>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</si>
  <si>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</si>
  <si>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</si>
  <si>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</si>
  <si>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</si>
  <si>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</si>
  <si>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</si>
  <si>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</si>
  <si>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</si>
  <si>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</si>
  <si>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</si>
  <si>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</si>
  <si>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</si>
  <si>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</si>
  <si>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</si>
  <si>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</si>
  <si>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</si>
  <si>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</si>
  <si>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</si>
  <si>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</si>
  <si>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</si>
  <si>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</si>
  <si>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</si>
  <si>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</si>
  <si>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</si>
  <si>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</si>
  <si>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</si>
  <si>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</si>
  <si>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</si>
  <si>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</si>
  <si>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</si>
  <si>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</si>
  <si>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</si>
  <si>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</si>
  <si>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</si>
  <si>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</si>
  <si>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</si>
  <si>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</si>
  <si>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</si>
  <si>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</si>
  <si>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</si>
  <si>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</si>
  <si>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</si>
  <si>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</si>
  <si>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</si>
  <si>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</si>
  <si>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</si>
  <si>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</si>
  <si>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</si>
  <si>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</si>
  <si>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</si>
  <si>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</si>
  <si>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</si>
  <si>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</si>
  <si>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</si>
  <si>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</si>
  <si>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</si>
  <si>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</si>
  <si>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</si>
  <si>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</si>
  <si>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</si>
  <si>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</si>
  <si>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</si>
  <si>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</si>
  <si>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</si>
  <si>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</si>
  <si>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</si>
  <si>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</si>
  <si>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</si>
  <si>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</si>
  <si>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</si>
  <si>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</si>
  <si>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</si>
  <si>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</si>
  <si>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</si>
  <si>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</si>
  <si>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</si>
  <si>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</si>
  <si>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</si>
  <si>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</si>
  <si>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</si>
  <si>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</si>
  <si>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</si>
  <si>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</si>
  <si>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</si>
  <si>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</si>
  <si>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</si>
  <si>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</si>
  <si>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</si>
  <si>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</si>
  <si>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</si>
  <si>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</si>
  <si>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</si>
  <si>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</si>
  <si>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</si>
  <si>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</si>
  <si>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</si>
  <si>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</si>
  <si>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</si>
  <si>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</si>
  <si>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</si>
  <si>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</si>
  <si>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</si>
  <si>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</si>
  <si>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</si>
  <si>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</si>
  <si>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</si>
  <si>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</si>
  <si>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</si>
  <si>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</si>
  <si>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</si>
  <si>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</si>
  <si>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</si>
  <si>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</si>
  <si>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</si>
  <si>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</si>
  <si>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</si>
  <si>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</si>
  <si>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</si>
  <si>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</si>
  <si>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</si>
  <si>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</si>
  <si>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</si>
  <si>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</si>
  <si>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</si>
  <si>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</si>
  <si>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</si>
  <si>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</si>
  <si>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</si>
  <si>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</si>
  <si>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</si>
  <si>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</si>
  <si>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</si>
  <si>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</si>
  <si>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</si>
  <si>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</si>
  <si>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</si>
  <si>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</si>
  <si>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</si>
  <si>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</si>
  <si>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</si>
  <si>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</si>
  <si>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</si>
  <si>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</si>
  <si>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</si>
  <si>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</si>
  <si>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</si>
  <si>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</si>
  <si>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</si>
  <si>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</si>
  <si>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</si>
  <si>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</si>
  <si>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</si>
  <si>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</si>
  <si>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</si>
  <si>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</si>
  <si>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</si>
  <si>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</si>
  <si>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</si>
  <si>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</si>
  <si>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</si>
  <si>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</si>
  <si>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</si>
  <si>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</si>
  <si>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</si>
  <si>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</si>
  <si>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</si>
  <si>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</si>
  <si>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</si>
  <si>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</si>
  <si>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</si>
  <si>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</si>
  <si>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</si>
  <si>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</si>
  <si>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</si>
  <si>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</si>
  <si>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</si>
  <si>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</si>
  <si>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</si>
  <si>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</si>
  <si>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</si>
  <si>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</si>
  <si>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</si>
  <si>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</si>
  <si>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</si>
  <si>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</si>
  <si>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</si>
  <si>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</si>
  <si>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</si>
  <si>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</si>
  <si>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</si>
  <si>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</si>
  <si>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</si>
  <si>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</si>
  <si>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</si>
  <si>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</si>
  <si>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</si>
  <si>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</si>
  <si>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</si>
  <si>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</si>
  <si>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</si>
  <si>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</si>
  <si>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</si>
  <si>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</si>
  <si>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</si>
  <si>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</si>
  <si>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</si>
  <si>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</si>
  <si>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</si>
  <si>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</si>
  <si>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</si>
  <si>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</si>
  <si>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</si>
  <si>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</si>
  <si>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</si>
  <si>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</si>
  <si>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</si>
  <si>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</si>
  <si>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</si>
  <si>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</si>
  <si>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</si>
  <si>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</si>
  <si>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</si>
  <si>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</si>
  <si>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</si>
  <si>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</si>
  <si>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</si>
  <si>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</si>
  <si>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</si>
  <si>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</si>
  <si>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</si>
  <si>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</si>
  <si>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</si>
  <si>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</si>
  <si>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</si>
  <si>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</si>
  <si>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</si>
  <si>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</si>
  <si>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</si>
  <si>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</si>
  <si>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</si>
  <si>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</si>
  <si>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</si>
  <si>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</si>
  <si>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</si>
  <si>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</si>
  <si>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</si>
  <si>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</si>
  <si>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</si>
  <si>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</si>
  <si>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</si>
  <si>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</si>
  <si>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</si>
  <si>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</si>
  <si>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</si>
  <si>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</si>
  <si>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</si>
  <si>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</si>
  <si>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</si>
  <si>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</si>
  <si>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</si>
  <si>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</si>
  <si>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</si>
  <si>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</si>
  <si>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</si>
  <si>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</si>
  <si>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</si>
  <si>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</si>
  <si>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</si>
  <si>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</si>
  <si>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</si>
  <si>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</si>
  <si>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</si>
  <si>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</si>
  <si>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</si>
  <si>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</si>
  <si>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</si>
  <si>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</si>
  <si>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</si>
  <si>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</si>
  <si>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</si>
  <si>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</si>
  <si>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</si>
  <si>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</si>
  <si>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</si>
  <si>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</si>
  <si>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</si>
  <si>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</si>
  <si>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</si>
  <si>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</si>
  <si>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</si>
  <si>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</si>
  <si>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</si>
  <si>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</si>
  <si>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</si>
  <si>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</si>
  <si>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</si>
  <si>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</si>
  <si>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</si>
  <si>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</si>
  <si>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</si>
  <si>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</si>
  <si>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</si>
  <si>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</si>
  <si>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</si>
  <si>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</si>
  <si>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</si>
  <si>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</si>
  <si>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</si>
  <si>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</si>
  <si>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</si>
  <si>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</si>
  <si>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</si>
  <si>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</si>
  <si>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</si>
  <si>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</si>
  <si>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</si>
  <si>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</si>
  <si>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</si>
  <si>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</si>
  <si>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</si>
  <si>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</si>
  <si>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</si>
  <si>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</si>
  <si>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</si>
  <si>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</si>
  <si>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</si>
  <si>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</si>
  <si>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</si>
  <si>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</si>
  <si>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</si>
  <si>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</si>
  <si>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</si>
  <si>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</si>
  <si>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</si>
  <si>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</si>
  <si>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</si>
  <si>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</si>
  <si>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</si>
  <si>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</si>
  <si>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</si>
  <si>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</si>
  <si>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</si>
  <si>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</si>
  <si>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</si>
  <si>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</si>
  <si>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</si>
  <si>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</si>
  <si>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</si>
  <si>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</si>
  <si>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</si>
  <si>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</si>
  <si>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</si>
  <si>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</si>
  <si>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</si>
  <si>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</si>
  <si>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</si>
  <si>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</si>
  <si>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</si>
  <si>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</si>
  <si>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</si>
  <si>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</si>
  <si>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</si>
  <si>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</si>
  <si>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</si>
  <si>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</si>
  <si>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</si>
  <si>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</si>
  <si>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</si>
  <si>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</si>
  <si>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</si>
  <si>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</si>
  <si>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</si>
  <si>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</si>
  <si>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</si>
  <si>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</si>
  <si>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</si>
  <si>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</si>
  <si>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</si>
  <si>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</si>
  <si>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</si>
  <si>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</si>
  <si>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</si>
  <si>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</si>
  <si>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</si>
  <si>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</si>
  <si>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</si>
  <si>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</si>
  <si>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</si>
  <si>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</si>
  <si>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</si>
  <si>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</si>
  <si>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</si>
  <si>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</si>
  <si>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</si>
  <si>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</si>
  <si>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</si>
  <si>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</si>
  <si>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</si>
  <si>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</si>
  <si>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</si>
  <si>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</si>
  <si>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</si>
  <si>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</si>
  <si>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</si>
  <si>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</si>
  <si>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</si>
  <si>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</si>
  <si>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</si>
  <si>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</si>
  <si>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</si>
  <si>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</si>
  <si>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</si>
  <si>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</si>
  <si>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</si>
  <si>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</si>
  <si>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</si>
  <si>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</si>
  <si>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</si>
  <si>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</si>
  <si>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</si>
  <si>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</si>
  <si>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</si>
  <si>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</si>
  <si>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</si>
  <si>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</si>
  <si>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</si>
  <si>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</si>
  <si>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</si>
  <si>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</si>
  <si>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</si>
  <si>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</si>
  <si>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</si>
  <si>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</si>
  <si>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</si>
  <si>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</si>
  <si>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</si>
  <si>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</si>
  <si>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</si>
  <si>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</si>
  <si>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</si>
  <si>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</si>
  <si>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</si>
  <si>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</si>
  <si>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</si>
  <si>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</si>
  <si>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</si>
  <si>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</si>
  <si>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</si>
  <si>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</si>
  <si>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</si>
  <si>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</si>
  <si>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</si>
  <si>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</si>
  <si>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</si>
  <si>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</si>
  <si>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</si>
  <si>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</si>
  <si>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</si>
  <si>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</si>
  <si>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본예산</t>
  </si>
  <si>
    <t>국비</t>
    <phoneticPr fontId="2" type="noConversion"/>
  </si>
  <si>
    <t>도비</t>
    <phoneticPr fontId="2" type="noConversion"/>
  </si>
  <si>
    <t>자동
입력</t>
    <phoneticPr fontId="2" type="noConversion"/>
  </si>
  <si>
    <t>지역정책과</t>
    <phoneticPr fontId="2" type="noConversion"/>
  </si>
  <si>
    <t>도시주택과</t>
    <phoneticPr fontId="2" type="noConversion"/>
  </si>
  <si>
    <t>개발제한구역 주민지원사업(지특/지원)
- 개발제한구역 주민지원사업</t>
  </si>
  <si>
    <t>국비결정통보
※ 국토교통부 녹색도시과-4761(2014.10.31.)호</t>
  </si>
  <si>
    <t>개발제한구역 주민지원사업</t>
  </si>
  <si>
    <t>무궁화조성관리</t>
  </si>
  <si>
    <t>소외시설 녹색공간조성사업</t>
  </si>
  <si>
    <t>국비내시
※ 산림청 도시숲 경관과-3527(14.11.4)호</t>
  </si>
  <si>
    <t>기금내시
※ 녹색사업단 국내사업본부-1662(14.10.14)호</t>
  </si>
  <si>
    <t>산림서비스 도우미(국비/지원)
- 도시녹지관리원 운영</t>
  </si>
  <si>
    <t>무궁화 조성관리(국비/지원)
- 무궁화동산 조성</t>
  </si>
  <si>
    <t>소외시설 녹색공간 조성(기금/지원)
- 소외시설 녹색공간 조성</t>
  </si>
  <si>
    <t>수리산 여가녹지 조성(지특/직접)
- 수리산 여가녹지 조성(시설비)</t>
  </si>
  <si>
    <t>수리산 여가녹지 조성(지특/직접)
- 수리산 여가녹지 조성(시설부대비)</t>
  </si>
  <si>
    <t>국비내시
※ 산림청 기획재정담당관-3435(14.10.15)호
세입부서 산림과(산림서비스 도우미)</t>
  </si>
  <si>
    <t>국비내시
※ 국토교통부 녹색도시과-4761(14.10.31)호
세입부서 지역정책과(개발제한구역 주민지원사업)</t>
  </si>
  <si>
    <t>신규</t>
  </si>
  <si>
    <t>지역정책과</t>
    <phoneticPr fontId="2" type="noConversion"/>
  </si>
  <si>
    <t>수도권 정책전환 지원(자체/직접)
-수도권 규제 합리화 권역별 정책토론회</t>
    <phoneticPr fontId="2" type="noConversion"/>
  </si>
  <si>
    <t>GB보전금 개선관련 권역별 정책토론회 개최</t>
    <phoneticPr fontId="2" type="noConversion"/>
  </si>
  <si>
    <t>도시주택과</t>
    <phoneticPr fontId="2" type="noConversion"/>
  </si>
  <si>
    <t>농어촌 빈집정비(자체/지원)
-농어촌 빈집정비사업</t>
    <phoneticPr fontId="2" type="noConversion"/>
  </si>
  <si>
    <t>ㅇ</t>
    <phoneticPr fontId="2" type="noConversion"/>
  </si>
  <si>
    <t>사고예방 및 흉가화 방지필요</t>
    <phoneticPr fontId="2" type="noConversion"/>
  </si>
  <si>
    <t>도비매칭</t>
    <phoneticPr fontId="2" type="noConversion"/>
  </si>
  <si>
    <t>농촌생활환경정비사업(지특/지원)
-농촌생활환경정비사업</t>
    <phoneticPr fontId="2" type="noConversion"/>
  </si>
  <si>
    <t>지적측량 성과 검사용 장비교체(자체/직접)
-지적측량 성과 검사용 GNSS측량장비 구입(교체)</t>
    <phoneticPr fontId="2" type="noConversion"/>
  </si>
  <si>
    <t>기존장비 활용</t>
    <phoneticPr fontId="2" type="noConversion"/>
  </si>
  <si>
    <t>주택정책과</t>
    <phoneticPr fontId="2" type="noConversion"/>
  </si>
  <si>
    <t>기존주택 매입임대 지원사업(자체/직접)
-기존주택 매입임대 지원사업</t>
    <phoneticPr fontId="2" type="noConversion"/>
  </si>
  <si>
    <t>호당매입단가 상향조정</t>
    <phoneticPr fontId="2" type="noConversion"/>
  </si>
  <si>
    <t>햇살하우징 사업(자체/직접)
-햇살하우징 사업</t>
    <phoneticPr fontId="2" type="noConversion"/>
  </si>
  <si>
    <t>2013년 수준확대</t>
    <phoneticPr fontId="2" type="noConversion"/>
  </si>
  <si>
    <t>농촌농업생활용수개발사업(지특/지원)
-농촌농업생활용수개발사업</t>
    <phoneticPr fontId="2" type="noConversion"/>
  </si>
  <si>
    <t>농어촌빈집정비(자체/지원)
-농어촌빈집정비사업</t>
    <phoneticPr fontId="2" type="noConversion"/>
  </si>
  <si>
    <t>토지정보과</t>
    <phoneticPr fontId="2" type="noConversion"/>
  </si>
  <si>
    <t>건전한 부동산 중개업 제도 운영(자체/직접)
-건전한 부동산 중개업 제도 운영</t>
    <phoneticPr fontId="2" type="noConversion"/>
  </si>
  <si>
    <t>중개료 인하등에 대응한 건전한 중개업 유도</t>
    <phoneticPr fontId="2" type="noConversion"/>
  </si>
  <si>
    <t>도시재생과</t>
    <phoneticPr fontId="2" type="noConversion"/>
  </si>
  <si>
    <t>기금전출금
-도시주거환경정비기금 전출금</t>
    <phoneticPr fontId="2" type="noConversion"/>
  </si>
  <si>
    <t>조례에 근거한 비율출연
(도보통세 2%이하)</t>
    <phoneticPr fontId="2" type="noConversion"/>
  </si>
  <si>
    <t>환경정책과</t>
    <phoneticPr fontId="2" type="noConversion"/>
  </si>
  <si>
    <t>환경의 날 행사 추진(자체/직접)
-환경의 날 행사</t>
    <phoneticPr fontId="2" type="noConversion"/>
  </si>
  <si>
    <t>적정규모 행사실시</t>
    <phoneticPr fontId="2" type="noConversion"/>
  </si>
  <si>
    <t>경기도 환경교육통합지원(국비/직접)
-경기도 환경교육통합지원</t>
    <phoneticPr fontId="2" type="noConversion"/>
  </si>
  <si>
    <t>도비감액</t>
    <phoneticPr fontId="2" type="noConversion"/>
  </si>
  <si>
    <t>경기도 환경교육계획 수립(자체/직접)
-경기도 환경교육계획수립 연구용역</t>
    <phoneticPr fontId="2" type="noConversion"/>
  </si>
  <si>
    <t>용역비 조정</t>
    <phoneticPr fontId="2" type="noConversion"/>
  </si>
  <si>
    <t>생태계교란 야생식물 퇴치(자체/지원)
-생태계교란 야생식물 퇴치사업</t>
    <phoneticPr fontId="2" type="noConversion"/>
  </si>
  <si>
    <t>동부권 생태관광 기반마련(자체/직접)
-동부권 생태관광 기반마련</t>
    <phoneticPr fontId="2" type="noConversion"/>
  </si>
  <si>
    <t>기후대기과</t>
    <phoneticPr fontId="2" type="noConversion"/>
  </si>
  <si>
    <t>기후대기과</t>
    <phoneticPr fontId="2" type="noConversion"/>
  </si>
  <si>
    <t>사업량 축소</t>
    <phoneticPr fontId="2" type="noConversion"/>
  </si>
  <si>
    <t>대기환경분야 해외 벤치마킹(자체/직접)
-대기환경분야 해외 벤치마킹</t>
    <phoneticPr fontId="2" type="noConversion"/>
  </si>
  <si>
    <t>미세먼지 대응등에 대한 선진지 벤치마킹 필요</t>
    <phoneticPr fontId="2" type="noConversion"/>
  </si>
  <si>
    <t>환경안전관리과</t>
    <phoneticPr fontId="2" type="noConversion"/>
  </si>
  <si>
    <t>전문가, 주민참여 환경안전 포럼 개최(자체/직접
-환경안전 포럼</t>
    <phoneticPr fontId="2" type="noConversion"/>
  </si>
  <si>
    <t>환경안전의식 강화필요</t>
    <phoneticPr fontId="2" type="noConversion"/>
  </si>
  <si>
    <t>안전교육 확대 강화</t>
    <phoneticPr fontId="2" type="noConversion"/>
  </si>
  <si>
    <t>유해화학물질 안전시설 교체개선(자체/지원)
-유해화학물질 안전시설 교체개선</t>
    <phoneticPr fontId="2" type="noConversion"/>
  </si>
  <si>
    <t>유해확학물질 안전사고 사전예방</t>
    <phoneticPr fontId="2" type="noConversion"/>
  </si>
  <si>
    <t>환경오염정보 도민 바로알림 서비스 제공(자체/직접)</t>
    <phoneticPr fontId="2" type="noConversion"/>
  </si>
  <si>
    <t>효과성 미흡</t>
    <phoneticPr fontId="2" type="noConversion"/>
  </si>
  <si>
    <t>생활자원회수센터 확충(국비/지원)
-평택 생활자원회수센터 설치사업</t>
    <phoneticPr fontId="2" type="noConversion"/>
  </si>
  <si>
    <t>자원순환과</t>
    <phoneticPr fontId="2" type="noConversion"/>
  </si>
  <si>
    <t>폐기물법에 근거한 폐기물처리 도비보조</t>
    <phoneticPr fontId="2" type="noConversion"/>
  </si>
  <si>
    <t>평택 유기성폐자원 바이오가스화 시설 설치(국비/지원)
-평택 유기성폐자원 바이오가스화 시설 설치사업</t>
    <phoneticPr fontId="2" type="noConversion"/>
  </si>
  <si>
    <t>가평 음식물자원화시설 설치(국비/지원)
-가평 음식물류 공공처리시설 설치</t>
    <phoneticPr fontId="2" type="noConversion"/>
  </si>
  <si>
    <t>평택 가연성폐기물 연료화 시설 설치(국비/지원)
-평택 가연성폐기물 연료화 시설 설치사업</t>
    <phoneticPr fontId="2" type="noConversion"/>
  </si>
  <si>
    <t>도비</t>
    <phoneticPr fontId="2" type="noConversion"/>
  </si>
  <si>
    <t>농촌폐비닐 수거장려금(자체/지원)
-농촌폐비닐 수거장려금</t>
    <phoneticPr fontId="2" type="noConversion"/>
  </si>
  <si>
    <t>지원확대</t>
    <phoneticPr fontId="2" type="noConversion"/>
  </si>
  <si>
    <t>공단환경관리사업소</t>
    <phoneticPr fontId="2" type="noConversion"/>
  </si>
  <si>
    <t>민간환경감시단 지원(자체/지원)
-민간환경감시단 지원</t>
    <phoneticPr fontId="2" type="noConversion"/>
  </si>
  <si>
    <t>전년수준 지원필요</t>
    <phoneticPr fontId="2" type="noConversion"/>
  </si>
  <si>
    <t>지자체도시숲 조성(자체/지원)
-생활환경숲 조성</t>
    <phoneticPr fontId="2" type="noConversion"/>
  </si>
  <si>
    <t>자체사업 확대</t>
    <phoneticPr fontId="2" type="noConversion"/>
  </si>
  <si>
    <t>시민정원사 운영(자체/직접)
-시민정원사 운영</t>
    <phoneticPr fontId="2" type="noConversion"/>
  </si>
  <si>
    <t>사업확대, 일자리 창출</t>
    <phoneticPr fontId="2" type="noConversion"/>
  </si>
  <si>
    <t>쌈지공원조성(자체/지원)
-쌈지공원조성</t>
    <phoneticPr fontId="2" type="noConversion"/>
  </si>
  <si>
    <t>대기연구부</t>
    <phoneticPr fontId="2" type="noConversion"/>
  </si>
  <si>
    <t>수자원본부</t>
    <phoneticPr fontId="2" type="noConversion"/>
  </si>
  <si>
    <t>생태동산 유지관리(자체/지원)
-실학생태동산 유지관리</t>
    <phoneticPr fontId="2" type="noConversion"/>
  </si>
  <si>
    <t>생태하천복원사업(지특/지원)
-용인 탄천 생태하천복원사업</t>
    <phoneticPr fontId="2" type="noConversion"/>
  </si>
  <si>
    <t>생태하천복원사업(지특/지원)
- 부천 심곡천 생태하천복원사업</t>
    <phoneticPr fontId="2" type="noConversion"/>
  </si>
  <si>
    <t>생태하천복원사업(지특/지원)
-의정부 백석천 생태하천복원사업</t>
    <phoneticPr fontId="2" type="noConversion"/>
  </si>
  <si>
    <t>생태하천복원사업(지특/지원)
-파주 금촌천 생태하천복원사업</t>
    <phoneticPr fontId="2" type="noConversion"/>
  </si>
  <si>
    <t>생태하천복원사업(지특/지원)
- 양주 신천(2) 생태하천복원사업</t>
    <phoneticPr fontId="2" type="noConversion"/>
  </si>
  <si>
    <t>생태하천복원사업(지특/지원)
- 포천 포천천(2) 생태하천복원사업</t>
    <phoneticPr fontId="2" type="noConversion"/>
  </si>
  <si>
    <t>노후주택 녹슨 상수도관 개량지원(자체/지원)
-노후주택 녹슨 상수도관 개량지원</t>
    <phoneticPr fontId="2" type="noConversion"/>
  </si>
  <si>
    <t>사업장기화 및 재원부족으로 시군사업포기 방지(도비보조)</t>
    <phoneticPr fontId="2" type="noConversion"/>
  </si>
  <si>
    <t>농어촌마을하수처리장 설치(국비/지원)
-농어촌 마을하수처리장 설치</t>
    <phoneticPr fontId="2" type="noConversion"/>
  </si>
  <si>
    <t>물산업 해외 마케팅 지원(자체/직접)
-물산업 해외 마케팅 지원</t>
    <phoneticPr fontId="2" type="noConversion"/>
  </si>
  <si>
    <t>비점오염저감사업(국비/지원)
-비점오염저감사업</t>
    <phoneticPr fontId="2" type="noConversion"/>
  </si>
  <si>
    <t>하천오염방지</t>
    <phoneticPr fontId="2" type="noConversion"/>
  </si>
  <si>
    <t>경안천 하천 정화활동(자체/지원)
-경안천 하천 정화활동</t>
    <phoneticPr fontId="2" type="noConversion"/>
  </si>
  <si>
    <t>한탄강 하천 정화활동(자체/지원)
-한탄강 하천 정화활동</t>
    <phoneticPr fontId="2" type="noConversion"/>
  </si>
  <si>
    <t>하천 정화활동 지원</t>
    <phoneticPr fontId="2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</si>
  <si>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</si>
  <si>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취약계층 지붕개량비지원(자체/지원)
-취약계층 지붕개량비지원</t>
    <phoneticPr fontId="2" type="noConversion"/>
  </si>
  <si>
    <t>그린캠퍼스 조성(자체/직접)
-그린캠퍼스 조성</t>
    <phoneticPr fontId="2" type="noConversion"/>
  </si>
  <si>
    <t>유해화학물질 사고대응 기반 마련(자체/직접)
-지역협의체 운영</t>
    <phoneticPr fontId="2" type="noConversion"/>
  </si>
  <si>
    <t>수질연구부</t>
    <phoneticPr fontId="2" type="noConversion"/>
  </si>
  <si>
    <t>북부지원</t>
    <phoneticPr fontId="2" type="noConversion"/>
  </si>
  <si>
    <t>대기측정망운영(자체/직접)
-( 공공운영비) 부서 시험.검사장비 유지비</t>
  </si>
  <si>
    <t>유역환경조사(자체/직접)
- 부서시험 검사장비유지비</t>
  </si>
  <si>
    <t>대기오염도검사
-분석관리 유지관리</t>
  </si>
  <si>
    <t>운영중인 장비수리비 반영</t>
    <phoneticPr fontId="2" type="noConversion"/>
  </si>
  <si>
    <t>도시공원(맞춤형생활공원)조성(자체/지원)
-도시공원(맞춤형생활공원)조성</t>
    <phoneticPr fontId="2" type="noConversion"/>
  </si>
  <si>
    <t>녹색복지정책의 필수요소</t>
    <phoneticPr fontId="2" type="noConversion"/>
  </si>
  <si>
    <t>계</t>
    <phoneticPr fontId="2" type="noConversion"/>
  </si>
  <si>
    <t>계</t>
    <phoneticPr fontId="2" type="noConversion"/>
  </si>
  <si>
    <t>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</si>
</sst>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_);[Red]\(#,##0\)"/>
  </numFmts>
  <fonts count="9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39997558519241921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9" borderId="3" applyNumberFormat="0" applyAlignment="0" applyProtection="0">
      <alignment vertical="center"/>
    </xf>
    <xf numFmtId="0" fontId="19" fillId="49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46" borderId="9" applyNumberFormat="0" applyAlignment="0" applyProtection="0">
      <alignment vertical="center"/>
    </xf>
    <xf numFmtId="0" fontId="28" fillId="46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46" borderId="1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47" borderId="2" applyNumberFormat="0" applyFont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49" borderId="3" applyNumberFormat="0" applyAlignment="0" applyProtection="0">
      <alignment vertical="center"/>
    </xf>
    <xf numFmtId="0" fontId="22" fillId="33" borderId="1" applyNumberFormat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  <xf numFmtId="41" fontId="41" fillId="0" borderId="0" applyNumberFormat="0" applyFont="0" applyFill="0" applyBorder="0" applyAlignment="0" applyProtection="0"/>
  </cellStyleXfs>
  <cellXfs count="314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6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0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9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9" fillId="50" borderId="10" xfId="0" applyNumberFormat="1" applyFont="1" applyFill="1" applyBorder="1" applyAlignment="1">
      <alignment horizontal="center" vertical="center"/>
    </xf>
    <xf numFmtId="176" fontId="69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9" fillId="51" borderId="10" xfId="1" applyNumberFormat="1" applyFont="1" applyFill="1" applyBorder="1" applyAlignment="1">
      <alignment horizontal="right" vertical="center"/>
    </xf>
    <xf numFmtId="176" fontId="69" fillId="52" borderId="10" xfId="1" applyNumberFormat="1" applyFont="1" applyFill="1" applyBorder="1" applyAlignment="1">
      <alignment horizontal="right" vertical="center"/>
    </xf>
    <xf numFmtId="176" fontId="76" fillId="0" borderId="10" xfId="0" applyNumberFormat="1" applyFont="1" applyBorder="1" applyAlignment="1">
      <alignment horizontal="center" vertical="center"/>
    </xf>
    <xf numFmtId="176" fontId="76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7" fillId="0" borderId="0" xfId="0" applyNumberFormat="1" applyFont="1">
      <alignment vertical="center"/>
    </xf>
    <xf numFmtId="176" fontId="77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8" fillId="0" borderId="0" xfId="0" applyNumberFormat="1" applyFont="1">
      <alignment vertical="center"/>
    </xf>
    <xf numFmtId="176" fontId="69" fillId="0" borderId="10" xfId="0" applyNumberFormat="1" applyFont="1" applyFill="1" applyBorder="1" applyAlignment="1">
      <alignment horizontal="center" vertical="center"/>
    </xf>
    <xf numFmtId="176" fontId="69" fillId="0" borderId="10" xfId="1" applyNumberFormat="1" applyFont="1" applyFill="1" applyBorder="1" applyAlignment="1">
      <alignment horizontal="right" vertical="center"/>
    </xf>
    <xf numFmtId="176" fontId="68" fillId="0" borderId="0" xfId="0" applyNumberFormat="1" applyFont="1" applyFill="1">
      <alignment vertical="center"/>
    </xf>
    <xf numFmtId="176" fontId="66" fillId="0" borderId="10" xfId="0" applyNumberFormat="1" applyFont="1" applyFill="1" applyBorder="1" applyAlignment="1">
      <alignment horizontal="center" vertical="center" shrinkToFit="1"/>
    </xf>
    <xf numFmtId="176" fontId="71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70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6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7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4" fontId="87" fillId="57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7" fillId="0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4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4" fontId="86" fillId="0" borderId="48" xfId="195" applyNumberFormat="1" applyFont="1" applyFill="1" applyBorder="1" applyAlignment="1" applyProtection="1">
      <alignment vertical="center" shrinkToFit="1"/>
      <protection hidden="1"/>
    </xf>
    <xf numFmtId="0" fontId="90" fillId="0" borderId="0" xfId="0" applyFont="1">
      <alignment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84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7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7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7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3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6" borderId="0" xfId="2" applyNumberFormat="1" applyFont="1" applyFill="1"/>
    <xf numFmtId="176" fontId="47" fillId="0" borderId="0" xfId="2" applyNumberFormat="1" applyFont="1"/>
    <xf numFmtId="0" fontId="69" fillId="0" borderId="0" xfId="0" applyFont="1" applyAlignment="1">
      <alignment horizontal="center" vertical="center"/>
    </xf>
    <xf numFmtId="184" fontId="91" fillId="53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4" fontId="91" fillId="55" borderId="10" xfId="195" applyNumberFormat="1" applyFont="1" applyFill="1" applyBorder="1" applyAlignment="1">
      <alignment horizontal="center" vertical="center" wrapText="1"/>
    </xf>
    <xf numFmtId="49" fontId="91" fillId="55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6" borderId="46" xfId="0" applyNumberFormat="1" applyFont="1" applyFill="1" applyBorder="1" applyAlignment="1" applyProtection="1">
      <alignment vertical="center" wrapText="1"/>
      <protection locked="0"/>
    </xf>
    <xf numFmtId="176" fontId="3" fillId="56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0" fillId="54" borderId="10" xfId="0" applyNumberFormat="1" applyFont="1" applyFill="1" applyBorder="1" applyAlignment="1">
      <alignment vertical="center"/>
    </xf>
    <xf numFmtId="0" fontId="92" fillId="53" borderId="10" xfId="0" applyFont="1" applyFill="1" applyBorder="1">
      <alignment vertical="center"/>
    </xf>
    <xf numFmtId="49" fontId="92" fillId="53" borderId="10" xfId="0" applyNumberFormat="1" applyFont="1" applyFill="1" applyBorder="1">
      <alignment vertical="center"/>
    </xf>
    <xf numFmtId="0" fontId="92" fillId="53" borderId="0" xfId="0" applyFont="1" applyFill="1">
      <alignment vertical="center"/>
    </xf>
    <xf numFmtId="49" fontId="93" fillId="53" borderId="10" xfId="0" applyNumberFormat="1" applyFont="1" applyFill="1" applyBorder="1" applyAlignment="1">
      <alignment vertical="center" wrapText="1"/>
    </xf>
    <xf numFmtId="49" fontId="93" fillId="53" borderId="10" xfId="0" applyNumberFormat="1" applyFont="1" applyFill="1" applyBorder="1" applyAlignment="1">
      <alignment horizontal="left" vertical="center" wrapText="1"/>
    </xf>
    <xf numFmtId="49" fontId="92" fillId="53" borderId="10" xfId="196" applyNumberFormat="1" applyFont="1" applyFill="1" applyBorder="1" applyAlignment="1">
      <alignment horizontal="center" vertical="center"/>
    </xf>
    <xf numFmtId="0" fontId="92" fillId="53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66" fillId="0" borderId="10" xfId="0" applyNumberFormat="1" applyFont="1" applyBorder="1" applyAlignment="1">
      <alignment horizontal="center" vertical="center" wrapText="1" shrinkToFit="1"/>
    </xf>
    <xf numFmtId="176" fontId="4" fillId="59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0" borderId="43" xfId="0" applyNumberFormat="1" applyFont="1" applyBorder="1" applyAlignment="1">
      <alignment horizontal="center" vertical="center" shrinkToFit="1"/>
    </xf>
    <xf numFmtId="185" fontId="96" fillId="0" borderId="54" xfId="198" applyNumberFormat="1" applyFont="1" applyFill="1" applyBorder="1" applyAlignment="1">
      <alignment horizontal="right" vertical="center"/>
    </xf>
    <xf numFmtId="185" fontId="96" fillId="0" borderId="54" xfId="198" applyNumberFormat="1" applyFont="1" applyFill="1" applyBorder="1" applyAlignment="1">
      <alignment horizontal="right" vertical="center"/>
    </xf>
    <xf numFmtId="176" fontId="4" fillId="2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53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8" fillId="52" borderId="43" xfId="0" applyNumberFormat="1" applyFont="1" applyFill="1" applyBorder="1" applyAlignment="1">
      <alignment horizontal="center"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 wrapText="1"/>
    </xf>
    <xf numFmtId="176" fontId="7" fillId="0" borderId="43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right" vertical="center" shrinkToFit="1"/>
    </xf>
    <xf numFmtId="176" fontId="7" fillId="0" borderId="43" xfId="0" applyNumberFormat="1" applyFont="1" applyBorder="1" applyAlignment="1">
      <alignment horizontal="left" vertical="center" wrapText="1"/>
    </xf>
    <xf numFmtId="176" fontId="4" fillId="0" borderId="46" xfId="0" applyNumberFormat="1" applyFont="1" applyBorder="1" applyAlignment="1">
      <alignment vertical="center" wrapText="1"/>
    </xf>
    <xf numFmtId="176" fontId="4" fillId="56" borderId="46" xfId="0" applyNumberFormat="1" applyFont="1" applyFill="1" applyBorder="1" applyAlignment="1" applyProtection="1">
      <alignment vertical="center" wrapText="1"/>
      <protection locked="0"/>
    </xf>
    <xf numFmtId="176" fontId="4" fillId="56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0" applyNumberFormat="1" applyFont="1" applyBorder="1" applyAlignment="1" applyProtection="1">
      <alignment horizontal="left" vertical="center" wrapText="1"/>
      <protection locked="0"/>
    </xf>
    <xf numFmtId="37" fontId="96" fillId="0" borderId="43" xfId="195" applyNumberFormat="1" applyFont="1" applyFill="1" applyBorder="1" applyAlignment="1">
      <alignment horizontal="right" vertical="center"/>
    </xf>
    <xf numFmtId="185" fontId="96" fillId="0" borderId="43" xfId="198" applyNumberFormat="1" applyFont="1" applyFill="1" applyBorder="1" applyAlignment="1">
      <alignment horizontal="right" vertical="center"/>
    </xf>
    <xf numFmtId="185" fontId="96" fillId="55" borderId="43" xfId="198" applyNumberFormat="1" applyFont="1" applyFill="1" applyBorder="1" applyAlignment="1">
      <alignment horizontal="right" vertical="center"/>
    </xf>
    <xf numFmtId="176" fontId="70" fillId="53" borderId="14" xfId="1" applyNumberFormat="1" applyFont="1" applyFill="1" applyBorder="1" applyAlignment="1">
      <alignment horizontal="center" vertical="center"/>
    </xf>
    <xf numFmtId="176" fontId="70" fillId="53" borderId="16" xfId="1" applyNumberFormat="1" applyFont="1" applyFill="1" applyBorder="1" applyAlignment="1">
      <alignment horizontal="center" vertical="center"/>
    </xf>
    <xf numFmtId="176" fontId="70" fillId="53" borderId="15" xfId="1" applyNumberFormat="1" applyFont="1" applyFill="1" applyBorder="1" applyAlignment="1">
      <alignment horizontal="center" vertical="center"/>
    </xf>
    <xf numFmtId="176" fontId="70" fillId="54" borderId="14" xfId="1" applyNumberFormat="1" applyFont="1" applyFill="1" applyBorder="1" applyAlignment="1">
      <alignment horizontal="center" vertical="center"/>
    </xf>
    <xf numFmtId="176" fontId="70" fillId="54" borderId="16" xfId="1" applyNumberFormat="1" applyFont="1" applyFill="1" applyBorder="1" applyAlignment="1">
      <alignment horizontal="center" vertical="center"/>
    </xf>
    <xf numFmtId="176" fontId="70" fillId="54" borderId="15" xfId="1" applyNumberFormat="1" applyFont="1" applyFill="1" applyBorder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5" fillId="50" borderId="10" xfId="0" applyNumberFormat="1" applyFont="1" applyFill="1" applyBorder="1" applyAlignment="1">
      <alignment horizontal="center" vertical="center"/>
    </xf>
    <xf numFmtId="176" fontId="75" fillId="0" borderId="10" xfId="0" applyNumberFormat="1" applyFont="1" applyBorder="1" applyAlignment="1">
      <alignment horizontal="center" vertical="center"/>
    </xf>
    <xf numFmtId="176" fontId="69" fillId="50" borderId="11" xfId="0" applyNumberFormat="1" applyFont="1" applyFill="1" applyBorder="1" applyAlignment="1">
      <alignment horizontal="center" vertical="center"/>
    </xf>
    <xf numFmtId="176" fontId="69" fillId="50" borderId="12" xfId="0" applyNumberFormat="1" applyFont="1" applyFill="1" applyBorder="1" applyAlignment="1">
      <alignment horizontal="center" vertical="center"/>
    </xf>
    <xf numFmtId="176" fontId="94" fillId="50" borderId="14" xfId="0" applyNumberFormat="1" applyFont="1" applyFill="1" applyBorder="1" applyAlignment="1">
      <alignment horizontal="center" vertical="center"/>
    </xf>
    <xf numFmtId="176" fontId="94" fillId="50" borderId="16" xfId="0" applyNumberFormat="1" applyFont="1" applyFill="1" applyBorder="1" applyAlignment="1">
      <alignment horizontal="center" vertical="center"/>
    </xf>
    <xf numFmtId="176" fontId="94" fillId="50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7" borderId="19" xfId="2" applyNumberFormat="1" applyFont="1" applyFill="1" applyBorder="1" applyAlignment="1">
      <alignment horizontal="center" vertical="center"/>
    </xf>
    <xf numFmtId="176" fontId="46" fillId="27" borderId="23" xfId="2" applyNumberFormat="1" applyFont="1" applyFill="1" applyBorder="1" applyAlignment="1">
      <alignment horizontal="center" vertical="center"/>
    </xf>
    <xf numFmtId="176" fontId="46" fillId="27" borderId="38" xfId="2" applyNumberFormat="1" applyFont="1" applyFill="1" applyBorder="1" applyAlignment="1">
      <alignment horizontal="center" vertical="center" wrapText="1" shrinkToFit="1"/>
    </xf>
    <xf numFmtId="176" fontId="46" fillId="27" borderId="12" xfId="2" applyNumberFormat="1" applyFont="1" applyFill="1" applyBorder="1" applyAlignment="1">
      <alignment horizontal="center" vertical="center" wrapText="1" shrinkToFit="1"/>
    </xf>
    <xf numFmtId="176" fontId="46" fillId="27" borderId="39" xfId="2" applyNumberFormat="1" applyFont="1" applyFill="1" applyBorder="1" applyAlignment="1">
      <alignment horizontal="center" vertical="center"/>
    </xf>
    <xf numFmtId="176" fontId="46" fillId="27" borderId="40" xfId="2" applyNumberFormat="1" applyFont="1" applyFill="1" applyBorder="1" applyAlignment="1">
      <alignment horizontal="center" vertical="center"/>
    </xf>
    <xf numFmtId="176" fontId="46" fillId="27" borderId="20" xfId="2" applyNumberFormat="1" applyFont="1" applyFill="1" applyBorder="1" applyAlignment="1">
      <alignment horizontal="center" vertical="center"/>
    </xf>
    <xf numFmtId="176" fontId="46" fillId="27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7" borderId="31" xfId="2" applyNumberFormat="1" applyFont="1" applyFill="1" applyBorder="1" applyAlignment="1">
      <alignment horizontal="center" vertical="center"/>
    </xf>
    <xf numFmtId="176" fontId="46" fillId="27" borderId="34" xfId="2" applyNumberFormat="1" applyFont="1" applyFill="1" applyBorder="1" applyAlignment="1">
      <alignment horizontal="center" vertical="center"/>
    </xf>
    <xf numFmtId="176" fontId="46" fillId="27" borderId="32" xfId="2" applyNumberFormat="1" applyFont="1" applyFill="1" applyBorder="1" applyAlignment="1">
      <alignment horizontal="center" vertical="center" shrinkToFit="1"/>
    </xf>
    <xf numFmtId="176" fontId="46" fillId="27" borderId="10" xfId="2" applyNumberFormat="1" applyFont="1" applyFill="1" applyBorder="1" applyAlignment="1">
      <alignment horizontal="center" vertical="center" shrinkToFit="1"/>
    </xf>
    <xf numFmtId="176" fontId="46" fillId="27" borderId="32" xfId="2" applyNumberFormat="1" applyFont="1" applyFill="1" applyBorder="1" applyAlignment="1">
      <alignment horizontal="center" vertical="center"/>
    </xf>
    <xf numFmtId="176" fontId="46" fillId="27" borderId="33" xfId="2" applyNumberFormat="1" applyFont="1" applyFill="1" applyBorder="1" applyAlignment="1">
      <alignment horizontal="center" vertical="center"/>
    </xf>
    <xf numFmtId="176" fontId="46" fillId="27" borderId="35" xfId="2" applyNumberFormat="1" applyFont="1" applyFill="1" applyBorder="1" applyAlignment="1">
      <alignment horizontal="center" vertical="center"/>
    </xf>
    <xf numFmtId="184" fontId="84" fillId="57" borderId="45" xfId="195" applyNumberFormat="1" applyFont="1" applyFill="1" applyBorder="1" applyAlignment="1" applyProtection="1">
      <alignment horizontal="left" vertical="center" shrinkToFit="1"/>
      <protection hidden="1"/>
    </xf>
    <xf numFmtId="184" fontId="84" fillId="57" borderId="50" xfId="195" applyNumberFormat="1" applyFont="1" applyFill="1" applyBorder="1" applyAlignment="1" applyProtection="1">
      <alignment horizontal="left" vertical="center" shrinkToFit="1"/>
      <protection hidden="1"/>
    </xf>
    <xf numFmtId="184" fontId="88" fillId="57" borderId="45" xfId="195" applyNumberFormat="1" applyFont="1" applyFill="1" applyBorder="1" applyAlignment="1" applyProtection="1">
      <alignment horizontal="left" vertical="center" shrinkToFit="1"/>
      <protection hidden="1"/>
    </xf>
    <xf numFmtId="184" fontId="88" fillId="57" borderId="50" xfId="195" applyNumberFormat="1" applyFont="1" applyFill="1" applyBorder="1" applyAlignment="1" applyProtection="1">
      <alignment horizontal="left" vertical="center" shrinkToFit="1"/>
      <protection hidden="1"/>
    </xf>
    <xf numFmtId="176" fontId="73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84" fontId="84" fillId="0" borderId="49" xfId="195" applyNumberFormat="1" applyFont="1" applyFill="1" applyBorder="1" applyAlignment="1" applyProtection="1">
      <alignment horizontal="center" vertical="center" shrinkToFit="1"/>
      <protection hidden="1"/>
    </xf>
    <xf numFmtId="184" fontId="84" fillId="0" borderId="51" xfId="195" applyNumberFormat="1" applyFont="1" applyFill="1" applyBorder="1" applyAlignment="1" applyProtection="1">
      <alignment horizontal="center" vertical="center" shrinkToFit="1"/>
      <protection hidden="1"/>
    </xf>
    <xf numFmtId="184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84" fontId="84" fillId="58" borderId="21" xfId="195" applyNumberFormat="1" applyFont="1" applyFill="1" applyBorder="1" applyAlignment="1" applyProtection="1">
      <alignment horizontal="center" vertical="center"/>
      <protection hidden="1"/>
    </xf>
    <xf numFmtId="184" fontId="84" fillId="58" borderId="22" xfId="195" applyNumberFormat="1" applyFont="1" applyFill="1" applyBorder="1" applyAlignment="1" applyProtection="1">
      <alignment horizontal="center" vertical="center"/>
      <protection hidden="1"/>
    </xf>
    <xf numFmtId="184" fontId="84" fillId="58" borderId="25" xfId="195" applyNumberFormat="1" applyFont="1" applyFill="1" applyBorder="1" applyAlignment="1" applyProtection="1">
      <alignment horizontal="center" vertical="center"/>
      <protection hidden="1"/>
    </xf>
    <xf numFmtId="184" fontId="84" fillId="58" borderId="26" xfId="195" applyNumberFormat="1" applyFont="1" applyFill="1" applyBorder="1" applyAlignment="1" applyProtection="1">
      <alignment horizontal="center" vertical="center"/>
      <protection hidden="1"/>
    </xf>
    <xf numFmtId="184" fontId="84" fillId="58" borderId="52" xfId="195" applyNumberFormat="1" applyFont="1" applyFill="1" applyBorder="1" applyAlignment="1" applyProtection="1">
      <alignment horizontal="center" vertical="center"/>
      <protection hidden="1"/>
    </xf>
    <xf numFmtId="184" fontId="84" fillId="58" borderId="53" xfId="195" applyNumberFormat="1" applyFont="1" applyFill="1" applyBorder="1" applyAlignment="1" applyProtection="1">
      <alignment horizontal="center" vertical="center"/>
      <protection hidden="1"/>
    </xf>
    <xf numFmtId="184" fontId="89" fillId="53" borderId="10" xfId="195" applyNumberFormat="1" applyFont="1" applyFill="1" applyBorder="1" applyAlignment="1" applyProtection="1">
      <alignment horizontal="center" vertical="center"/>
      <protection hidden="1"/>
    </xf>
    <xf numFmtId="184" fontId="84" fillId="58" borderId="10" xfId="195" applyNumberFormat="1" applyFont="1" applyFill="1" applyBorder="1" applyAlignment="1" applyProtection="1">
      <alignment horizontal="center" vertical="center" wrapText="1"/>
      <protection hidden="1"/>
    </xf>
    <xf numFmtId="184" fontId="85" fillId="58" borderId="10" xfId="195" applyNumberFormat="1" applyFont="1" applyFill="1" applyBorder="1" applyAlignment="1" applyProtection="1">
      <alignment horizontal="center" vertical="center"/>
      <protection hidden="1"/>
    </xf>
    <xf numFmtId="176" fontId="73" fillId="52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2" fillId="55" borderId="10" xfId="0" applyNumberFormat="1" applyFont="1" applyFill="1" applyBorder="1" applyAlignment="1">
      <alignment horizontal="center" vertical="center"/>
    </xf>
    <xf numFmtId="176" fontId="72" fillId="55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73" fillId="52" borderId="41" xfId="0" applyNumberFormat="1" applyFont="1" applyFill="1" applyBorder="1" applyAlignment="1">
      <alignment horizontal="center" vertical="center" wrapText="1"/>
    </xf>
    <xf numFmtId="176" fontId="8" fillId="52" borderId="41" xfId="0" applyNumberFormat="1" applyFont="1" applyFill="1" applyBorder="1" applyAlignment="1">
      <alignment horizontal="center" vertical="center"/>
    </xf>
    <xf numFmtId="176" fontId="5" fillId="52" borderId="41" xfId="0" applyNumberFormat="1" applyFont="1" applyFill="1" applyBorder="1" applyAlignment="1">
      <alignment horizontal="center" vertical="center" wrapText="1"/>
    </xf>
    <xf numFmtId="176" fontId="5" fillId="52" borderId="43" xfId="0" applyNumberFormat="1" applyFont="1" applyFill="1" applyBorder="1" applyAlignment="1">
      <alignment horizontal="center" vertical="center"/>
    </xf>
    <xf numFmtId="176" fontId="72" fillId="55" borderId="41" xfId="0" applyNumberFormat="1" applyFont="1" applyFill="1" applyBorder="1" applyAlignment="1">
      <alignment horizontal="center" vertical="center" wrapText="1"/>
    </xf>
    <xf numFmtId="176" fontId="72" fillId="55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 wrapText="1"/>
    </xf>
    <xf numFmtId="176" fontId="5" fillId="55" borderId="43" xfId="0" applyNumberFormat="1" applyFont="1" applyFill="1" applyBorder="1" applyAlignment="1">
      <alignment horizontal="center" vertical="center"/>
    </xf>
    <xf numFmtId="176" fontId="9" fillId="2" borderId="41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176" fontId="5" fillId="2" borderId="41" xfId="0" applyNumberFormat="1" applyFont="1" applyFill="1" applyBorder="1" applyAlignment="1">
      <alignment horizontal="center" vertical="center"/>
    </xf>
    <xf numFmtId="176" fontId="5" fillId="2" borderId="43" xfId="0" applyNumberFormat="1" applyFont="1" applyFill="1" applyBorder="1" applyAlignment="1">
      <alignment horizontal="center" vertical="center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5" fillId="0" borderId="0" xfId="0" applyNumberFormat="1" applyFont="1" applyAlignment="1">
      <alignment horizontal="center" vertical="center"/>
    </xf>
    <xf numFmtId="176" fontId="5" fillId="2" borderId="41" xfId="0" applyNumberFormat="1" applyFont="1" applyFill="1" applyBorder="1" applyAlignment="1">
      <alignment horizontal="center" vertical="center" wrapText="1"/>
    </xf>
    <xf numFmtId="176" fontId="5" fillId="2" borderId="43" xfId="0" applyNumberFormat="1" applyFont="1" applyFill="1" applyBorder="1" applyAlignment="1">
      <alignment horizontal="center" vertical="center" wrapText="1"/>
    </xf>
  </cellXfs>
  <cellStyles count="19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쉼표 [0] 7" xfId="198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38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99"/>
      <color rgb="FFFFFFCC"/>
      <color rgb="FF0000FF"/>
      <color rgb="FFCCFFFF"/>
      <color rgb="FFCCECFF"/>
      <color rgb="FF99FF33"/>
      <color rgb="FF0000CC"/>
      <color rgb="FFFF66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61" bestFit="1" customWidth="1"/>
    <col min="2" max="2" width="20.375" style="161" bestFit="1" customWidth="1"/>
    <col min="3" max="3" width="18.625" style="161" bestFit="1" customWidth="1"/>
    <col min="4" max="4" width="2.375" style="161" customWidth="1"/>
    <col min="5" max="5" width="18.625" style="161" bestFit="1" customWidth="1"/>
    <col min="6" max="6" width="29" style="161" bestFit="1" customWidth="1"/>
    <col min="7" max="7" width="20.375" style="161" bestFit="1" customWidth="1"/>
    <col min="8" max="8" width="8.5" style="170" bestFit="1" customWidth="1"/>
    <col min="9" max="9" width="8.5" style="171" bestFit="1" customWidth="1"/>
    <col min="10" max="16384" width="9" style="161"/>
  </cols>
  <sheetData>
    <row r="1" spans="1:15" ht="35.25" customHeight="1">
      <c r="A1" s="160" t="s">
        <v>518</v>
      </c>
      <c r="B1" s="160" t="s">
        <v>517</v>
      </c>
      <c r="C1" s="160" t="s">
        <v>516</v>
      </c>
      <c r="E1" s="162" t="s">
        <v>405</v>
      </c>
      <c r="F1" s="162" t="s">
        <v>519</v>
      </c>
      <c r="G1" s="162" t="s">
        <v>404</v>
      </c>
      <c r="H1" s="163" t="s">
        <v>138</v>
      </c>
      <c r="I1" s="162" t="s">
        <v>515</v>
      </c>
      <c r="K1" s="161" t="s">
        <v>532</v>
      </c>
      <c r="L1" s="161" t="s">
        <v>533</v>
      </c>
      <c r="N1" s="161" t="s">
        <v>551</v>
      </c>
      <c r="O1" s="161" t="s">
        <v>552</v>
      </c>
    </row>
    <row r="2" spans="1:15">
      <c r="A2" s="164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65" t="str">
        <f t="shared" ref="B2:B33" si="0">G2</f>
        <v>의회운영위원회</v>
      </c>
      <c r="C2" s="164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66" t="s">
        <v>62</v>
      </c>
      <c r="F2" s="167" t="s">
        <v>62</v>
      </c>
      <c r="G2" s="166" t="s">
        <v>18</v>
      </c>
      <c r="H2" s="168">
        <v>1</v>
      </c>
      <c r="I2" s="169" t="s">
        <v>140</v>
      </c>
      <c r="K2" s="161" t="s">
        <v>536</v>
      </c>
      <c r="L2" s="161" t="s">
        <v>536</v>
      </c>
      <c r="N2" s="161" t="s">
        <v>551</v>
      </c>
      <c r="O2" s="161" t="s">
        <v>552</v>
      </c>
    </row>
    <row r="3" spans="1:15">
      <c r="A3" s="164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65" t="str">
        <f t="shared" si="0"/>
        <v>의회운영위원회</v>
      </c>
      <c r="C3" s="164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66" t="s">
        <v>121</v>
      </c>
      <c r="F3" s="167" t="s">
        <v>277</v>
      </c>
      <c r="G3" s="166" t="s">
        <v>18</v>
      </c>
      <c r="H3" s="168">
        <v>2</v>
      </c>
      <c r="I3" s="169" t="s">
        <v>145</v>
      </c>
      <c r="K3" s="161" t="s">
        <v>60</v>
      </c>
      <c r="L3" s="161" t="s">
        <v>60</v>
      </c>
      <c r="N3" s="161" t="s">
        <v>550</v>
      </c>
      <c r="O3" s="161" t="s">
        <v>553</v>
      </c>
    </row>
    <row r="4" spans="1:15">
      <c r="A4" s="164" t="str">
        <f t="shared" si="1"/>
        <v>홍보담당관</v>
      </c>
      <c r="B4" s="165" t="str">
        <f t="shared" si="0"/>
        <v>의회운영위원회</v>
      </c>
      <c r="C4" s="164" t="str">
        <f t="shared" si="2"/>
        <v>대변인</v>
      </c>
      <c r="E4" s="166" t="s">
        <v>121</v>
      </c>
      <c r="F4" s="167" t="s">
        <v>279</v>
      </c>
      <c r="G4" s="166" t="s">
        <v>18</v>
      </c>
      <c r="H4" s="168">
        <v>3</v>
      </c>
      <c r="I4" s="169" t="s">
        <v>147</v>
      </c>
      <c r="K4" s="161" t="s">
        <v>529</v>
      </c>
      <c r="L4" s="161" t="s">
        <v>534</v>
      </c>
      <c r="O4" s="161" t="s">
        <v>551</v>
      </c>
    </row>
    <row r="5" spans="1:15">
      <c r="A5" s="164" t="str">
        <f t="shared" si="1"/>
        <v>소통담당관</v>
      </c>
      <c r="B5" s="165" t="str">
        <f t="shared" si="0"/>
        <v>의회운영위원회</v>
      </c>
      <c r="C5" s="164" t="str">
        <f t="shared" si="2"/>
        <v>대변인</v>
      </c>
      <c r="E5" s="166" t="s">
        <v>121</v>
      </c>
      <c r="F5" s="167" t="s">
        <v>281</v>
      </c>
      <c r="G5" s="166" t="s">
        <v>18</v>
      </c>
      <c r="H5" s="168">
        <v>4</v>
      </c>
      <c r="I5" s="169" t="s">
        <v>149</v>
      </c>
      <c r="K5" s="161" t="s">
        <v>530</v>
      </c>
      <c r="L5" s="161" t="s">
        <v>530</v>
      </c>
      <c r="O5" s="161" t="s">
        <v>550</v>
      </c>
    </row>
    <row r="6" spans="1:15">
      <c r="A6" s="164" t="str">
        <f t="shared" si="1"/>
        <v>대외협력담당관</v>
      </c>
      <c r="B6" s="165" t="str">
        <f t="shared" si="0"/>
        <v>의회운영위원회</v>
      </c>
      <c r="C6" s="164" t="str">
        <f t="shared" si="2"/>
        <v>대외협력담당관</v>
      </c>
      <c r="E6" s="166" t="s">
        <v>115</v>
      </c>
      <c r="F6" s="167" t="s">
        <v>115</v>
      </c>
      <c r="G6" s="166" t="s">
        <v>18</v>
      </c>
      <c r="H6" s="168">
        <v>5</v>
      </c>
      <c r="I6" s="169" t="s">
        <v>158</v>
      </c>
      <c r="K6" s="161" t="s">
        <v>535</v>
      </c>
      <c r="L6" s="161" t="s">
        <v>531</v>
      </c>
    </row>
    <row r="7" spans="1:15">
      <c r="A7" s="164" t="str">
        <f t="shared" si="1"/>
        <v>서울사무소</v>
      </c>
      <c r="B7" s="165" t="str">
        <f t="shared" si="0"/>
        <v>의회운영위원회</v>
      </c>
      <c r="C7" s="164" t="str">
        <f t="shared" si="2"/>
        <v>대외협력담당관</v>
      </c>
      <c r="E7" s="166" t="s">
        <v>115</v>
      </c>
      <c r="F7" s="167" t="s">
        <v>317</v>
      </c>
      <c r="G7" s="166" t="s">
        <v>18</v>
      </c>
      <c r="H7" s="168">
        <v>6</v>
      </c>
      <c r="I7" s="169" t="s">
        <v>160</v>
      </c>
      <c r="K7" s="161" t="s">
        <v>531</v>
      </c>
    </row>
    <row r="8" spans="1:15">
      <c r="A8" s="164" t="str">
        <f t="shared" si="1"/>
        <v>감사총괄담당관</v>
      </c>
      <c r="B8" s="165" t="str">
        <f t="shared" si="0"/>
        <v>기획재정위원회</v>
      </c>
      <c r="C8" s="164" t="str">
        <f t="shared" si="2"/>
        <v>감사관</v>
      </c>
      <c r="E8" s="166" t="s">
        <v>120</v>
      </c>
      <c r="F8" s="167" t="s">
        <v>139</v>
      </c>
      <c r="G8" s="166" t="s">
        <v>19</v>
      </c>
      <c r="H8" s="168">
        <v>7</v>
      </c>
      <c r="I8" s="169" t="s">
        <v>170</v>
      </c>
    </row>
    <row r="9" spans="1:15">
      <c r="A9" s="164" t="str">
        <f t="shared" si="1"/>
        <v>조사담당관</v>
      </c>
      <c r="B9" s="165" t="str">
        <f t="shared" si="0"/>
        <v>기획재정위원회</v>
      </c>
      <c r="C9" s="164" t="str">
        <f t="shared" si="2"/>
        <v>감사관</v>
      </c>
      <c r="E9" s="166" t="s">
        <v>120</v>
      </c>
      <c r="F9" s="167" t="s">
        <v>141</v>
      </c>
      <c r="G9" s="166" t="s">
        <v>19</v>
      </c>
      <c r="H9" s="168">
        <v>8</v>
      </c>
      <c r="I9" s="169" t="s">
        <v>172</v>
      </c>
    </row>
    <row r="10" spans="1:15">
      <c r="A10" s="164" t="str">
        <f t="shared" si="1"/>
        <v>감사담당관</v>
      </c>
      <c r="B10" s="165" t="str">
        <f t="shared" si="0"/>
        <v>기획재정위원회</v>
      </c>
      <c r="C10" s="164" t="str">
        <f t="shared" si="2"/>
        <v>감사관</v>
      </c>
      <c r="E10" s="166" t="s">
        <v>120</v>
      </c>
      <c r="F10" s="167" t="s">
        <v>142</v>
      </c>
      <c r="G10" s="166" t="s">
        <v>19</v>
      </c>
      <c r="H10" s="168">
        <v>9</v>
      </c>
      <c r="I10" s="169" t="s">
        <v>174</v>
      </c>
    </row>
    <row r="11" spans="1:15">
      <c r="A11" s="164" t="str">
        <f t="shared" si="1"/>
        <v>계약심사담당관</v>
      </c>
      <c r="B11" s="165" t="str">
        <f t="shared" si="0"/>
        <v>기획재정위원회</v>
      </c>
      <c r="C11" s="164" t="str">
        <f t="shared" si="2"/>
        <v>감사관</v>
      </c>
      <c r="E11" s="166" t="s">
        <v>120</v>
      </c>
      <c r="F11" s="167" t="s">
        <v>143</v>
      </c>
      <c r="G11" s="166" t="s">
        <v>19</v>
      </c>
      <c r="H11" s="168">
        <v>10</v>
      </c>
      <c r="I11" s="169" t="s">
        <v>176</v>
      </c>
    </row>
    <row r="12" spans="1:15">
      <c r="A12" s="164" t="str">
        <f t="shared" si="1"/>
        <v>기획담당관</v>
      </c>
      <c r="B12" s="165" t="str">
        <f t="shared" si="0"/>
        <v>기획재정위원회</v>
      </c>
      <c r="C12" s="164" t="str">
        <f t="shared" si="2"/>
        <v>기획조정실</v>
      </c>
      <c r="E12" s="166" t="s">
        <v>107</v>
      </c>
      <c r="F12" s="167" t="s">
        <v>144</v>
      </c>
      <c r="G12" s="166" t="s">
        <v>19</v>
      </c>
      <c r="H12" s="168">
        <v>11</v>
      </c>
      <c r="I12" s="169" t="s">
        <v>183</v>
      </c>
    </row>
    <row r="13" spans="1:15">
      <c r="A13" s="164" t="str">
        <f t="shared" si="1"/>
        <v>미래전략담당관</v>
      </c>
      <c r="B13" s="165" t="str">
        <f t="shared" si="0"/>
        <v>기획재정위원회</v>
      </c>
      <c r="C13" s="164" t="str">
        <f t="shared" si="2"/>
        <v>기획조정실</v>
      </c>
      <c r="E13" s="166" t="s">
        <v>107</v>
      </c>
      <c r="F13" s="167" t="s">
        <v>146</v>
      </c>
      <c r="G13" s="166" t="s">
        <v>19</v>
      </c>
      <c r="H13" s="168">
        <v>12</v>
      </c>
      <c r="I13" s="169" t="s">
        <v>185</v>
      </c>
    </row>
    <row r="14" spans="1:15">
      <c r="A14" s="164" t="str">
        <f t="shared" si="1"/>
        <v>예산담당관</v>
      </c>
      <c r="B14" s="165" t="str">
        <f t="shared" si="0"/>
        <v>기획재정위원회</v>
      </c>
      <c r="C14" s="164" t="str">
        <f t="shared" si="2"/>
        <v>기획조정실</v>
      </c>
      <c r="E14" s="166" t="s">
        <v>107</v>
      </c>
      <c r="F14" s="167" t="s">
        <v>148</v>
      </c>
      <c r="G14" s="166" t="s">
        <v>19</v>
      </c>
      <c r="H14" s="168">
        <v>13</v>
      </c>
      <c r="I14" s="169" t="s">
        <v>187</v>
      </c>
    </row>
    <row r="15" spans="1:15">
      <c r="A15" s="164" t="str">
        <f t="shared" si="1"/>
        <v>평가담당관</v>
      </c>
      <c r="B15" s="165" t="str">
        <f t="shared" si="0"/>
        <v>기획재정위원회</v>
      </c>
      <c r="C15" s="164" t="str">
        <f t="shared" si="2"/>
        <v>기획조정실</v>
      </c>
      <c r="E15" s="166" t="s">
        <v>107</v>
      </c>
      <c r="F15" s="167" t="s">
        <v>150</v>
      </c>
      <c r="G15" s="166" t="s">
        <v>19</v>
      </c>
      <c r="H15" s="168">
        <v>14</v>
      </c>
      <c r="I15" s="169" t="s">
        <v>428</v>
      </c>
    </row>
    <row r="16" spans="1:15">
      <c r="A16" s="164" t="str">
        <f t="shared" si="1"/>
        <v>법무담당관</v>
      </c>
      <c r="B16" s="165" t="str">
        <f t="shared" si="0"/>
        <v>기획재정위원회</v>
      </c>
      <c r="C16" s="164" t="str">
        <f t="shared" si="2"/>
        <v>기획조정실</v>
      </c>
      <c r="E16" s="166" t="s">
        <v>107</v>
      </c>
      <c r="F16" s="167" t="s">
        <v>151</v>
      </c>
      <c r="G16" s="166" t="s">
        <v>19</v>
      </c>
      <c r="H16" s="168">
        <v>15</v>
      </c>
      <c r="I16" s="169" t="s">
        <v>429</v>
      </c>
    </row>
    <row r="17" spans="1:9">
      <c r="A17" s="164" t="str">
        <f t="shared" si="1"/>
        <v>규제개혁추진단</v>
      </c>
      <c r="B17" s="165" t="str">
        <f t="shared" si="0"/>
        <v>기획재정위원회</v>
      </c>
      <c r="C17" s="164" t="str">
        <f t="shared" si="2"/>
        <v>기획조정실</v>
      </c>
      <c r="E17" s="166" t="s">
        <v>107</v>
      </c>
      <c r="F17" s="167" t="s">
        <v>152</v>
      </c>
      <c r="G17" s="166" t="s">
        <v>19</v>
      </c>
      <c r="H17" s="168">
        <v>16</v>
      </c>
      <c r="I17" s="169" t="s">
        <v>430</v>
      </c>
    </row>
    <row r="18" spans="1:9">
      <c r="A18" s="164" t="str">
        <f t="shared" si="1"/>
        <v>따복공동체지원단</v>
      </c>
      <c r="B18" s="165" t="str">
        <f t="shared" si="0"/>
        <v>기획재정위원회</v>
      </c>
      <c r="C18" s="164" t="str">
        <f t="shared" si="2"/>
        <v>기획조정실</v>
      </c>
      <c r="E18" s="166" t="s">
        <v>107</v>
      </c>
      <c r="F18" s="167" t="s">
        <v>153</v>
      </c>
      <c r="G18" s="166" t="s">
        <v>19</v>
      </c>
      <c r="H18" s="168">
        <v>17</v>
      </c>
      <c r="I18" s="169" t="s">
        <v>431</v>
      </c>
    </row>
    <row r="19" spans="1:9">
      <c r="A19" s="164" t="str">
        <f t="shared" si="1"/>
        <v>정보기획담당관</v>
      </c>
      <c r="B19" s="165" t="str">
        <f t="shared" si="0"/>
        <v>기획재정위원회</v>
      </c>
      <c r="C19" s="164" t="str">
        <f t="shared" si="2"/>
        <v>기획조정실</v>
      </c>
      <c r="E19" s="166" t="s">
        <v>107</v>
      </c>
      <c r="F19" s="167" t="s">
        <v>154</v>
      </c>
      <c r="G19" s="166" t="s">
        <v>19</v>
      </c>
      <c r="H19" s="168">
        <v>18</v>
      </c>
      <c r="I19" s="169" t="s">
        <v>432</v>
      </c>
    </row>
    <row r="20" spans="1:9">
      <c r="A20" s="164" t="str">
        <f t="shared" si="1"/>
        <v>정보통신보안담당관</v>
      </c>
      <c r="B20" s="165" t="str">
        <f t="shared" si="0"/>
        <v>기획재정위원회</v>
      </c>
      <c r="C20" s="164" t="str">
        <f t="shared" si="2"/>
        <v>기획조정실</v>
      </c>
      <c r="E20" s="166" t="s">
        <v>107</v>
      </c>
      <c r="F20" s="167" t="s">
        <v>155</v>
      </c>
      <c r="G20" s="166" t="s">
        <v>19</v>
      </c>
      <c r="H20" s="168">
        <v>19</v>
      </c>
      <c r="I20" s="169" t="s">
        <v>433</v>
      </c>
    </row>
    <row r="21" spans="1:9">
      <c r="A21" s="164" t="str">
        <f t="shared" si="1"/>
        <v>빅데이터담당관</v>
      </c>
      <c r="B21" s="165" t="str">
        <f t="shared" si="0"/>
        <v>기획재정위원회</v>
      </c>
      <c r="C21" s="164" t="str">
        <f t="shared" si="2"/>
        <v>기획조정실</v>
      </c>
      <c r="E21" s="166" t="s">
        <v>107</v>
      </c>
      <c r="F21" s="167" t="s">
        <v>156</v>
      </c>
      <c r="G21" s="166" t="s">
        <v>19</v>
      </c>
      <c r="H21" s="168">
        <v>20</v>
      </c>
      <c r="I21" s="169" t="s">
        <v>434</v>
      </c>
    </row>
    <row r="22" spans="1:9">
      <c r="A22" s="164" t="str">
        <f t="shared" si="1"/>
        <v>기획예산담당관</v>
      </c>
      <c r="B22" s="165" t="str">
        <f t="shared" si="0"/>
        <v>기획재정위원회</v>
      </c>
      <c r="C22" s="164" t="str">
        <f t="shared" si="2"/>
        <v>균형발전기획실</v>
      </c>
      <c r="E22" s="166" t="s">
        <v>319</v>
      </c>
      <c r="F22" s="167" t="s">
        <v>320</v>
      </c>
      <c r="G22" s="166" t="s">
        <v>19</v>
      </c>
      <c r="H22" s="168">
        <v>21</v>
      </c>
      <c r="I22" s="169" t="s">
        <v>189</v>
      </c>
    </row>
    <row r="23" spans="1:9">
      <c r="A23" s="164" t="str">
        <f t="shared" si="1"/>
        <v>균형발전담당관</v>
      </c>
      <c r="B23" s="165" t="str">
        <f t="shared" si="0"/>
        <v>기획재정위원회</v>
      </c>
      <c r="C23" s="164" t="str">
        <f t="shared" si="2"/>
        <v>균형발전기획실</v>
      </c>
      <c r="E23" s="166" t="s">
        <v>319</v>
      </c>
      <c r="F23" s="167" t="s">
        <v>322</v>
      </c>
      <c r="G23" s="166" t="s">
        <v>19</v>
      </c>
      <c r="H23" s="168">
        <v>22</v>
      </c>
      <c r="I23" s="169" t="s">
        <v>191</v>
      </c>
    </row>
    <row r="24" spans="1:9">
      <c r="A24" s="164" t="str">
        <f t="shared" si="1"/>
        <v>통일기반조성담당관</v>
      </c>
      <c r="B24" s="165" t="str">
        <f t="shared" si="0"/>
        <v>기획재정위원회</v>
      </c>
      <c r="C24" s="164" t="str">
        <f t="shared" si="2"/>
        <v>균형발전기획실</v>
      </c>
      <c r="E24" s="166" t="s">
        <v>319</v>
      </c>
      <c r="F24" s="167" t="s">
        <v>326</v>
      </c>
      <c r="G24" s="166" t="s">
        <v>19</v>
      </c>
      <c r="H24" s="168">
        <v>23</v>
      </c>
      <c r="I24" s="169" t="s">
        <v>193</v>
      </c>
    </row>
    <row r="25" spans="1:9">
      <c r="A25" s="164" t="str">
        <f t="shared" si="1"/>
        <v>DMZ정책담당관</v>
      </c>
      <c r="B25" s="165" t="str">
        <f t="shared" si="0"/>
        <v>기획재정위원회</v>
      </c>
      <c r="C25" s="164" t="str">
        <f t="shared" si="2"/>
        <v>균형발전기획실</v>
      </c>
      <c r="E25" s="166" t="s">
        <v>319</v>
      </c>
      <c r="F25" s="167" t="s">
        <v>328</v>
      </c>
      <c r="G25" s="166" t="s">
        <v>19</v>
      </c>
      <c r="H25" s="168">
        <v>24</v>
      </c>
      <c r="I25" s="169" t="s">
        <v>195</v>
      </c>
    </row>
    <row r="26" spans="1:9">
      <c r="A26" s="164" t="str">
        <f t="shared" si="1"/>
        <v>군관협력담당관</v>
      </c>
      <c r="B26" s="165" t="str">
        <f t="shared" si="0"/>
        <v>기획재정위원회</v>
      </c>
      <c r="C26" s="164" t="str">
        <f t="shared" si="2"/>
        <v>균형발전기획실</v>
      </c>
      <c r="E26" s="166" t="s">
        <v>319</v>
      </c>
      <c r="F26" s="167" t="s">
        <v>332</v>
      </c>
      <c r="G26" s="166" t="s">
        <v>19</v>
      </c>
      <c r="H26" s="168">
        <v>25</v>
      </c>
      <c r="I26" s="169" t="s">
        <v>197</v>
      </c>
    </row>
    <row r="27" spans="1:9">
      <c r="A27" s="164" t="str">
        <f t="shared" si="1"/>
        <v>경제정책과</v>
      </c>
      <c r="B27" s="165" t="str">
        <f t="shared" si="0"/>
        <v>경제과학기술위원회</v>
      </c>
      <c r="C27" s="164" t="str">
        <f t="shared" si="2"/>
        <v>경제실</v>
      </c>
      <c r="E27" s="166" t="s">
        <v>334</v>
      </c>
      <c r="F27" s="167" t="s">
        <v>335</v>
      </c>
      <c r="G27" s="166" t="s">
        <v>10</v>
      </c>
      <c r="H27" s="168">
        <v>26</v>
      </c>
      <c r="I27" s="169" t="s">
        <v>200</v>
      </c>
    </row>
    <row r="28" spans="1:9">
      <c r="A28" s="164" t="str">
        <f t="shared" si="1"/>
        <v>일자리정책과</v>
      </c>
      <c r="B28" s="165" t="str">
        <f t="shared" si="0"/>
        <v>경제과학기술위원회</v>
      </c>
      <c r="C28" s="164" t="str">
        <f t="shared" si="2"/>
        <v>경제실</v>
      </c>
      <c r="E28" s="166" t="s">
        <v>334</v>
      </c>
      <c r="F28" s="167" t="s">
        <v>337</v>
      </c>
      <c r="G28" s="166" t="s">
        <v>10</v>
      </c>
      <c r="H28" s="168">
        <v>27</v>
      </c>
      <c r="I28" s="169" t="s">
        <v>202</v>
      </c>
    </row>
    <row r="29" spans="1:9">
      <c r="A29" s="164" t="str">
        <f t="shared" si="1"/>
        <v>경기일자리센터</v>
      </c>
      <c r="B29" s="165" t="str">
        <f t="shared" si="0"/>
        <v>경제과학기술위원회</v>
      </c>
      <c r="C29" s="164" t="str">
        <f t="shared" si="2"/>
        <v>경제실</v>
      </c>
      <c r="E29" s="166" t="s">
        <v>334</v>
      </c>
      <c r="F29" s="167" t="s">
        <v>339</v>
      </c>
      <c r="G29" s="166" t="s">
        <v>10</v>
      </c>
      <c r="H29" s="168">
        <v>28</v>
      </c>
      <c r="I29" s="169" t="s">
        <v>204</v>
      </c>
    </row>
    <row r="30" spans="1:9">
      <c r="A30" s="164" t="str">
        <f t="shared" si="1"/>
        <v>사회적경제과</v>
      </c>
      <c r="B30" s="165" t="str">
        <f t="shared" si="0"/>
        <v>경제과학기술위원회</v>
      </c>
      <c r="C30" s="164" t="str">
        <f t="shared" si="2"/>
        <v>경제실</v>
      </c>
      <c r="E30" s="166" t="s">
        <v>334</v>
      </c>
      <c r="F30" s="167" t="s">
        <v>341</v>
      </c>
      <c r="G30" s="166" t="s">
        <v>10</v>
      </c>
      <c r="H30" s="168">
        <v>29</v>
      </c>
      <c r="I30" s="169" t="s">
        <v>205</v>
      </c>
    </row>
    <row r="31" spans="1:9">
      <c r="A31" s="164" t="str">
        <f t="shared" si="1"/>
        <v>기업지원과</v>
      </c>
      <c r="B31" s="165" t="str">
        <f t="shared" si="0"/>
        <v>경제과학기술위원회</v>
      </c>
      <c r="C31" s="164" t="str">
        <f t="shared" si="2"/>
        <v>경제실</v>
      </c>
      <c r="E31" s="166" t="s">
        <v>334</v>
      </c>
      <c r="F31" s="167" t="s">
        <v>343</v>
      </c>
      <c r="G31" s="166" t="s">
        <v>10</v>
      </c>
      <c r="H31" s="168">
        <v>30</v>
      </c>
      <c r="I31" s="169" t="s">
        <v>207</v>
      </c>
    </row>
    <row r="32" spans="1:9">
      <c r="A32" s="164" t="str">
        <f t="shared" si="1"/>
        <v>산업정책과</v>
      </c>
      <c r="B32" s="165" t="str">
        <f t="shared" si="0"/>
        <v>경제과학기술위원회</v>
      </c>
      <c r="C32" s="164" t="str">
        <f t="shared" si="2"/>
        <v>경제실</v>
      </c>
      <c r="E32" s="166" t="s">
        <v>334</v>
      </c>
      <c r="F32" s="167" t="s">
        <v>345</v>
      </c>
      <c r="G32" s="166" t="s">
        <v>10</v>
      </c>
      <c r="H32" s="168">
        <v>31</v>
      </c>
      <c r="I32" s="169" t="s">
        <v>209</v>
      </c>
    </row>
    <row r="33" spans="1:9">
      <c r="A33" s="164" t="str">
        <f t="shared" si="1"/>
        <v>특화산업과</v>
      </c>
      <c r="B33" s="165" t="str">
        <f t="shared" si="0"/>
        <v>경제과학기술위원회</v>
      </c>
      <c r="C33" s="164" t="str">
        <f t="shared" si="2"/>
        <v>경제실</v>
      </c>
      <c r="E33" s="166" t="s">
        <v>334</v>
      </c>
      <c r="F33" s="167" t="s">
        <v>347</v>
      </c>
      <c r="G33" s="166" t="s">
        <v>10</v>
      </c>
      <c r="H33" s="168">
        <v>32</v>
      </c>
      <c r="I33" s="169" t="s">
        <v>435</v>
      </c>
    </row>
    <row r="34" spans="1:9">
      <c r="A34" s="164" t="str">
        <f t="shared" si="1"/>
        <v>과학기술과</v>
      </c>
      <c r="B34" s="165" t="str">
        <f t="shared" ref="B34:B65" si="3">G34</f>
        <v>경제과학기술위원회</v>
      </c>
      <c r="C34" s="164" t="str">
        <f t="shared" si="2"/>
        <v>경제실</v>
      </c>
      <c r="E34" s="166" t="s">
        <v>334</v>
      </c>
      <c r="F34" s="167" t="s">
        <v>349</v>
      </c>
      <c r="G34" s="166" t="s">
        <v>10</v>
      </c>
      <c r="H34" s="168">
        <v>33</v>
      </c>
      <c r="I34" s="169" t="s">
        <v>436</v>
      </c>
    </row>
    <row r="35" spans="1:9">
      <c r="A35" s="164" t="str">
        <f t="shared" si="1"/>
        <v>외교정책과</v>
      </c>
      <c r="B35" s="165" t="str">
        <f t="shared" si="3"/>
        <v>경제과학기술위원회</v>
      </c>
      <c r="C35" s="164" t="str">
        <f t="shared" si="2"/>
        <v>경제실</v>
      </c>
      <c r="E35" s="166" t="s">
        <v>334</v>
      </c>
      <c r="F35" s="167" t="s">
        <v>350</v>
      </c>
      <c r="G35" s="166" t="s">
        <v>10</v>
      </c>
      <c r="H35" s="168">
        <v>34</v>
      </c>
      <c r="I35" s="169" t="s">
        <v>437</v>
      </c>
    </row>
    <row r="36" spans="1:9">
      <c r="A36" s="164" t="str">
        <f t="shared" si="1"/>
        <v>국제통상과</v>
      </c>
      <c r="B36" s="165" t="str">
        <f t="shared" si="3"/>
        <v>경제과학기술위원회</v>
      </c>
      <c r="C36" s="164" t="str">
        <f t="shared" si="2"/>
        <v>경제실</v>
      </c>
      <c r="E36" s="166" t="s">
        <v>334</v>
      </c>
      <c r="F36" s="167" t="s">
        <v>351</v>
      </c>
      <c r="G36" s="166" t="s">
        <v>10</v>
      </c>
      <c r="H36" s="168">
        <v>35</v>
      </c>
      <c r="I36" s="169" t="s">
        <v>438</v>
      </c>
    </row>
    <row r="37" spans="1:9">
      <c r="A37" s="164" t="str">
        <f t="shared" si="1"/>
        <v>투자진흥과</v>
      </c>
      <c r="B37" s="165" t="str">
        <f t="shared" si="3"/>
        <v>경제과학기술위원회</v>
      </c>
      <c r="C37" s="164" t="str">
        <f t="shared" si="2"/>
        <v>경제실</v>
      </c>
      <c r="E37" s="166" t="s">
        <v>334</v>
      </c>
      <c r="F37" s="167" t="s">
        <v>352</v>
      </c>
      <c r="G37" s="166" t="s">
        <v>10</v>
      </c>
      <c r="H37" s="168">
        <v>36</v>
      </c>
      <c r="I37" s="169" t="s">
        <v>439</v>
      </c>
    </row>
    <row r="38" spans="1:9">
      <c r="A38" s="164" t="str">
        <f t="shared" si="1"/>
        <v>기술학교</v>
      </c>
      <c r="B38" s="165" t="str">
        <f t="shared" si="3"/>
        <v>경제과학기술위원회</v>
      </c>
      <c r="C38" s="164" t="str">
        <f t="shared" si="2"/>
        <v>경제실</v>
      </c>
      <c r="E38" s="166" t="s">
        <v>334</v>
      </c>
      <c r="F38" s="167" t="s">
        <v>353</v>
      </c>
      <c r="G38" s="166" t="s">
        <v>10</v>
      </c>
      <c r="H38" s="168">
        <v>37</v>
      </c>
      <c r="I38" s="169" t="s">
        <v>440</v>
      </c>
    </row>
    <row r="39" spans="1:9">
      <c r="A39" s="164" t="str">
        <f t="shared" si="1"/>
        <v>총무과</v>
      </c>
      <c r="B39" s="165" t="str">
        <f t="shared" si="3"/>
        <v>안전행정위원회</v>
      </c>
      <c r="C39" s="164" t="str">
        <f t="shared" si="2"/>
        <v>자치행정국</v>
      </c>
      <c r="E39" s="166" t="s">
        <v>109</v>
      </c>
      <c r="F39" s="167" t="s">
        <v>169</v>
      </c>
      <c r="G39" s="166" t="s">
        <v>61</v>
      </c>
      <c r="H39" s="168">
        <v>38</v>
      </c>
      <c r="I39" s="169" t="s">
        <v>212</v>
      </c>
    </row>
    <row r="40" spans="1:9">
      <c r="A40" s="164" t="str">
        <f t="shared" si="1"/>
        <v>자치행정과</v>
      </c>
      <c r="B40" s="165" t="str">
        <f t="shared" si="3"/>
        <v>안전행정위원회</v>
      </c>
      <c r="C40" s="164" t="str">
        <f t="shared" si="2"/>
        <v>자치행정국</v>
      </c>
      <c r="E40" s="166" t="s">
        <v>109</v>
      </c>
      <c r="F40" s="167" t="s">
        <v>171</v>
      </c>
      <c r="G40" s="166" t="s">
        <v>61</v>
      </c>
      <c r="H40" s="168">
        <v>39</v>
      </c>
      <c r="I40" s="169" t="s">
        <v>214</v>
      </c>
    </row>
    <row r="41" spans="1:9">
      <c r="A41" s="164" t="str">
        <f t="shared" si="1"/>
        <v>인사과</v>
      </c>
      <c r="B41" s="165" t="str">
        <f t="shared" si="3"/>
        <v>안전행정위원회</v>
      </c>
      <c r="C41" s="164" t="str">
        <f t="shared" si="2"/>
        <v>자치행정국</v>
      </c>
      <c r="E41" s="166" t="s">
        <v>109</v>
      </c>
      <c r="F41" s="167" t="s">
        <v>173</v>
      </c>
      <c r="G41" s="166" t="s">
        <v>61</v>
      </c>
      <c r="H41" s="168">
        <v>40</v>
      </c>
      <c r="I41" s="169" t="s">
        <v>216</v>
      </c>
    </row>
    <row r="42" spans="1:9">
      <c r="A42" s="164" t="str">
        <f t="shared" si="1"/>
        <v>언제나민원실</v>
      </c>
      <c r="B42" s="165" t="str">
        <f t="shared" si="3"/>
        <v>안전행정위원회</v>
      </c>
      <c r="C42" s="164" t="str">
        <f t="shared" si="2"/>
        <v>자치행정국</v>
      </c>
      <c r="E42" s="166" t="s">
        <v>109</v>
      </c>
      <c r="F42" s="167" t="s">
        <v>175</v>
      </c>
      <c r="G42" s="166" t="s">
        <v>61</v>
      </c>
      <c r="H42" s="168">
        <v>41</v>
      </c>
      <c r="I42" s="169" t="s">
        <v>441</v>
      </c>
    </row>
    <row r="43" spans="1:9">
      <c r="A43" s="164" t="str">
        <f t="shared" si="1"/>
        <v>세정과</v>
      </c>
      <c r="B43" s="165" t="str">
        <f t="shared" si="3"/>
        <v>안전행정위원회</v>
      </c>
      <c r="C43" s="164" t="str">
        <f t="shared" si="2"/>
        <v>자치행정국</v>
      </c>
      <c r="E43" s="166" t="s">
        <v>109</v>
      </c>
      <c r="F43" s="167" t="s">
        <v>177</v>
      </c>
      <c r="G43" s="166" t="s">
        <v>61</v>
      </c>
      <c r="H43" s="168">
        <v>42</v>
      </c>
      <c r="I43" s="169" t="s">
        <v>442</v>
      </c>
    </row>
    <row r="44" spans="1:9">
      <c r="A44" s="164" t="str">
        <f t="shared" si="1"/>
        <v>세원관리과</v>
      </c>
      <c r="B44" s="165" t="str">
        <f t="shared" si="3"/>
        <v>안전행정위원회</v>
      </c>
      <c r="C44" s="164" t="str">
        <f t="shared" si="2"/>
        <v>자치행정국</v>
      </c>
      <c r="E44" s="166" t="s">
        <v>109</v>
      </c>
      <c r="F44" s="167" t="s">
        <v>178</v>
      </c>
      <c r="G44" s="166" t="s">
        <v>61</v>
      </c>
      <c r="H44" s="168">
        <v>43</v>
      </c>
      <c r="I44" s="169" t="s">
        <v>443</v>
      </c>
    </row>
    <row r="45" spans="1:9">
      <c r="A45" s="164" t="str">
        <f t="shared" si="1"/>
        <v>회계과</v>
      </c>
      <c r="B45" s="165" t="str">
        <f t="shared" si="3"/>
        <v>안전행정위원회</v>
      </c>
      <c r="C45" s="164" t="str">
        <f t="shared" si="2"/>
        <v>자치행정국</v>
      </c>
      <c r="E45" s="166" t="s">
        <v>109</v>
      </c>
      <c r="F45" s="167" t="s">
        <v>179</v>
      </c>
      <c r="G45" s="166" t="s">
        <v>61</v>
      </c>
      <c r="H45" s="168">
        <v>44</v>
      </c>
      <c r="I45" s="169" t="s">
        <v>444</v>
      </c>
    </row>
    <row r="46" spans="1:9">
      <c r="A46" s="164" t="str">
        <f t="shared" si="1"/>
        <v>특별사법경찰단</v>
      </c>
      <c r="B46" s="165" t="str">
        <f t="shared" si="3"/>
        <v>안전행정위원회</v>
      </c>
      <c r="C46" s="164" t="str">
        <f t="shared" si="2"/>
        <v>자치행정국</v>
      </c>
      <c r="E46" s="166" t="s">
        <v>109</v>
      </c>
      <c r="F46" s="167" t="s">
        <v>180</v>
      </c>
      <c r="G46" s="166" t="s">
        <v>61</v>
      </c>
      <c r="H46" s="168">
        <v>45</v>
      </c>
      <c r="I46" s="169" t="s">
        <v>445</v>
      </c>
    </row>
    <row r="47" spans="1:9">
      <c r="A47" s="164" t="str">
        <f t="shared" si="1"/>
        <v>소방행정과</v>
      </c>
      <c r="B47" s="165" t="str">
        <f t="shared" si="3"/>
        <v>안전행정위원회</v>
      </c>
      <c r="C47" s="164" t="str">
        <f t="shared" si="2"/>
        <v>재난안전본부</v>
      </c>
      <c r="E47" s="166" t="s">
        <v>217</v>
      </c>
      <c r="F47" s="167" t="s">
        <v>218</v>
      </c>
      <c r="G47" s="166" t="s">
        <v>61</v>
      </c>
      <c r="H47" s="168">
        <v>46</v>
      </c>
      <c r="I47" s="169" t="s">
        <v>219</v>
      </c>
    </row>
    <row r="48" spans="1:9">
      <c r="A48" s="164" t="str">
        <f t="shared" si="1"/>
        <v>재난안전과</v>
      </c>
      <c r="B48" s="165" t="str">
        <f t="shared" si="3"/>
        <v>안전행정위원회</v>
      </c>
      <c r="C48" s="164" t="str">
        <f t="shared" si="2"/>
        <v>재난안전본부</v>
      </c>
      <c r="E48" s="166" t="s">
        <v>217</v>
      </c>
      <c r="F48" s="167" t="s">
        <v>220</v>
      </c>
      <c r="G48" s="166" t="s">
        <v>61</v>
      </c>
      <c r="H48" s="168">
        <v>47</v>
      </c>
      <c r="I48" s="169" t="s">
        <v>221</v>
      </c>
    </row>
    <row r="49" spans="1:9">
      <c r="A49" s="164" t="str">
        <f t="shared" si="1"/>
        <v>재난대응과</v>
      </c>
      <c r="B49" s="165" t="str">
        <f t="shared" si="3"/>
        <v>안전행정위원회</v>
      </c>
      <c r="C49" s="164" t="str">
        <f t="shared" si="2"/>
        <v>재난안전본부</v>
      </c>
      <c r="E49" s="166" t="s">
        <v>217</v>
      </c>
      <c r="F49" s="167" t="s">
        <v>222</v>
      </c>
      <c r="G49" s="166" t="s">
        <v>61</v>
      </c>
      <c r="H49" s="168">
        <v>48</v>
      </c>
      <c r="I49" s="169" t="s">
        <v>223</v>
      </c>
    </row>
    <row r="50" spans="1:9">
      <c r="A50" s="164" t="str">
        <f t="shared" si="1"/>
        <v>재난종합지휘센터</v>
      </c>
      <c r="B50" s="165" t="str">
        <f t="shared" si="3"/>
        <v>안전행정위원회</v>
      </c>
      <c r="C50" s="164" t="str">
        <f t="shared" si="2"/>
        <v>재난안전본부</v>
      </c>
      <c r="E50" s="166" t="s">
        <v>217</v>
      </c>
      <c r="F50" s="167" t="s">
        <v>224</v>
      </c>
      <c r="G50" s="166" t="s">
        <v>61</v>
      </c>
      <c r="H50" s="168">
        <v>49</v>
      </c>
      <c r="I50" s="169" t="s">
        <v>225</v>
      </c>
    </row>
    <row r="51" spans="1:9">
      <c r="A51" s="164" t="str">
        <f t="shared" si="1"/>
        <v>안전교육훈련담당관</v>
      </c>
      <c r="B51" s="165" t="str">
        <f t="shared" si="3"/>
        <v>안전행정위원회</v>
      </c>
      <c r="C51" s="164" t="str">
        <f t="shared" si="2"/>
        <v>재난안전본부</v>
      </c>
      <c r="E51" s="166" t="s">
        <v>217</v>
      </c>
      <c r="F51" s="167" t="s">
        <v>226</v>
      </c>
      <c r="G51" s="166" t="s">
        <v>61</v>
      </c>
      <c r="H51" s="168">
        <v>50</v>
      </c>
      <c r="I51" s="169" t="s">
        <v>227</v>
      </c>
    </row>
    <row r="52" spans="1:9">
      <c r="A52" s="164" t="str">
        <f t="shared" si="1"/>
        <v>청문감사담당관</v>
      </c>
      <c r="B52" s="165" t="str">
        <f t="shared" si="3"/>
        <v>안전행정위원회</v>
      </c>
      <c r="C52" s="164" t="str">
        <f t="shared" si="2"/>
        <v>재난안전본부</v>
      </c>
      <c r="E52" s="166" t="s">
        <v>217</v>
      </c>
      <c r="F52" s="167" t="s">
        <v>228</v>
      </c>
      <c r="G52" s="166" t="s">
        <v>61</v>
      </c>
      <c r="H52" s="168">
        <v>51</v>
      </c>
      <c r="I52" s="169" t="s">
        <v>229</v>
      </c>
    </row>
    <row r="53" spans="1:9">
      <c r="A53" s="164" t="str">
        <f t="shared" si="1"/>
        <v>특수대응단</v>
      </c>
      <c r="B53" s="165" t="str">
        <f t="shared" si="3"/>
        <v>안전행정위원회</v>
      </c>
      <c r="C53" s="164" t="str">
        <f t="shared" si="2"/>
        <v>재난안전본부</v>
      </c>
      <c r="E53" s="166" t="s">
        <v>217</v>
      </c>
      <c r="F53" s="167" t="s">
        <v>230</v>
      </c>
      <c r="G53" s="166" t="s">
        <v>61</v>
      </c>
      <c r="H53" s="168">
        <v>52</v>
      </c>
      <c r="I53" s="169" t="s">
        <v>231</v>
      </c>
    </row>
    <row r="54" spans="1:9">
      <c r="A54" s="164" t="str">
        <f t="shared" si="1"/>
        <v>안전기획과</v>
      </c>
      <c r="B54" s="165" t="str">
        <f t="shared" si="3"/>
        <v>안전행정위원회</v>
      </c>
      <c r="C54" s="164" t="str">
        <f t="shared" si="2"/>
        <v>재난안전본부</v>
      </c>
      <c r="E54" s="166" t="s">
        <v>217</v>
      </c>
      <c r="F54" s="167" t="s">
        <v>232</v>
      </c>
      <c r="G54" s="166" t="s">
        <v>61</v>
      </c>
      <c r="H54" s="168">
        <v>53</v>
      </c>
      <c r="I54" s="169" t="s">
        <v>233</v>
      </c>
    </row>
    <row r="55" spans="1:9">
      <c r="A55" s="164" t="str">
        <f t="shared" si="1"/>
        <v>재난대책과</v>
      </c>
      <c r="B55" s="165" t="str">
        <f t="shared" si="3"/>
        <v>안전행정위원회</v>
      </c>
      <c r="C55" s="164" t="str">
        <f t="shared" si="2"/>
        <v>재난안전본부</v>
      </c>
      <c r="E55" s="166" t="s">
        <v>217</v>
      </c>
      <c r="F55" s="167" t="s">
        <v>234</v>
      </c>
      <c r="G55" s="166" t="s">
        <v>61</v>
      </c>
      <c r="H55" s="168">
        <v>54</v>
      </c>
      <c r="I55" s="169" t="s">
        <v>235</v>
      </c>
    </row>
    <row r="56" spans="1:9">
      <c r="A56" s="164" t="str">
        <f t="shared" si="1"/>
        <v>기동안전점검단</v>
      </c>
      <c r="B56" s="165" t="str">
        <f t="shared" si="3"/>
        <v>안전행정위원회</v>
      </c>
      <c r="C56" s="164" t="str">
        <f t="shared" si="2"/>
        <v>재난안전본부</v>
      </c>
      <c r="E56" s="166" t="s">
        <v>217</v>
      </c>
      <c r="F56" s="167" t="s">
        <v>236</v>
      </c>
      <c r="G56" s="166" t="s">
        <v>61</v>
      </c>
      <c r="H56" s="168">
        <v>55</v>
      </c>
      <c r="I56" s="169" t="s">
        <v>237</v>
      </c>
    </row>
    <row r="57" spans="1:9">
      <c r="A57" s="164" t="str">
        <f t="shared" si="1"/>
        <v>소방행정기획과</v>
      </c>
      <c r="B57" s="165" t="str">
        <f t="shared" si="3"/>
        <v>안전행정위원회</v>
      </c>
      <c r="C57" s="164" t="str">
        <f t="shared" si="2"/>
        <v>재난안전본부</v>
      </c>
      <c r="E57" s="166" t="s">
        <v>122</v>
      </c>
      <c r="F57" s="167" t="s">
        <v>238</v>
      </c>
      <c r="G57" s="166" t="s">
        <v>61</v>
      </c>
      <c r="H57" s="168">
        <v>56</v>
      </c>
      <c r="I57" s="169" t="s">
        <v>239</v>
      </c>
    </row>
    <row r="58" spans="1:9">
      <c r="A58" s="164" t="str">
        <f t="shared" si="1"/>
        <v>특수대응단(북부)</v>
      </c>
      <c r="B58" s="165" t="str">
        <f t="shared" si="3"/>
        <v>안전행정위원회</v>
      </c>
      <c r="C58" s="164" t="str">
        <f t="shared" si="2"/>
        <v>재난안전본부</v>
      </c>
      <c r="E58" s="166" t="s">
        <v>122</v>
      </c>
      <c r="F58" s="167" t="s">
        <v>230</v>
      </c>
      <c r="G58" s="166" t="s">
        <v>61</v>
      </c>
      <c r="H58" s="168">
        <v>57</v>
      </c>
      <c r="I58" s="169" t="s">
        <v>240</v>
      </c>
    </row>
    <row r="59" spans="1:9">
      <c r="A59" s="164" t="str">
        <f t="shared" si="1"/>
        <v>소방학교</v>
      </c>
      <c r="B59" s="165" t="str">
        <f t="shared" si="3"/>
        <v>안전행정위원회</v>
      </c>
      <c r="C59" s="164" t="str">
        <f t="shared" si="2"/>
        <v>재난안전본부</v>
      </c>
      <c r="E59" s="166" t="s">
        <v>127</v>
      </c>
      <c r="F59" s="167" t="s">
        <v>241</v>
      </c>
      <c r="G59" s="166" t="s">
        <v>61</v>
      </c>
      <c r="H59" s="168">
        <v>58</v>
      </c>
      <c r="I59" s="169" t="s">
        <v>276</v>
      </c>
    </row>
    <row r="60" spans="1:9">
      <c r="A60" s="164" t="str">
        <f t="shared" si="1"/>
        <v>수원소방서</v>
      </c>
      <c r="B60" s="165" t="str">
        <f t="shared" si="3"/>
        <v>안전행정위원회</v>
      </c>
      <c r="C60" s="164" t="str">
        <f t="shared" si="2"/>
        <v>재난안전본부</v>
      </c>
      <c r="E60" s="166" t="s">
        <v>128</v>
      </c>
      <c r="F60" s="167" t="s">
        <v>242</v>
      </c>
      <c r="G60" s="166" t="s">
        <v>61</v>
      </c>
      <c r="H60" s="168">
        <v>59</v>
      </c>
      <c r="I60" s="169" t="s">
        <v>278</v>
      </c>
    </row>
    <row r="61" spans="1:9">
      <c r="A61" s="164" t="str">
        <f t="shared" si="1"/>
        <v>성남소방서</v>
      </c>
      <c r="B61" s="165" t="str">
        <f t="shared" si="3"/>
        <v>안전행정위원회</v>
      </c>
      <c r="C61" s="164" t="str">
        <f t="shared" si="2"/>
        <v>재난안전본부</v>
      </c>
      <c r="E61" s="166" t="s">
        <v>128</v>
      </c>
      <c r="F61" s="167" t="s">
        <v>243</v>
      </c>
      <c r="G61" s="166" t="s">
        <v>61</v>
      </c>
      <c r="H61" s="168">
        <v>60</v>
      </c>
      <c r="I61" s="169" t="s">
        <v>280</v>
      </c>
    </row>
    <row r="62" spans="1:9">
      <c r="A62" s="164" t="str">
        <f t="shared" si="1"/>
        <v>분당소방서</v>
      </c>
      <c r="B62" s="165" t="str">
        <f t="shared" si="3"/>
        <v>안전행정위원회</v>
      </c>
      <c r="C62" s="164" t="str">
        <f t="shared" si="2"/>
        <v>재난안전본부</v>
      </c>
      <c r="E62" s="166" t="s">
        <v>128</v>
      </c>
      <c r="F62" s="167" t="s">
        <v>244</v>
      </c>
      <c r="G62" s="166" t="s">
        <v>61</v>
      </c>
      <c r="H62" s="168">
        <v>61</v>
      </c>
      <c r="I62" s="169" t="s">
        <v>282</v>
      </c>
    </row>
    <row r="63" spans="1:9">
      <c r="A63" s="164" t="str">
        <f t="shared" si="1"/>
        <v>부천소방서</v>
      </c>
      <c r="B63" s="165" t="str">
        <f t="shared" si="3"/>
        <v>안전행정위원회</v>
      </c>
      <c r="C63" s="164" t="str">
        <f t="shared" si="2"/>
        <v>재난안전본부</v>
      </c>
      <c r="E63" s="166" t="s">
        <v>128</v>
      </c>
      <c r="F63" s="167" t="s">
        <v>245</v>
      </c>
      <c r="G63" s="166" t="s">
        <v>61</v>
      </c>
      <c r="H63" s="168">
        <v>62</v>
      </c>
      <c r="I63" s="169" t="s">
        <v>446</v>
      </c>
    </row>
    <row r="64" spans="1:9">
      <c r="A64" s="164" t="str">
        <f t="shared" si="1"/>
        <v>안양소방서</v>
      </c>
      <c r="B64" s="165" t="str">
        <f t="shared" si="3"/>
        <v>안전행정위원회</v>
      </c>
      <c r="C64" s="164" t="str">
        <f t="shared" si="2"/>
        <v>재난안전본부</v>
      </c>
      <c r="E64" s="166" t="s">
        <v>128</v>
      </c>
      <c r="F64" s="167" t="s">
        <v>246</v>
      </c>
      <c r="G64" s="166" t="s">
        <v>61</v>
      </c>
      <c r="H64" s="168">
        <v>63</v>
      </c>
      <c r="I64" s="169" t="s">
        <v>447</v>
      </c>
    </row>
    <row r="65" spans="1:9">
      <c r="A65" s="164" t="str">
        <f t="shared" si="1"/>
        <v>안산소방서</v>
      </c>
      <c r="B65" s="165" t="str">
        <f t="shared" si="3"/>
        <v>안전행정위원회</v>
      </c>
      <c r="C65" s="164" t="str">
        <f t="shared" si="2"/>
        <v>재난안전본부</v>
      </c>
      <c r="E65" s="166" t="s">
        <v>128</v>
      </c>
      <c r="F65" s="167" t="s">
        <v>247</v>
      </c>
      <c r="G65" s="166" t="s">
        <v>61</v>
      </c>
      <c r="H65" s="168">
        <v>64</v>
      </c>
      <c r="I65" s="169" t="s">
        <v>448</v>
      </c>
    </row>
    <row r="66" spans="1:9">
      <c r="A66" s="164" t="str">
        <f t="shared" si="1"/>
        <v>용인소방서</v>
      </c>
      <c r="B66" s="165" t="str">
        <f t="shared" ref="B66:B97" si="4">G66</f>
        <v>안전행정위원회</v>
      </c>
      <c r="C66" s="164" t="str">
        <f t="shared" si="2"/>
        <v>재난안전본부</v>
      </c>
      <c r="E66" s="166" t="s">
        <v>128</v>
      </c>
      <c r="F66" s="167" t="s">
        <v>248</v>
      </c>
      <c r="G66" s="166" t="s">
        <v>61</v>
      </c>
      <c r="H66" s="168">
        <v>65</v>
      </c>
      <c r="I66" s="169" t="s">
        <v>449</v>
      </c>
    </row>
    <row r="67" spans="1:9">
      <c r="A67" s="164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65" t="str">
        <f t="shared" si="4"/>
        <v>안전행정위원회</v>
      </c>
      <c r="C67" s="164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66" t="s">
        <v>128</v>
      </c>
      <c r="F67" s="167" t="s">
        <v>249</v>
      </c>
      <c r="G67" s="166" t="s">
        <v>61</v>
      </c>
      <c r="H67" s="168">
        <v>66</v>
      </c>
      <c r="I67" s="169" t="s">
        <v>450</v>
      </c>
    </row>
    <row r="68" spans="1:9">
      <c r="A68" s="164" t="str">
        <f t="shared" si="5"/>
        <v>송탄소방서</v>
      </c>
      <c r="B68" s="165" t="str">
        <f t="shared" si="4"/>
        <v>안전행정위원회</v>
      </c>
      <c r="C68" s="164" t="str">
        <f t="shared" si="6"/>
        <v>재난안전본부</v>
      </c>
      <c r="E68" s="166" t="s">
        <v>128</v>
      </c>
      <c r="F68" s="167" t="s">
        <v>250</v>
      </c>
      <c r="G68" s="166" t="s">
        <v>61</v>
      </c>
      <c r="H68" s="168">
        <v>67</v>
      </c>
      <c r="I68" s="169" t="s">
        <v>451</v>
      </c>
    </row>
    <row r="69" spans="1:9">
      <c r="A69" s="164" t="str">
        <f t="shared" si="5"/>
        <v>광명소방서</v>
      </c>
      <c r="B69" s="165" t="str">
        <f t="shared" si="4"/>
        <v>안전행정위원회</v>
      </c>
      <c r="C69" s="164" t="str">
        <f t="shared" si="6"/>
        <v>재난안전본부</v>
      </c>
      <c r="E69" s="166" t="s">
        <v>128</v>
      </c>
      <c r="F69" s="167" t="s">
        <v>251</v>
      </c>
      <c r="G69" s="166" t="s">
        <v>61</v>
      </c>
      <c r="H69" s="168">
        <v>68</v>
      </c>
      <c r="I69" s="169" t="s">
        <v>452</v>
      </c>
    </row>
    <row r="70" spans="1:9">
      <c r="A70" s="164" t="str">
        <f t="shared" si="5"/>
        <v>시흥소방서</v>
      </c>
      <c r="B70" s="165" t="str">
        <f t="shared" si="4"/>
        <v>안전행정위원회</v>
      </c>
      <c r="C70" s="164" t="str">
        <f t="shared" si="6"/>
        <v>재난안전본부</v>
      </c>
      <c r="E70" s="166" t="s">
        <v>128</v>
      </c>
      <c r="F70" s="167" t="s">
        <v>252</v>
      </c>
      <c r="G70" s="166" t="s">
        <v>61</v>
      </c>
      <c r="H70" s="168">
        <v>69</v>
      </c>
      <c r="I70" s="169" t="s">
        <v>453</v>
      </c>
    </row>
    <row r="71" spans="1:9">
      <c r="A71" s="164" t="str">
        <f t="shared" si="5"/>
        <v>군포소방서</v>
      </c>
      <c r="B71" s="165" t="str">
        <f t="shared" si="4"/>
        <v>안전행정위원회</v>
      </c>
      <c r="C71" s="164" t="str">
        <f t="shared" si="6"/>
        <v>재난안전본부</v>
      </c>
      <c r="E71" s="166" t="s">
        <v>128</v>
      </c>
      <c r="F71" s="167" t="s">
        <v>253</v>
      </c>
      <c r="G71" s="166" t="s">
        <v>61</v>
      </c>
      <c r="H71" s="168">
        <v>70</v>
      </c>
      <c r="I71" s="169" t="s">
        <v>454</v>
      </c>
    </row>
    <row r="72" spans="1:9">
      <c r="A72" s="164" t="str">
        <f t="shared" si="5"/>
        <v>화성소방서</v>
      </c>
      <c r="B72" s="165" t="str">
        <f t="shared" si="4"/>
        <v>안전행정위원회</v>
      </c>
      <c r="C72" s="164" t="str">
        <f t="shared" si="6"/>
        <v>재난안전본부</v>
      </c>
      <c r="E72" s="166" t="s">
        <v>128</v>
      </c>
      <c r="F72" s="167" t="s">
        <v>254</v>
      </c>
      <c r="G72" s="166" t="s">
        <v>61</v>
      </c>
      <c r="H72" s="168">
        <v>71</v>
      </c>
      <c r="I72" s="169" t="s">
        <v>455</v>
      </c>
    </row>
    <row r="73" spans="1:9">
      <c r="A73" s="164" t="str">
        <f t="shared" si="5"/>
        <v>이천소방서</v>
      </c>
      <c r="B73" s="165" t="str">
        <f t="shared" si="4"/>
        <v>안전행정위원회</v>
      </c>
      <c r="C73" s="164" t="str">
        <f t="shared" si="6"/>
        <v>재난안전본부</v>
      </c>
      <c r="E73" s="166" t="s">
        <v>128</v>
      </c>
      <c r="F73" s="167" t="s">
        <v>255</v>
      </c>
      <c r="G73" s="166" t="s">
        <v>61</v>
      </c>
      <c r="H73" s="168">
        <v>72</v>
      </c>
      <c r="I73" s="169" t="s">
        <v>456</v>
      </c>
    </row>
    <row r="74" spans="1:9">
      <c r="A74" s="164" t="str">
        <f t="shared" si="5"/>
        <v>김포소방서</v>
      </c>
      <c r="B74" s="165" t="str">
        <f t="shared" si="4"/>
        <v>안전행정위원회</v>
      </c>
      <c r="C74" s="164" t="str">
        <f t="shared" si="6"/>
        <v>재난안전본부</v>
      </c>
      <c r="E74" s="166" t="s">
        <v>128</v>
      </c>
      <c r="F74" s="167" t="s">
        <v>256</v>
      </c>
      <c r="G74" s="166" t="s">
        <v>61</v>
      </c>
      <c r="H74" s="168">
        <v>73</v>
      </c>
      <c r="I74" s="169" t="s">
        <v>457</v>
      </c>
    </row>
    <row r="75" spans="1:9">
      <c r="A75" s="164" t="str">
        <f t="shared" si="5"/>
        <v>광주소방서</v>
      </c>
      <c r="B75" s="165" t="str">
        <f t="shared" si="4"/>
        <v>안전행정위원회</v>
      </c>
      <c r="C75" s="164" t="str">
        <f t="shared" si="6"/>
        <v>재난안전본부</v>
      </c>
      <c r="E75" s="166" t="s">
        <v>128</v>
      </c>
      <c r="F75" s="167" t="s">
        <v>257</v>
      </c>
      <c r="G75" s="166" t="s">
        <v>61</v>
      </c>
      <c r="H75" s="168">
        <v>74</v>
      </c>
      <c r="I75" s="169" t="s">
        <v>458</v>
      </c>
    </row>
    <row r="76" spans="1:9">
      <c r="A76" s="164" t="str">
        <f t="shared" si="5"/>
        <v>안성소방서</v>
      </c>
      <c r="B76" s="165" t="str">
        <f t="shared" si="4"/>
        <v>안전행정위원회</v>
      </c>
      <c r="C76" s="164" t="str">
        <f t="shared" si="6"/>
        <v>재난안전본부</v>
      </c>
      <c r="E76" s="166" t="s">
        <v>128</v>
      </c>
      <c r="F76" s="167" t="s">
        <v>258</v>
      </c>
      <c r="G76" s="166" t="s">
        <v>61</v>
      </c>
      <c r="H76" s="168">
        <v>75</v>
      </c>
      <c r="I76" s="169" t="s">
        <v>459</v>
      </c>
    </row>
    <row r="77" spans="1:9">
      <c r="A77" s="164" t="str">
        <f t="shared" si="5"/>
        <v>하남소방서</v>
      </c>
      <c r="B77" s="165" t="str">
        <f t="shared" si="4"/>
        <v>안전행정위원회</v>
      </c>
      <c r="C77" s="164" t="str">
        <f t="shared" si="6"/>
        <v>재난안전본부</v>
      </c>
      <c r="E77" s="166" t="s">
        <v>128</v>
      </c>
      <c r="F77" s="167" t="s">
        <v>259</v>
      </c>
      <c r="G77" s="166" t="s">
        <v>61</v>
      </c>
      <c r="H77" s="168">
        <v>76</v>
      </c>
      <c r="I77" s="169" t="s">
        <v>460</v>
      </c>
    </row>
    <row r="78" spans="1:9">
      <c r="A78" s="164" t="str">
        <f t="shared" si="5"/>
        <v>의왕소방서</v>
      </c>
      <c r="B78" s="165" t="str">
        <f t="shared" si="4"/>
        <v>안전행정위원회</v>
      </c>
      <c r="C78" s="164" t="str">
        <f t="shared" si="6"/>
        <v>재난안전본부</v>
      </c>
      <c r="E78" s="166" t="s">
        <v>128</v>
      </c>
      <c r="F78" s="167" t="s">
        <v>260</v>
      </c>
      <c r="G78" s="166" t="s">
        <v>61</v>
      </c>
      <c r="H78" s="168">
        <v>77</v>
      </c>
      <c r="I78" s="169" t="s">
        <v>461</v>
      </c>
    </row>
    <row r="79" spans="1:9">
      <c r="A79" s="164" t="str">
        <f t="shared" si="5"/>
        <v>오산소방서</v>
      </c>
      <c r="B79" s="165" t="str">
        <f t="shared" si="4"/>
        <v>안전행정위원회</v>
      </c>
      <c r="C79" s="164" t="str">
        <f t="shared" si="6"/>
        <v>재난안전본부</v>
      </c>
      <c r="E79" s="166" t="s">
        <v>128</v>
      </c>
      <c r="F79" s="167" t="s">
        <v>261</v>
      </c>
      <c r="G79" s="166" t="s">
        <v>61</v>
      </c>
      <c r="H79" s="168">
        <v>78</v>
      </c>
      <c r="I79" s="169" t="s">
        <v>462</v>
      </c>
    </row>
    <row r="80" spans="1:9">
      <c r="A80" s="164" t="str">
        <f t="shared" si="5"/>
        <v>여주소방서</v>
      </c>
      <c r="B80" s="165" t="str">
        <f t="shared" si="4"/>
        <v>안전행정위원회</v>
      </c>
      <c r="C80" s="164" t="str">
        <f t="shared" si="6"/>
        <v>재난안전본부</v>
      </c>
      <c r="E80" s="166" t="s">
        <v>128</v>
      </c>
      <c r="F80" s="167" t="s">
        <v>262</v>
      </c>
      <c r="G80" s="166" t="s">
        <v>61</v>
      </c>
      <c r="H80" s="168">
        <v>79</v>
      </c>
      <c r="I80" s="169" t="s">
        <v>463</v>
      </c>
    </row>
    <row r="81" spans="1:9">
      <c r="A81" s="164" t="str">
        <f t="shared" si="5"/>
        <v>양평소방서</v>
      </c>
      <c r="B81" s="165" t="str">
        <f t="shared" si="4"/>
        <v>안전행정위원회</v>
      </c>
      <c r="C81" s="164" t="str">
        <f t="shared" si="6"/>
        <v>재난안전본부</v>
      </c>
      <c r="E81" s="166" t="s">
        <v>128</v>
      </c>
      <c r="F81" s="167" t="s">
        <v>263</v>
      </c>
      <c r="G81" s="166" t="s">
        <v>61</v>
      </c>
      <c r="H81" s="168">
        <v>80</v>
      </c>
      <c r="I81" s="169" t="s">
        <v>464</v>
      </c>
    </row>
    <row r="82" spans="1:9">
      <c r="A82" s="164" t="str">
        <f t="shared" si="5"/>
        <v>과천소방서</v>
      </c>
      <c r="B82" s="165" t="str">
        <f t="shared" si="4"/>
        <v>안전행정위원회</v>
      </c>
      <c r="C82" s="164" t="str">
        <f t="shared" si="6"/>
        <v>재난안전본부</v>
      </c>
      <c r="E82" s="166" t="s">
        <v>128</v>
      </c>
      <c r="F82" s="167" t="s">
        <v>264</v>
      </c>
      <c r="G82" s="166" t="s">
        <v>61</v>
      </c>
      <c r="H82" s="168">
        <v>81</v>
      </c>
      <c r="I82" s="169" t="s">
        <v>465</v>
      </c>
    </row>
    <row r="83" spans="1:9">
      <c r="A83" s="164" t="str">
        <f t="shared" si="5"/>
        <v>고양소방서</v>
      </c>
      <c r="B83" s="165" t="str">
        <f t="shared" si="4"/>
        <v>안전행정위원회</v>
      </c>
      <c r="C83" s="164" t="str">
        <f t="shared" si="6"/>
        <v>재난안전본부</v>
      </c>
      <c r="E83" s="166" t="s">
        <v>128</v>
      </c>
      <c r="F83" s="167" t="s">
        <v>265</v>
      </c>
      <c r="G83" s="166" t="s">
        <v>61</v>
      </c>
      <c r="H83" s="168">
        <v>82</v>
      </c>
      <c r="I83" s="169" t="s">
        <v>466</v>
      </c>
    </row>
    <row r="84" spans="1:9">
      <c r="A84" s="164" t="str">
        <f t="shared" si="5"/>
        <v>일산소방서</v>
      </c>
      <c r="B84" s="165" t="str">
        <f t="shared" si="4"/>
        <v>안전행정위원회</v>
      </c>
      <c r="C84" s="164" t="str">
        <f t="shared" si="6"/>
        <v>재난안전본부</v>
      </c>
      <c r="E84" s="166" t="s">
        <v>128</v>
      </c>
      <c r="F84" s="167" t="s">
        <v>266</v>
      </c>
      <c r="G84" s="166" t="s">
        <v>61</v>
      </c>
      <c r="H84" s="168">
        <v>83</v>
      </c>
      <c r="I84" s="169" t="s">
        <v>467</v>
      </c>
    </row>
    <row r="85" spans="1:9">
      <c r="A85" s="164" t="str">
        <f t="shared" si="5"/>
        <v>의정부소방서</v>
      </c>
      <c r="B85" s="165" t="str">
        <f t="shared" si="4"/>
        <v>안전행정위원회</v>
      </c>
      <c r="C85" s="164" t="str">
        <f t="shared" si="6"/>
        <v>재난안전본부</v>
      </c>
      <c r="E85" s="166" t="s">
        <v>128</v>
      </c>
      <c r="F85" s="167" t="s">
        <v>267</v>
      </c>
      <c r="G85" s="166" t="s">
        <v>61</v>
      </c>
      <c r="H85" s="168">
        <v>84</v>
      </c>
      <c r="I85" s="169" t="s">
        <v>468</v>
      </c>
    </row>
    <row r="86" spans="1:9">
      <c r="A86" s="164" t="str">
        <f t="shared" si="5"/>
        <v>남양주소방서</v>
      </c>
      <c r="B86" s="165" t="str">
        <f t="shared" si="4"/>
        <v>안전행정위원회</v>
      </c>
      <c r="C86" s="164" t="str">
        <f t="shared" si="6"/>
        <v>재난안전본부</v>
      </c>
      <c r="E86" s="166" t="s">
        <v>128</v>
      </c>
      <c r="F86" s="167" t="s">
        <v>268</v>
      </c>
      <c r="G86" s="166" t="s">
        <v>61</v>
      </c>
      <c r="H86" s="168">
        <v>85</v>
      </c>
      <c r="I86" s="169" t="s">
        <v>469</v>
      </c>
    </row>
    <row r="87" spans="1:9">
      <c r="A87" s="164" t="str">
        <f t="shared" si="5"/>
        <v>파주소방서</v>
      </c>
      <c r="B87" s="165" t="str">
        <f t="shared" si="4"/>
        <v>안전행정위원회</v>
      </c>
      <c r="C87" s="164" t="str">
        <f t="shared" si="6"/>
        <v>재난안전본부</v>
      </c>
      <c r="E87" s="166" t="s">
        <v>128</v>
      </c>
      <c r="F87" s="167" t="s">
        <v>269</v>
      </c>
      <c r="G87" s="166" t="s">
        <v>61</v>
      </c>
      <c r="H87" s="168">
        <v>86</v>
      </c>
      <c r="I87" s="169" t="s">
        <v>470</v>
      </c>
    </row>
    <row r="88" spans="1:9">
      <c r="A88" s="164" t="str">
        <f t="shared" si="5"/>
        <v>구리소방서</v>
      </c>
      <c r="B88" s="165" t="str">
        <f t="shared" si="4"/>
        <v>안전행정위원회</v>
      </c>
      <c r="C88" s="164" t="str">
        <f t="shared" si="6"/>
        <v>재난안전본부</v>
      </c>
      <c r="E88" s="166" t="s">
        <v>128</v>
      </c>
      <c r="F88" s="167" t="s">
        <v>270</v>
      </c>
      <c r="G88" s="166" t="s">
        <v>61</v>
      </c>
      <c r="H88" s="168">
        <v>87</v>
      </c>
      <c r="I88" s="169" t="s">
        <v>471</v>
      </c>
    </row>
    <row r="89" spans="1:9">
      <c r="A89" s="164" t="str">
        <f t="shared" si="5"/>
        <v>포천소방서</v>
      </c>
      <c r="B89" s="165" t="str">
        <f t="shared" si="4"/>
        <v>안전행정위원회</v>
      </c>
      <c r="C89" s="164" t="str">
        <f t="shared" si="6"/>
        <v>재난안전본부</v>
      </c>
      <c r="E89" s="166" t="s">
        <v>128</v>
      </c>
      <c r="F89" s="167" t="s">
        <v>271</v>
      </c>
      <c r="G89" s="166" t="s">
        <v>61</v>
      </c>
      <c r="H89" s="168">
        <v>88</v>
      </c>
      <c r="I89" s="169" t="s">
        <v>472</v>
      </c>
    </row>
    <row r="90" spans="1:9">
      <c r="A90" s="164" t="str">
        <f t="shared" si="5"/>
        <v>양주소방서</v>
      </c>
      <c r="B90" s="165" t="str">
        <f t="shared" si="4"/>
        <v>안전행정위원회</v>
      </c>
      <c r="C90" s="164" t="str">
        <f t="shared" si="6"/>
        <v>재난안전본부</v>
      </c>
      <c r="E90" s="166" t="s">
        <v>128</v>
      </c>
      <c r="F90" s="167" t="s">
        <v>272</v>
      </c>
      <c r="G90" s="166" t="s">
        <v>61</v>
      </c>
      <c r="H90" s="168">
        <v>89</v>
      </c>
      <c r="I90" s="169" t="s">
        <v>473</v>
      </c>
    </row>
    <row r="91" spans="1:9">
      <c r="A91" s="164" t="str">
        <f t="shared" si="5"/>
        <v>동두천소방서</v>
      </c>
      <c r="B91" s="165" t="str">
        <f t="shared" si="4"/>
        <v>안전행정위원회</v>
      </c>
      <c r="C91" s="164" t="str">
        <f t="shared" si="6"/>
        <v>재난안전본부</v>
      </c>
      <c r="E91" s="166" t="s">
        <v>128</v>
      </c>
      <c r="F91" s="167" t="s">
        <v>273</v>
      </c>
      <c r="G91" s="166" t="s">
        <v>61</v>
      </c>
      <c r="H91" s="168">
        <v>90</v>
      </c>
      <c r="I91" s="169" t="s">
        <v>474</v>
      </c>
    </row>
    <row r="92" spans="1:9">
      <c r="A92" s="164" t="str">
        <f t="shared" si="5"/>
        <v>가평소방서</v>
      </c>
      <c r="B92" s="165" t="str">
        <f t="shared" si="4"/>
        <v>안전행정위원회</v>
      </c>
      <c r="C92" s="164" t="str">
        <f t="shared" si="6"/>
        <v>재난안전본부</v>
      </c>
      <c r="E92" s="166" t="s">
        <v>128</v>
      </c>
      <c r="F92" s="167" t="s">
        <v>274</v>
      </c>
      <c r="G92" s="166" t="s">
        <v>61</v>
      </c>
      <c r="H92" s="168">
        <v>91</v>
      </c>
      <c r="I92" s="169" t="s">
        <v>475</v>
      </c>
    </row>
    <row r="93" spans="1:9">
      <c r="A93" s="164" t="str">
        <f t="shared" si="5"/>
        <v>연천소방서</v>
      </c>
      <c r="B93" s="165" t="str">
        <f t="shared" si="4"/>
        <v>안전행정위원회</v>
      </c>
      <c r="C93" s="164" t="str">
        <f t="shared" si="6"/>
        <v>재난안전본부</v>
      </c>
      <c r="E93" s="166" t="s">
        <v>128</v>
      </c>
      <c r="F93" s="167" t="s">
        <v>275</v>
      </c>
      <c r="G93" s="166" t="s">
        <v>61</v>
      </c>
      <c r="H93" s="168">
        <v>92</v>
      </c>
      <c r="I93" s="169" t="s">
        <v>476</v>
      </c>
    </row>
    <row r="94" spans="1:9">
      <c r="A94" s="164" t="str">
        <f t="shared" si="5"/>
        <v>행정관리담당관</v>
      </c>
      <c r="B94" s="165" t="str">
        <f t="shared" si="4"/>
        <v>안전행정위원회</v>
      </c>
      <c r="C94" s="164" t="str">
        <f t="shared" si="6"/>
        <v>균형발전기획실</v>
      </c>
      <c r="E94" s="166" t="s">
        <v>319</v>
      </c>
      <c r="F94" s="167" t="s">
        <v>324</v>
      </c>
      <c r="G94" s="166" t="s">
        <v>61</v>
      </c>
      <c r="H94" s="168">
        <v>93</v>
      </c>
      <c r="I94" s="169" t="s">
        <v>284</v>
      </c>
    </row>
    <row r="95" spans="1:9">
      <c r="A95" s="164" t="str">
        <f t="shared" si="5"/>
        <v>비상기획담당관</v>
      </c>
      <c r="B95" s="165" t="str">
        <f t="shared" si="4"/>
        <v>안전행정위원회</v>
      </c>
      <c r="C95" s="164" t="str">
        <f t="shared" si="6"/>
        <v>균형발전기획실</v>
      </c>
      <c r="E95" s="166" t="s">
        <v>319</v>
      </c>
      <c r="F95" s="167" t="s">
        <v>330</v>
      </c>
      <c r="G95" s="166" t="s">
        <v>61</v>
      </c>
      <c r="H95" s="168">
        <v>94</v>
      </c>
      <c r="I95" s="169" t="s">
        <v>286</v>
      </c>
    </row>
    <row r="96" spans="1:9">
      <c r="A96" s="164" t="str">
        <f t="shared" si="5"/>
        <v>인재개발원</v>
      </c>
      <c r="B96" s="165" t="str">
        <f t="shared" si="4"/>
        <v>안전행정위원회</v>
      </c>
      <c r="C96" s="164" t="str">
        <f t="shared" si="6"/>
        <v>인재개발원</v>
      </c>
      <c r="E96" s="166" t="s">
        <v>124</v>
      </c>
      <c r="F96" s="167" t="s">
        <v>387</v>
      </c>
      <c r="G96" s="166" t="s">
        <v>61</v>
      </c>
      <c r="H96" s="168">
        <v>95</v>
      </c>
      <c r="I96" s="169" t="s">
        <v>292</v>
      </c>
    </row>
    <row r="97" spans="1:9">
      <c r="A97" s="164" t="str">
        <f t="shared" si="5"/>
        <v>문화정책과</v>
      </c>
      <c r="B97" s="165" t="str">
        <f t="shared" si="4"/>
        <v>문화체육관광위원회</v>
      </c>
      <c r="C97" s="164" t="str">
        <f t="shared" si="6"/>
        <v>문화체육관광국</v>
      </c>
      <c r="E97" s="166" t="s">
        <v>110</v>
      </c>
      <c r="F97" s="167" t="s">
        <v>188</v>
      </c>
      <c r="G97" s="166" t="s">
        <v>14</v>
      </c>
      <c r="H97" s="168">
        <v>96</v>
      </c>
      <c r="I97" s="169" t="s">
        <v>298</v>
      </c>
    </row>
    <row r="98" spans="1:9">
      <c r="A98" s="164" t="str">
        <f t="shared" si="5"/>
        <v>종무과</v>
      </c>
      <c r="B98" s="165" t="str">
        <f t="shared" ref="B98:B129" si="7">G98</f>
        <v>문화체육관광위원회</v>
      </c>
      <c r="C98" s="164" t="str">
        <f t="shared" si="6"/>
        <v>문화체육관광국</v>
      </c>
      <c r="E98" s="166" t="s">
        <v>110</v>
      </c>
      <c r="F98" s="167" t="s">
        <v>190</v>
      </c>
      <c r="G98" s="166" t="s">
        <v>14</v>
      </c>
      <c r="H98" s="168">
        <v>97</v>
      </c>
      <c r="I98" s="169" t="s">
        <v>300</v>
      </c>
    </row>
    <row r="99" spans="1:9">
      <c r="A99" s="164" t="str">
        <f t="shared" si="5"/>
        <v>체육과</v>
      </c>
      <c r="B99" s="165" t="str">
        <f t="shared" si="7"/>
        <v>문화체육관광위원회</v>
      </c>
      <c r="C99" s="164" t="str">
        <f t="shared" si="6"/>
        <v>문화체육관광국</v>
      </c>
      <c r="E99" s="166" t="s">
        <v>110</v>
      </c>
      <c r="F99" s="167" t="s">
        <v>192</v>
      </c>
      <c r="G99" s="166" t="s">
        <v>14</v>
      </c>
      <c r="H99" s="168">
        <v>98</v>
      </c>
      <c r="I99" s="169" t="s">
        <v>302</v>
      </c>
    </row>
    <row r="100" spans="1:9">
      <c r="A100" s="164" t="str">
        <f t="shared" si="5"/>
        <v>문화유산과</v>
      </c>
      <c r="B100" s="165" t="str">
        <f t="shared" si="7"/>
        <v>문화체육관광위원회</v>
      </c>
      <c r="C100" s="164" t="str">
        <f t="shared" si="6"/>
        <v>문화체육관광국</v>
      </c>
      <c r="E100" s="166" t="s">
        <v>110</v>
      </c>
      <c r="F100" s="167" t="s">
        <v>194</v>
      </c>
      <c r="G100" s="166" t="s">
        <v>14</v>
      </c>
      <c r="H100" s="168">
        <v>99</v>
      </c>
      <c r="I100" s="169" t="s">
        <v>304</v>
      </c>
    </row>
    <row r="101" spans="1:9">
      <c r="A101" s="164" t="str">
        <f t="shared" si="5"/>
        <v>콘텐츠산업과</v>
      </c>
      <c r="B101" s="165" t="str">
        <f t="shared" si="7"/>
        <v>문화체육관광위원회</v>
      </c>
      <c r="C101" s="164" t="str">
        <f t="shared" si="6"/>
        <v>문화체육관광국</v>
      </c>
      <c r="E101" s="166" t="s">
        <v>110</v>
      </c>
      <c r="F101" s="167" t="s">
        <v>196</v>
      </c>
      <c r="G101" s="166" t="s">
        <v>14</v>
      </c>
      <c r="H101" s="168">
        <v>100</v>
      </c>
      <c r="I101" s="169" t="s">
        <v>306</v>
      </c>
    </row>
    <row r="102" spans="1:9">
      <c r="A102" s="164" t="str">
        <f t="shared" si="5"/>
        <v>관광과</v>
      </c>
      <c r="B102" s="165" t="str">
        <f t="shared" si="7"/>
        <v>문화체육관광위원회</v>
      </c>
      <c r="C102" s="164" t="str">
        <f t="shared" si="6"/>
        <v>문화체육관광국</v>
      </c>
      <c r="E102" s="166" t="s">
        <v>110</v>
      </c>
      <c r="F102" s="167" t="s">
        <v>198</v>
      </c>
      <c r="G102" s="166" t="s">
        <v>14</v>
      </c>
      <c r="H102" s="168">
        <v>101</v>
      </c>
      <c r="I102" s="169" t="s">
        <v>308</v>
      </c>
    </row>
    <row r="103" spans="1:9">
      <c r="A103" s="164" t="str">
        <f t="shared" si="5"/>
        <v>농업정책과</v>
      </c>
      <c r="B103" s="165" t="str">
        <f t="shared" si="7"/>
        <v>농정해양위원회</v>
      </c>
      <c r="C103" s="164" t="str">
        <f t="shared" si="6"/>
        <v>농정해양국</v>
      </c>
      <c r="E103" s="166" t="s">
        <v>65</v>
      </c>
      <c r="F103" s="167" t="s">
        <v>199</v>
      </c>
      <c r="G103" s="166" t="s">
        <v>64</v>
      </c>
      <c r="H103" s="168">
        <v>102</v>
      </c>
      <c r="I103" s="169" t="s">
        <v>309</v>
      </c>
    </row>
    <row r="104" spans="1:9">
      <c r="A104" s="164" t="str">
        <f t="shared" si="5"/>
        <v>해양항만정책과</v>
      </c>
      <c r="B104" s="165" t="str">
        <f t="shared" si="7"/>
        <v>농정해양위원회</v>
      </c>
      <c r="C104" s="164" t="str">
        <f t="shared" si="6"/>
        <v>농정해양국</v>
      </c>
      <c r="E104" s="166" t="s">
        <v>65</v>
      </c>
      <c r="F104" s="167" t="s">
        <v>201</v>
      </c>
      <c r="G104" s="166" t="s">
        <v>64</v>
      </c>
      <c r="H104" s="168">
        <v>103</v>
      </c>
      <c r="I104" s="169" t="s">
        <v>310</v>
      </c>
    </row>
    <row r="105" spans="1:9">
      <c r="A105" s="164" t="str">
        <f t="shared" si="5"/>
        <v>농식품유통과</v>
      </c>
      <c r="B105" s="165" t="str">
        <f t="shared" si="7"/>
        <v>농정해양위원회</v>
      </c>
      <c r="C105" s="164" t="str">
        <f t="shared" si="6"/>
        <v>농정해양국</v>
      </c>
      <c r="E105" s="166" t="s">
        <v>65</v>
      </c>
      <c r="F105" s="167" t="s">
        <v>203</v>
      </c>
      <c r="G105" s="166" t="s">
        <v>64</v>
      </c>
      <c r="H105" s="168">
        <v>104</v>
      </c>
      <c r="I105" s="169" t="s">
        <v>312</v>
      </c>
    </row>
    <row r="106" spans="1:9">
      <c r="A106" s="164" t="str">
        <f t="shared" si="5"/>
        <v>친환경농업과</v>
      </c>
      <c r="B106" s="165" t="str">
        <f t="shared" si="7"/>
        <v>농정해양위원회</v>
      </c>
      <c r="C106" s="164" t="str">
        <f t="shared" si="6"/>
        <v>농정해양국</v>
      </c>
      <c r="E106" s="166" t="s">
        <v>65</v>
      </c>
      <c r="F106" s="167" t="s">
        <v>66</v>
      </c>
      <c r="G106" s="166" t="s">
        <v>64</v>
      </c>
      <c r="H106" s="168">
        <v>105</v>
      </c>
      <c r="I106" s="169" t="s">
        <v>314</v>
      </c>
    </row>
    <row r="107" spans="1:9">
      <c r="A107" s="164" t="str">
        <f t="shared" si="5"/>
        <v>수산과</v>
      </c>
      <c r="B107" s="165" t="str">
        <f t="shared" si="7"/>
        <v>농정해양위원회</v>
      </c>
      <c r="C107" s="164" t="str">
        <f t="shared" si="6"/>
        <v>농정해양국</v>
      </c>
      <c r="E107" s="166" t="s">
        <v>65</v>
      </c>
      <c r="F107" s="167" t="s">
        <v>206</v>
      </c>
      <c r="G107" s="166" t="s">
        <v>64</v>
      </c>
      <c r="H107" s="168">
        <v>106</v>
      </c>
      <c r="I107" s="169" t="s">
        <v>315</v>
      </c>
    </row>
    <row r="108" spans="1:9">
      <c r="A108" s="164" t="str">
        <f t="shared" si="5"/>
        <v>해양수산자원연구소</v>
      </c>
      <c r="B108" s="165" t="str">
        <f t="shared" si="7"/>
        <v>농정해양위원회</v>
      </c>
      <c r="C108" s="164" t="str">
        <f t="shared" si="6"/>
        <v>농정해양국</v>
      </c>
      <c r="E108" s="166" t="s">
        <v>65</v>
      </c>
      <c r="F108" s="167" t="s">
        <v>208</v>
      </c>
      <c r="G108" s="166" t="s">
        <v>64</v>
      </c>
      <c r="H108" s="168">
        <v>107</v>
      </c>
      <c r="I108" s="169" t="s">
        <v>477</v>
      </c>
    </row>
    <row r="109" spans="1:9">
      <c r="A109" s="164" t="str">
        <f t="shared" si="5"/>
        <v>축산정책과</v>
      </c>
      <c r="B109" s="165" t="str">
        <f t="shared" si="7"/>
        <v>농정해양위원회</v>
      </c>
      <c r="C109" s="164" t="str">
        <f t="shared" si="6"/>
        <v>축산산림국</v>
      </c>
      <c r="E109" s="166" t="s">
        <v>67</v>
      </c>
      <c r="F109" s="167" t="s">
        <v>354</v>
      </c>
      <c r="G109" s="166" t="s">
        <v>64</v>
      </c>
      <c r="H109" s="168">
        <v>108</v>
      </c>
      <c r="I109" s="169" t="s">
        <v>316</v>
      </c>
    </row>
    <row r="110" spans="1:9">
      <c r="A110" s="164" t="str">
        <f t="shared" si="5"/>
        <v>동물방역위생과</v>
      </c>
      <c r="B110" s="165" t="str">
        <f t="shared" si="7"/>
        <v>농정해양위원회</v>
      </c>
      <c r="C110" s="164" t="str">
        <f t="shared" si="6"/>
        <v>축산산림국</v>
      </c>
      <c r="E110" s="166" t="s">
        <v>67</v>
      </c>
      <c r="F110" s="167" t="s">
        <v>68</v>
      </c>
      <c r="G110" s="166" t="s">
        <v>64</v>
      </c>
      <c r="H110" s="168">
        <v>109</v>
      </c>
      <c r="I110" s="169" t="s">
        <v>318</v>
      </c>
    </row>
    <row r="111" spans="1:9">
      <c r="A111" s="164" t="str">
        <f t="shared" si="5"/>
        <v>산림과</v>
      </c>
      <c r="B111" s="165" t="str">
        <f t="shared" si="7"/>
        <v>농정해양위원회</v>
      </c>
      <c r="C111" s="164" t="str">
        <f t="shared" si="6"/>
        <v>축산산림국</v>
      </c>
      <c r="E111" s="166" t="s">
        <v>67</v>
      </c>
      <c r="F111" s="167" t="s">
        <v>357</v>
      </c>
      <c r="G111" s="166" t="s">
        <v>64</v>
      </c>
      <c r="H111" s="168">
        <v>110</v>
      </c>
      <c r="I111" s="169" t="s">
        <v>478</v>
      </c>
    </row>
    <row r="112" spans="1:9">
      <c r="A112" s="164" t="str">
        <f t="shared" si="5"/>
        <v>축산위생연구소</v>
      </c>
      <c r="B112" s="165" t="str">
        <f t="shared" si="7"/>
        <v>농정해양위원회</v>
      </c>
      <c r="C112" s="164" t="str">
        <f t="shared" si="6"/>
        <v>축산산림국</v>
      </c>
      <c r="E112" s="166" t="s">
        <v>67</v>
      </c>
      <c r="F112" s="167" t="s">
        <v>359</v>
      </c>
      <c r="G112" s="166" t="s">
        <v>64</v>
      </c>
      <c r="H112" s="168">
        <v>111</v>
      </c>
      <c r="I112" s="169" t="s">
        <v>479</v>
      </c>
    </row>
    <row r="113" spans="1:9">
      <c r="A113" s="164" t="str">
        <f t="shared" si="5"/>
        <v>북부축산위생연구소</v>
      </c>
      <c r="B113" s="165" t="str">
        <f t="shared" si="7"/>
        <v>농정해양위원회</v>
      </c>
      <c r="C113" s="164" t="str">
        <f t="shared" si="6"/>
        <v>축산산림국</v>
      </c>
      <c r="E113" s="166" t="s">
        <v>67</v>
      </c>
      <c r="F113" s="167" t="s">
        <v>360</v>
      </c>
      <c r="G113" s="166" t="s">
        <v>64</v>
      </c>
      <c r="H113" s="168">
        <v>112</v>
      </c>
      <c r="I113" s="169" t="s">
        <v>480</v>
      </c>
    </row>
    <row r="114" spans="1:9">
      <c r="A114" s="164" t="str">
        <f t="shared" si="5"/>
        <v>산림환경연구소</v>
      </c>
      <c r="B114" s="165" t="str">
        <f t="shared" si="7"/>
        <v>농정해양위원회</v>
      </c>
      <c r="C114" s="164" t="str">
        <f t="shared" si="6"/>
        <v>축산산림국</v>
      </c>
      <c r="E114" s="166" t="s">
        <v>67</v>
      </c>
      <c r="F114" s="167" t="s">
        <v>361</v>
      </c>
      <c r="G114" s="166" t="s">
        <v>64</v>
      </c>
      <c r="H114" s="168">
        <v>113</v>
      </c>
      <c r="I114" s="169" t="s">
        <v>481</v>
      </c>
    </row>
    <row r="115" spans="1:9">
      <c r="A115" s="164" t="str">
        <f t="shared" si="5"/>
        <v>농업기술원(총무과)</v>
      </c>
      <c r="B115" s="165" t="str">
        <f t="shared" si="7"/>
        <v>농정해양위원회</v>
      </c>
      <c r="C115" s="164" t="str">
        <f t="shared" si="6"/>
        <v>농업기술원</v>
      </c>
      <c r="E115" s="166" t="s">
        <v>123</v>
      </c>
      <c r="F115" s="167" t="s">
        <v>381</v>
      </c>
      <c r="G115" s="166" t="s">
        <v>64</v>
      </c>
      <c r="H115" s="168">
        <v>114</v>
      </c>
      <c r="I115" s="169" t="s">
        <v>321</v>
      </c>
    </row>
    <row r="116" spans="1:9">
      <c r="A116" s="164" t="str">
        <f t="shared" si="5"/>
        <v>작물연구과</v>
      </c>
      <c r="B116" s="165" t="str">
        <f t="shared" si="7"/>
        <v>농정해양위원회</v>
      </c>
      <c r="C116" s="164" t="str">
        <f t="shared" si="6"/>
        <v>농업기술원</v>
      </c>
      <c r="E116" s="166" t="s">
        <v>123</v>
      </c>
      <c r="F116" s="167" t="s">
        <v>410</v>
      </c>
      <c r="G116" s="166" t="s">
        <v>64</v>
      </c>
      <c r="H116" s="168">
        <v>115</v>
      </c>
      <c r="I116" s="169" t="s">
        <v>323</v>
      </c>
    </row>
    <row r="117" spans="1:9">
      <c r="A117" s="164" t="str">
        <f t="shared" si="5"/>
        <v>원예연구과</v>
      </c>
      <c r="B117" s="165" t="str">
        <f t="shared" si="7"/>
        <v>농정해양위원회</v>
      </c>
      <c r="C117" s="164" t="str">
        <f t="shared" si="6"/>
        <v>농업기술원</v>
      </c>
      <c r="E117" s="166" t="s">
        <v>123</v>
      </c>
      <c r="F117" s="167" t="s">
        <v>411</v>
      </c>
      <c r="G117" s="166" t="s">
        <v>64</v>
      </c>
      <c r="H117" s="168">
        <v>116</v>
      </c>
      <c r="I117" s="169" t="s">
        <v>325</v>
      </c>
    </row>
    <row r="118" spans="1:9">
      <c r="A118" s="164" t="str">
        <f t="shared" si="5"/>
        <v>환경농업연구과</v>
      </c>
      <c r="B118" s="165" t="str">
        <f t="shared" si="7"/>
        <v>농정해양위원회</v>
      </c>
      <c r="C118" s="164" t="str">
        <f t="shared" si="6"/>
        <v>농업기술원</v>
      </c>
      <c r="E118" s="166" t="s">
        <v>123</v>
      </c>
      <c r="F118" s="167" t="s">
        <v>412</v>
      </c>
      <c r="G118" s="166" t="s">
        <v>64</v>
      </c>
      <c r="H118" s="168">
        <v>117</v>
      </c>
      <c r="I118" s="169" t="s">
        <v>327</v>
      </c>
    </row>
    <row r="119" spans="1:9">
      <c r="A119" s="164" t="str">
        <f t="shared" si="5"/>
        <v>지원기획과</v>
      </c>
      <c r="B119" s="165" t="str">
        <f t="shared" si="7"/>
        <v>농정해양위원회</v>
      </c>
      <c r="C119" s="164" t="str">
        <f t="shared" si="6"/>
        <v>농업기술원</v>
      </c>
      <c r="E119" s="166" t="s">
        <v>123</v>
      </c>
      <c r="F119" s="167" t="s">
        <v>413</v>
      </c>
      <c r="G119" s="166" t="s">
        <v>64</v>
      </c>
      <c r="H119" s="168">
        <v>118</v>
      </c>
      <c r="I119" s="169" t="s">
        <v>329</v>
      </c>
    </row>
    <row r="120" spans="1:9">
      <c r="A120" s="164" t="str">
        <f t="shared" si="5"/>
        <v>기술보급과</v>
      </c>
      <c r="B120" s="165" t="str">
        <f t="shared" si="7"/>
        <v>농정해양위원회</v>
      </c>
      <c r="C120" s="164" t="str">
        <f t="shared" si="6"/>
        <v>농업기술원</v>
      </c>
      <c r="E120" s="166" t="s">
        <v>123</v>
      </c>
      <c r="F120" s="167" t="s">
        <v>414</v>
      </c>
      <c r="G120" s="166" t="s">
        <v>64</v>
      </c>
      <c r="H120" s="168">
        <v>119</v>
      </c>
      <c r="I120" s="169" t="s">
        <v>331</v>
      </c>
    </row>
    <row r="121" spans="1:9">
      <c r="A121" s="164" t="str">
        <f t="shared" si="5"/>
        <v>농촌자원과</v>
      </c>
      <c r="B121" s="165" t="str">
        <f t="shared" si="7"/>
        <v>농정해양위원회</v>
      </c>
      <c r="C121" s="164" t="str">
        <f t="shared" si="6"/>
        <v>농업기술원</v>
      </c>
      <c r="E121" s="166" t="s">
        <v>123</v>
      </c>
      <c r="F121" s="167" t="s">
        <v>415</v>
      </c>
      <c r="G121" s="166" t="s">
        <v>64</v>
      </c>
      <c r="H121" s="168">
        <v>120</v>
      </c>
      <c r="I121" s="169" t="s">
        <v>333</v>
      </c>
    </row>
    <row r="122" spans="1:9">
      <c r="A122" s="164" t="str">
        <f t="shared" si="5"/>
        <v>종자관리소</v>
      </c>
      <c r="B122" s="165" t="str">
        <f t="shared" si="7"/>
        <v>농정해양위원회</v>
      </c>
      <c r="C122" s="164" t="str">
        <f t="shared" si="6"/>
        <v>농업기술원</v>
      </c>
      <c r="E122" s="166" t="s">
        <v>123</v>
      </c>
      <c r="F122" s="167" t="s">
        <v>416</v>
      </c>
      <c r="G122" s="166" t="s">
        <v>64</v>
      </c>
      <c r="H122" s="168">
        <v>121</v>
      </c>
      <c r="I122" s="169" t="s">
        <v>482</v>
      </c>
    </row>
    <row r="123" spans="1:9">
      <c r="A123" s="164" t="str">
        <f t="shared" si="5"/>
        <v>버섯연구소</v>
      </c>
      <c r="B123" s="165" t="str">
        <f t="shared" si="7"/>
        <v>농정해양위원회</v>
      </c>
      <c r="C123" s="164" t="str">
        <f t="shared" si="6"/>
        <v>농업기술원</v>
      </c>
      <c r="E123" s="166" t="s">
        <v>123</v>
      </c>
      <c r="F123" s="167" t="s">
        <v>417</v>
      </c>
      <c r="G123" s="166" t="s">
        <v>64</v>
      </c>
      <c r="H123" s="168">
        <v>122</v>
      </c>
      <c r="I123" s="169" t="s">
        <v>483</v>
      </c>
    </row>
    <row r="124" spans="1:9">
      <c r="A124" s="164" t="str">
        <f t="shared" si="5"/>
        <v>소득자원연구소</v>
      </c>
      <c r="B124" s="165" t="str">
        <f t="shared" si="7"/>
        <v>농정해양위원회</v>
      </c>
      <c r="C124" s="164" t="str">
        <f t="shared" si="6"/>
        <v>농업기술원</v>
      </c>
      <c r="E124" s="166" t="s">
        <v>123</v>
      </c>
      <c r="F124" s="167" t="s">
        <v>418</v>
      </c>
      <c r="G124" s="166" t="s">
        <v>64</v>
      </c>
      <c r="H124" s="168">
        <v>123</v>
      </c>
      <c r="I124" s="169" t="s">
        <v>484</v>
      </c>
    </row>
    <row r="125" spans="1:9">
      <c r="A125" s="164" t="str">
        <f t="shared" si="5"/>
        <v>선인장다육식물연구소</v>
      </c>
      <c r="B125" s="165" t="str">
        <f t="shared" si="7"/>
        <v>농정해양위원회</v>
      </c>
      <c r="C125" s="164" t="str">
        <f t="shared" si="6"/>
        <v>농업기술원</v>
      </c>
      <c r="E125" s="166" t="s">
        <v>123</v>
      </c>
      <c r="F125" s="167" t="s">
        <v>419</v>
      </c>
      <c r="G125" s="166" t="s">
        <v>64</v>
      </c>
      <c r="H125" s="168">
        <v>124</v>
      </c>
      <c r="I125" s="169" t="s">
        <v>485</v>
      </c>
    </row>
    <row r="126" spans="1:9">
      <c r="A126" s="164" t="str">
        <f t="shared" si="5"/>
        <v>무한돌봄복지과</v>
      </c>
      <c r="B126" s="165" t="str">
        <f t="shared" si="7"/>
        <v>보건복지위원회</v>
      </c>
      <c r="C126" s="164" t="str">
        <f t="shared" si="6"/>
        <v>보건복지국</v>
      </c>
      <c r="E126" s="166" t="s">
        <v>111</v>
      </c>
      <c r="F126" s="167" t="s">
        <v>283</v>
      </c>
      <c r="G126" s="166" t="s">
        <v>406</v>
      </c>
      <c r="H126" s="168">
        <v>125</v>
      </c>
      <c r="I126" s="169" t="s">
        <v>336</v>
      </c>
    </row>
    <row r="127" spans="1:9">
      <c r="A127" s="164" t="str">
        <f t="shared" si="5"/>
        <v>사회적일자리과</v>
      </c>
      <c r="B127" s="165" t="str">
        <f t="shared" si="7"/>
        <v>보건복지위원회</v>
      </c>
      <c r="C127" s="164" t="str">
        <f t="shared" si="6"/>
        <v>보건복지국</v>
      </c>
      <c r="E127" s="166" t="s">
        <v>111</v>
      </c>
      <c r="F127" s="167" t="s">
        <v>285</v>
      </c>
      <c r="G127" s="166" t="s">
        <v>406</v>
      </c>
      <c r="H127" s="168">
        <v>126</v>
      </c>
      <c r="I127" s="169" t="s">
        <v>338</v>
      </c>
    </row>
    <row r="128" spans="1:9">
      <c r="A128" s="164" t="str">
        <f t="shared" si="5"/>
        <v>노인복지과</v>
      </c>
      <c r="B128" s="165" t="str">
        <f t="shared" si="7"/>
        <v>보건복지위원회</v>
      </c>
      <c r="C128" s="164" t="str">
        <f t="shared" si="6"/>
        <v>보건복지국</v>
      </c>
      <c r="E128" s="166" t="s">
        <v>111</v>
      </c>
      <c r="F128" s="167" t="s">
        <v>287</v>
      </c>
      <c r="G128" s="166" t="s">
        <v>406</v>
      </c>
      <c r="H128" s="168">
        <v>127</v>
      </c>
      <c r="I128" s="169" t="s">
        <v>340</v>
      </c>
    </row>
    <row r="129" spans="1:9">
      <c r="A129" s="164" t="str">
        <f t="shared" si="5"/>
        <v>장애인복지과</v>
      </c>
      <c r="B129" s="165" t="str">
        <f t="shared" si="7"/>
        <v>보건복지위원회</v>
      </c>
      <c r="C129" s="164" t="str">
        <f t="shared" si="6"/>
        <v>보건복지국</v>
      </c>
      <c r="E129" s="166" t="s">
        <v>111</v>
      </c>
      <c r="F129" s="167" t="s">
        <v>82</v>
      </c>
      <c r="G129" s="166" t="s">
        <v>406</v>
      </c>
      <c r="H129" s="168">
        <v>128</v>
      </c>
      <c r="I129" s="169" t="s">
        <v>342</v>
      </c>
    </row>
    <row r="130" spans="1:9">
      <c r="A130" s="164" t="str">
        <f t="shared" si="5"/>
        <v>보건정책과</v>
      </c>
      <c r="B130" s="165" t="str">
        <f t="shared" ref="B130:B161" si="8">G130</f>
        <v>보건복지위원회</v>
      </c>
      <c r="C130" s="164" t="str">
        <f t="shared" si="6"/>
        <v>보건복지국</v>
      </c>
      <c r="E130" s="166" t="s">
        <v>111</v>
      </c>
      <c r="F130" s="167" t="s">
        <v>288</v>
      </c>
      <c r="G130" s="166" t="s">
        <v>406</v>
      </c>
      <c r="H130" s="168">
        <v>129</v>
      </c>
      <c r="I130" s="169" t="s">
        <v>344</v>
      </c>
    </row>
    <row r="131" spans="1:9">
      <c r="A131" s="164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65" t="str">
        <f t="shared" si="8"/>
        <v>보건복지위원회</v>
      </c>
      <c r="C131" s="164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66" t="s">
        <v>111</v>
      </c>
      <c r="F131" s="167" t="s">
        <v>289</v>
      </c>
      <c r="G131" s="166" t="s">
        <v>406</v>
      </c>
      <c r="H131" s="168">
        <v>130</v>
      </c>
      <c r="I131" s="169" t="s">
        <v>346</v>
      </c>
    </row>
    <row r="132" spans="1:9">
      <c r="A132" s="164" t="str">
        <f t="shared" si="9"/>
        <v>식품안전과</v>
      </c>
      <c r="B132" s="165" t="str">
        <f t="shared" si="8"/>
        <v>보건복지위원회</v>
      </c>
      <c r="C132" s="164" t="str">
        <f t="shared" si="10"/>
        <v>보건복지국</v>
      </c>
      <c r="E132" s="166" t="s">
        <v>111</v>
      </c>
      <c r="F132" s="167" t="s">
        <v>290</v>
      </c>
      <c r="G132" s="166" t="s">
        <v>406</v>
      </c>
      <c r="H132" s="168">
        <v>131</v>
      </c>
      <c r="I132" s="169" t="s">
        <v>348</v>
      </c>
    </row>
    <row r="133" spans="1:9">
      <c r="A133" s="164" t="str">
        <f t="shared" si="9"/>
        <v>사회복지담당관</v>
      </c>
      <c r="B133" s="165" t="str">
        <f t="shared" si="8"/>
        <v>보건복지위원회</v>
      </c>
      <c r="C133" s="164" t="str">
        <f t="shared" si="10"/>
        <v>복지여성실</v>
      </c>
      <c r="E133" s="166" t="s">
        <v>70</v>
      </c>
      <c r="F133" s="167" t="s">
        <v>83</v>
      </c>
      <c r="G133" s="166" t="s">
        <v>406</v>
      </c>
      <c r="H133" s="168">
        <v>132</v>
      </c>
      <c r="I133" s="169" t="s">
        <v>355</v>
      </c>
    </row>
    <row r="134" spans="1:9">
      <c r="A134" s="164" t="str">
        <f t="shared" si="9"/>
        <v>보건위생담당관</v>
      </c>
      <c r="B134" s="165" t="str">
        <f t="shared" si="8"/>
        <v>보건복지위원회</v>
      </c>
      <c r="C134" s="164" t="str">
        <f t="shared" si="10"/>
        <v>복지여성실</v>
      </c>
      <c r="E134" s="166" t="s">
        <v>70</v>
      </c>
      <c r="F134" s="167" t="s">
        <v>313</v>
      </c>
      <c r="G134" s="166" t="s">
        <v>406</v>
      </c>
      <c r="H134" s="168">
        <v>133</v>
      </c>
      <c r="I134" s="169" t="s">
        <v>356</v>
      </c>
    </row>
    <row r="135" spans="1:9">
      <c r="A135" s="164" t="str">
        <f t="shared" si="9"/>
        <v>보건환경연구원(총무과)</v>
      </c>
      <c r="B135" s="165" t="str">
        <f t="shared" si="8"/>
        <v>보건복지위원회</v>
      </c>
      <c r="C135" s="164" t="str">
        <f t="shared" si="10"/>
        <v>보건환경연구원</v>
      </c>
      <c r="E135" s="166" t="s">
        <v>125</v>
      </c>
      <c r="F135" s="167" t="s">
        <v>390</v>
      </c>
      <c r="G135" s="166" t="s">
        <v>406</v>
      </c>
      <c r="H135" s="168">
        <v>134</v>
      </c>
      <c r="I135" s="169" t="s">
        <v>364</v>
      </c>
    </row>
    <row r="136" spans="1:9">
      <c r="A136" s="164" t="str">
        <f t="shared" si="9"/>
        <v>보건연구부</v>
      </c>
      <c r="B136" s="165" t="str">
        <f t="shared" si="8"/>
        <v>보건복지위원회</v>
      </c>
      <c r="C136" s="164" t="str">
        <f t="shared" si="10"/>
        <v>보건환경연구원</v>
      </c>
      <c r="E136" s="166" t="s">
        <v>125</v>
      </c>
      <c r="F136" s="167" t="s">
        <v>407</v>
      </c>
      <c r="G136" s="166" t="s">
        <v>406</v>
      </c>
      <c r="H136" s="168">
        <v>135</v>
      </c>
      <c r="I136" s="169" t="s">
        <v>366</v>
      </c>
    </row>
    <row r="137" spans="1:9">
      <c r="A137" s="183" t="str">
        <f t="shared" si="9"/>
        <v>북부지원</v>
      </c>
      <c r="B137" s="184" t="str">
        <f t="shared" si="8"/>
        <v>보건복지위원회</v>
      </c>
      <c r="C137" s="183" t="str">
        <f t="shared" si="10"/>
        <v>보건환경연구원</v>
      </c>
      <c r="D137" s="185"/>
      <c r="E137" s="186" t="s">
        <v>125</v>
      </c>
      <c r="F137" s="187" t="s">
        <v>408</v>
      </c>
      <c r="G137" s="186" t="s">
        <v>406</v>
      </c>
      <c r="H137" s="188">
        <v>136</v>
      </c>
      <c r="I137" s="189" t="s">
        <v>368</v>
      </c>
    </row>
    <row r="138" spans="1:9">
      <c r="A138" s="164" t="str">
        <f t="shared" si="9"/>
        <v>수원농산물검사소</v>
      </c>
      <c r="B138" s="165" t="str">
        <f t="shared" si="8"/>
        <v>보건복지위원회</v>
      </c>
      <c r="C138" s="164" t="str">
        <f t="shared" si="10"/>
        <v>보건환경연구원</v>
      </c>
      <c r="E138" s="166" t="s">
        <v>125</v>
      </c>
      <c r="F138" s="167" t="s">
        <v>409</v>
      </c>
      <c r="G138" s="166" t="s">
        <v>406</v>
      </c>
      <c r="H138" s="168">
        <v>137</v>
      </c>
      <c r="I138" s="169" t="s">
        <v>370</v>
      </c>
    </row>
    <row r="139" spans="1:9">
      <c r="A139" s="164" t="str">
        <f t="shared" si="9"/>
        <v>철도물류정책과</v>
      </c>
      <c r="B139" s="165" t="str">
        <f t="shared" si="8"/>
        <v>건설교통위원회</v>
      </c>
      <c r="C139" s="164" t="str">
        <f t="shared" si="10"/>
        <v>철도국</v>
      </c>
      <c r="E139" s="166" t="s">
        <v>210</v>
      </c>
      <c r="F139" s="167" t="s">
        <v>211</v>
      </c>
      <c r="G139" s="166" t="s">
        <v>11</v>
      </c>
      <c r="H139" s="168">
        <v>138</v>
      </c>
      <c r="I139" s="169" t="s">
        <v>374</v>
      </c>
    </row>
    <row r="140" spans="1:9">
      <c r="A140" s="164" t="str">
        <f t="shared" si="9"/>
        <v>광역도시철도과</v>
      </c>
      <c r="B140" s="165" t="str">
        <f t="shared" si="8"/>
        <v>건설교통위원회</v>
      </c>
      <c r="C140" s="164" t="str">
        <f t="shared" si="10"/>
        <v>철도국</v>
      </c>
      <c r="E140" s="166" t="s">
        <v>210</v>
      </c>
      <c r="F140" s="167" t="s">
        <v>213</v>
      </c>
      <c r="G140" s="166" t="s">
        <v>11</v>
      </c>
      <c r="H140" s="168">
        <v>139</v>
      </c>
      <c r="I140" s="169" t="s">
        <v>376</v>
      </c>
    </row>
    <row r="141" spans="1:9">
      <c r="A141" s="164" t="str">
        <f t="shared" si="9"/>
        <v>철도건설과</v>
      </c>
      <c r="B141" s="165" t="str">
        <f t="shared" si="8"/>
        <v>건설교통위원회</v>
      </c>
      <c r="C141" s="164" t="str">
        <f t="shared" si="10"/>
        <v>철도국</v>
      </c>
      <c r="E141" s="166" t="s">
        <v>210</v>
      </c>
      <c r="F141" s="167" t="s">
        <v>215</v>
      </c>
      <c r="G141" s="166" t="s">
        <v>11</v>
      </c>
      <c r="H141" s="168">
        <v>140</v>
      </c>
      <c r="I141" s="169" t="s">
        <v>378</v>
      </c>
    </row>
    <row r="142" spans="1:9">
      <c r="A142" s="164" t="str">
        <f t="shared" si="9"/>
        <v>교통정책과</v>
      </c>
      <c r="B142" s="165" t="str">
        <f t="shared" si="8"/>
        <v>건설교통위원회</v>
      </c>
      <c r="C142" s="164" t="str">
        <f t="shared" si="10"/>
        <v>교통국</v>
      </c>
      <c r="E142" s="166" t="s">
        <v>362</v>
      </c>
      <c r="F142" s="167" t="s">
        <v>363</v>
      </c>
      <c r="G142" s="166" t="s">
        <v>11</v>
      </c>
      <c r="H142" s="168">
        <v>141</v>
      </c>
      <c r="I142" s="169" t="s">
        <v>382</v>
      </c>
    </row>
    <row r="143" spans="1:9">
      <c r="A143" s="164" t="str">
        <f t="shared" si="9"/>
        <v>버스정책과</v>
      </c>
      <c r="B143" s="165" t="str">
        <f t="shared" si="8"/>
        <v>건설교통위원회</v>
      </c>
      <c r="C143" s="164" t="str">
        <f t="shared" si="10"/>
        <v>교통국</v>
      </c>
      <c r="E143" s="166" t="s">
        <v>362</v>
      </c>
      <c r="F143" s="167" t="s">
        <v>365</v>
      </c>
      <c r="G143" s="166" t="s">
        <v>11</v>
      </c>
      <c r="H143" s="168">
        <v>142</v>
      </c>
      <c r="I143" s="169" t="s">
        <v>383</v>
      </c>
    </row>
    <row r="144" spans="1:9">
      <c r="A144" s="164" t="str">
        <f t="shared" si="9"/>
        <v>굿모닝버스추진단</v>
      </c>
      <c r="B144" s="165" t="str">
        <f t="shared" si="8"/>
        <v>건설교통위원회</v>
      </c>
      <c r="C144" s="164" t="str">
        <f t="shared" si="10"/>
        <v>교통국</v>
      </c>
      <c r="E144" s="166" t="s">
        <v>362</v>
      </c>
      <c r="F144" s="167" t="s">
        <v>367</v>
      </c>
      <c r="G144" s="166" t="s">
        <v>11</v>
      </c>
      <c r="H144" s="168">
        <v>143</v>
      </c>
      <c r="I144" s="169" t="s">
        <v>384</v>
      </c>
    </row>
    <row r="145" spans="1:9">
      <c r="A145" s="164" t="str">
        <f t="shared" si="9"/>
        <v>택시정책과</v>
      </c>
      <c r="B145" s="165" t="str">
        <f t="shared" si="8"/>
        <v>건설교통위원회</v>
      </c>
      <c r="C145" s="164" t="str">
        <f t="shared" si="10"/>
        <v>교통국</v>
      </c>
      <c r="E145" s="166" t="s">
        <v>362</v>
      </c>
      <c r="F145" s="167" t="s">
        <v>369</v>
      </c>
      <c r="G145" s="166" t="s">
        <v>11</v>
      </c>
      <c r="H145" s="168">
        <v>144</v>
      </c>
      <c r="I145" s="169" t="s">
        <v>385</v>
      </c>
    </row>
    <row r="146" spans="1:9">
      <c r="A146" s="164" t="str">
        <f t="shared" si="9"/>
        <v>교통정보센터</v>
      </c>
      <c r="B146" s="165" t="str">
        <f t="shared" si="8"/>
        <v>건설교통위원회</v>
      </c>
      <c r="C146" s="164" t="str">
        <f t="shared" si="10"/>
        <v>교통국</v>
      </c>
      <c r="E146" s="166" t="s">
        <v>362</v>
      </c>
      <c r="F146" s="167" t="s">
        <v>371</v>
      </c>
      <c r="G146" s="166" t="s">
        <v>11</v>
      </c>
      <c r="H146" s="168">
        <v>145</v>
      </c>
      <c r="I146" s="169" t="s">
        <v>386</v>
      </c>
    </row>
    <row r="147" spans="1:9">
      <c r="A147" s="164" t="str">
        <f t="shared" si="9"/>
        <v>건설안전과</v>
      </c>
      <c r="B147" s="165" t="str">
        <f t="shared" si="8"/>
        <v>건설교통위원회</v>
      </c>
      <c r="C147" s="164" t="str">
        <f t="shared" si="10"/>
        <v>건설국</v>
      </c>
      <c r="E147" s="166" t="s">
        <v>372</v>
      </c>
      <c r="F147" s="167" t="s">
        <v>373</v>
      </c>
      <c r="G147" s="166" t="s">
        <v>11</v>
      </c>
      <c r="H147" s="168">
        <v>146</v>
      </c>
      <c r="I147" s="169" t="s">
        <v>388</v>
      </c>
    </row>
    <row r="148" spans="1:9">
      <c r="A148" s="164" t="str">
        <f t="shared" si="9"/>
        <v>도로정책과</v>
      </c>
      <c r="B148" s="165" t="str">
        <f t="shared" si="8"/>
        <v>건설교통위원회</v>
      </c>
      <c r="C148" s="164" t="str">
        <f t="shared" si="10"/>
        <v>건설국</v>
      </c>
      <c r="E148" s="166" t="s">
        <v>372</v>
      </c>
      <c r="F148" s="167" t="s">
        <v>375</v>
      </c>
      <c r="G148" s="166" t="s">
        <v>11</v>
      </c>
      <c r="H148" s="168">
        <v>147</v>
      </c>
      <c r="I148" s="169" t="s">
        <v>486</v>
      </c>
    </row>
    <row r="149" spans="1:9">
      <c r="A149" s="164" t="str">
        <f t="shared" si="9"/>
        <v>하천과</v>
      </c>
      <c r="B149" s="165" t="str">
        <f t="shared" si="8"/>
        <v>건설교통위원회</v>
      </c>
      <c r="C149" s="164" t="str">
        <f t="shared" si="10"/>
        <v>건설국</v>
      </c>
      <c r="E149" s="166" t="s">
        <v>372</v>
      </c>
      <c r="F149" s="167" t="s">
        <v>377</v>
      </c>
      <c r="G149" s="166" t="s">
        <v>11</v>
      </c>
      <c r="H149" s="168">
        <v>148</v>
      </c>
      <c r="I149" s="169" t="s">
        <v>487</v>
      </c>
    </row>
    <row r="150" spans="1:9">
      <c r="A150" s="164" t="str">
        <f t="shared" si="9"/>
        <v>건설기술과</v>
      </c>
      <c r="B150" s="165" t="str">
        <f t="shared" si="8"/>
        <v>건설교통위원회</v>
      </c>
      <c r="C150" s="164" t="str">
        <f t="shared" si="10"/>
        <v>건설국</v>
      </c>
      <c r="E150" s="166" t="s">
        <v>372</v>
      </c>
      <c r="F150" s="167" t="s">
        <v>379</v>
      </c>
      <c r="G150" s="166" t="s">
        <v>11</v>
      </c>
      <c r="H150" s="168">
        <v>149</v>
      </c>
      <c r="I150" s="169" t="s">
        <v>488</v>
      </c>
    </row>
    <row r="151" spans="1:9">
      <c r="A151" s="164" t="str">
        <f t="shared" si="9"/>
        <v>관리과</v>
      </c>
      <c r="B151" s="165" t="str">
        <f t="shared" si="8"/>
        <v>건설교통위원회</v>
      </c>
      <c r="C151" s="164" t="str">
        <f t="shared" si="10"/>
        <v>건설본부</v>
      </c>
      <c r="E151" s="166" t="s">
        <v>126</v>
      </c>
      <c r="F151" s="167" t="s">
        <v>420</v>
      </c>
      <c r="G151" s="166" t="s">
        <v>11</v>
      </c>
      <c r="H151" s="168">
        <v>150</v>
      </c>
      <c r="I151" s="169" t="s">
        <v>391</v>
      </c>
    </row>
    <row r="152" spans="1:9">
      <c r="A152" s="164" t="str">
        <f t="shared" si="9"/>
        <v>도로건설과</v>
      </c>
      <c r="B152" s="165" t="str">
        <f t="shared" si="8"/>
        <v>건설교통위원회</v>
      </c>
      <c r="C152" s="164" t="str">
        <f t="shared" si="10"/>
        <v>건설본부</v>
      </c>
      <c r="E152" s="166" t="s">
        <v>126</v>
      </c>
      <c r="F152" s="167" t="s">
        <v>421</v>
      </c>
      <c r="G152" s="166" t="s">
        <v>11</v>
      </c>
      <c r="H152" s="168">
        <v>151</v>
      </c>
      <c r="I152" s="169" t="s">
        <v>392</v>
      </c>
    </row>
    <row r="153" spans="1:9">
      <c r="A153" s="164" t="str">
        <f t="shared" si="9"/>
        <v>북부도로과</v>
      </c>
      <c r="B153" s="165" t="str">
        <f t="shared" si="8"/>
        <v>건설교통위원회</v>
      </c>
      <c r="C153" s="164" t="str">
        <f t="shared" si="10"/>
        <v>건설본부</v>
      </c>
      <c r="E153" s="166" t="s">
        <v>126</v>
      </c>
      <c r="F153" s="167" t="s">
        <v>422</v>
      </c>
      <c r="G153" s="166" t="s">
        <v>11</v>
      </c>
      <c r="H153" s="168">
        <v>152</v>
      </c>
      <c r="I153" s="169" t="s">
        <v>393</v>
      </c>
    </row>
    <row r="154" spans="1:9">
      <c r="A154" s="164" t="str">
        <f t="shared" si="9"/>
        <v>건축시설과</v>
      </c>
      <c r="B154" s="165" t="str">
        <f t="shared" si="8"/>
        <v>건설교통위원회</v>
      </c>
      <c r="C154" s="164" t="str">
        <f t="shared" si="10"/>
        <v>건설본부</v>
      </c>
      <c r="E154" s="166" t="s">
        <v>126</v>
      </c>
      <c r="F154" s="167" t="s">
        <v>423</v>
      </c>
      <c r="G154" s="166" t="s">
        <v>11</v>
      </c>
      <c r="H154" s="168">
        <v>153</v>
      </c>
      <c r="I154" s="169" t="s">
        <v>394</v>
      </c>
    </row>
    <row r="155" spans="1:9">
      <c r="A155" s="164" t="str">
        <f t="shared" si="9"/>
        <v>신청사건립추진단</v>
      </c>
      <c r="B155" s="165" t="str">
        <f t="shared" si="8"/>
        <v>건설교통위원회</v>
      </c>
      <c r="C155" s="164" t="str">
        <f t="shared" si="10"/>
        <v>건설본부</v>
      </c>
      <c r="E155" s="166" t="s">
        <v>126</v>
      </c>
      <c r="F155" s="167" t="s">
        <v>424</v>
      </c>
      <c r="G155" s="166" t="s">
        <v>11</v>
      </c>
      <c r="H155" s="168">
        <v>154</v>
      </c>
      <c r="I155" s="169" t="s">
        <v>395</v>
      </c>
    </row>
    <row r="156" spans="1:9">
      <c r="A156" s="164" t="str">
        <f t="shared" si="9"/>
        <v>지역정책과</v>
      </c>
      <c r="B156" s="165" t="str">
        <f t="shared" si="8"/>
        <v>도시환경위원회</v>
      </c>
      <c r="C156" s="164" t="str">
        <f t="shared" si="10"/>
        <v>도시주택실</v>
      </c>
      <c r="E156" s="166" t="s">
        <v>108</v>
      </c>
      <c r="F156" s="167" t="s">
        <v>157</v>
      </c>
      <c r="G156" s="166" t="s">
        <v>12</v>
      </c>
      <c r="H156" s="168">
        <v>155</v>
      </c>
      <c r="I156" s="169" t="s">
        <v>397</v>
      </c>
    </row>
    <row r="157" spans="1:9">
      <c r="A157" s="164" t="str">
        <f t="shared" si="9"/>
        <v>도시정책과</v>
      </c>
      <c r="B157" s="165" t="str">
        <f t="shared" si="8"/>
        <v>도시환경위원회</v>
      </c>
      <c r="C157" s="164" t="str">
        <f t="shared" si="10"/>
        <v>도시주택실</v>
      </c>
      <c r="E157" s="166" t="s">
        <v>108</v>
      </c>
      <c r="F157" s="167" t="s">
        <v>159</v>
      </c>
      <c r="G157" s="166" t="s">
        <v>12</v>
      </c>
      <c r="H157" s="168">
        <v>156</v>
      </c>
      <c r="I157" s="169" t="s">
        <v>489</v>
      </c>
    </row>
    <row r="158" spans="1:9">
      <c r="A158" s="164" t="str">
        <f t="shared" si="9"/>
        <v>도시주택과</v>
      </c>
      <c r="B158" s="165" t="str">
        <f t="shared" si="8"/>
        <v>도시환경위원회</v>
      </c>
      <c r="C158" s="164" t="str">
        <f t="shared" si="10"/>
        <v>도시주택실</v>
      </c>
      <c r="E158" s="166" t="s">
        <v>108</v>
      </c>
      <c r="F158" s="167" t="s">
        <v>161</v>
      </c>
      <c r="G158" s="166" t="s">
        <v>12</v>
      </c>
      <c r="H158" s="168">
        <v>157</v>
      </c>
      <c r="I158" s="169" t="s">
        <v>490</v>
      </c>
    </row>
    <row r="159" spans="1:9">
      <c r="A159" s="164" t="str">
        <f t="shared" si="9"/>
        <v>주택정책과</v>
      </c>
      <c r="B159" s="165" t="str">
        <f t="shared" si="8"/>
        <v>도시환경위원회</v>
      </c>
      <c r="C159" s="164" t="str">
        <f t="shared" si="10"/>
        <v>도시주택실</v>
      </c>
      <c r="E159" s="166" t="s">
        <v>108</v>
      </c>
      <c r="F159" s="167" t="s">
        <v>162</v>
      </c>
      <c r="G159" s="166" t="s">
        <v>12</v>
      </c>
      <c r="H159" s="168">
        <v>158</v>
      </c>
      <c r="I159" s="169" t="s">
        <v>491</v>
      </c>
    </row>
    <row r="160" spans="1:9">
      <c r="A160" s="164" t="str">
        <f t="shared" si="9"/>
        <v>건축디자인과</v>
      </c>
      <c r="B160" s="165" t="str">
        <f t="shared" si="8"/>
        <v>도시환경위원회</v>
      </c>
      <c r="C160" s="164" t="str">
        <f t="shared" si="10"/>
        <v>도시주택실</v>
      </c>
      <c r="E160" s="166" t="s">
        <v>108</v>
      </c>
      <c r="F160" s="167" t="s">
        <v>163</v>
      </c>
      <c r="G160" s="166" t="s">
        <v>12</v>
      </c>
      <c r="H160" s="168">
        <v>159</v>
      </c>
      <c r="I160" s="169" t="s">
        <v>492</v>
      </c>
    </row>
    <row r="161" spans="1:9">
      <c r="A161" s="164" t="str">
        <f t="shared" si="9"/>
        <v>공공택지과</v>
      </c>
      <c r="B161" s="165" t="str">
        <f t="shared" si="8"/>
        <v>도시환경위원회</v>
      </c>
      <c r="C161" s="164" t="str">
        <f t="shared" si="10"/>
        <v>도시주택실</v>
      </c>
      <c r="E161" s="166" t="s">
        <v>108</v>
      </c>
      <c r="F161" s="167" t="s">
        <v>164</v>
      </c>
      <c r="G161" s="166" t="s">
        <v>12</v>
      </c>
      <c r="H161" s="168">
        <v>160</v>
      </c>
      <c r="I161" s="169" t="s">
        <v>493</v>
      </c>
    </row>
    <row r="162" spans="1:9">
      <c r="A162" s="164" t="str">
        <f t="shared" si="9"/>
        <v>토지정보과</v>
      </c>
      <c r="B162" s="165" t="str">
        <f t="shared" ref="B162:B188" si="11">G162</f>
        <v>도시환경위원회</v>
      </c>
      <c r="C162" s="164" t="str">
        <f t="shared" si="10"/>
        <v>도시주택실</v>
      </c>
      <c r="E162" s="166" t="s">
        <v>108</v>
      </c>
      <c r="F162" s="167" t="s">
        <v>165</v>
      </c>
      <c r="G162" s="166" t="s">
        <v>12</v>
      </c>
      <c r="H162" s="168">
        <v>161</v>
      </c>
      <c r="I162" s="169" t="s">
        <v>494</v>
      </c>
    </row>
    <row r="163" spans="1:9">
      <c r="A163" s="164" t="str">
        <f t="shared" si="9"/>
        <v>도시개발과</v>
      </c>
      <c r="B163" s="165" t="str">
        <f t="shared" si="11"/>
        <v>도시환경위원회</v>
      </c>
      <c r="C163" s="164" t="str">
        <f t="shared" si="10"/>
        <v>도시주택실</v>
      </c>
      <c r="E163" s="166" t="s">
        <v>108</v>
      </c>
      <c r="F163" s="167" t="s">
        <v>166</v>
      </c>
      <c r="G163" s="166" t="s">
        <v>12</v>
      </c>
      <c r="H163" s="168">
        <v>162</v>
      </c>
      <c r="I163" s="169" t="s">
        <v>495</v>
      </c>
    </row>
    <row r="164" spans="1:9">
      <c r="A164" s="164" t="str">
        <f t="shared" si="9"/>
        <v>도시재생과</v>
      </c>
      <c r="B164" s="165" t="str">
        <f t="shared" si="11"/>
        <v>도시환경위원회</v>
      </c>
      <c r="C164" s="164" t="str">
        <f t="shared" si="10"/>
        <v>도시주택실</v>
      </c>
      <c r="E164" s="166" t="s">
        <v>108</v>
      </c>
      <c r="F164" s="167" t="s">
        <v>167</v>
      </c>
      <c r="G164" s="166" t="s">
        <v>12</v>
      </c>
      <c r="H164" s="168">
        <v>163</v>
      </c>
      <c r="I164" s="169" t="s">
        <v>496</v>
      </c>
    </row>
    <row r="165" spans="1:9">
      <c r="A165" s="164" t="str">
        <f t="shared" si="9"/>
        <v>도시계획상임기획단</v>
      </c>
      <c r="B165" s="165" t="str">
        <f t="shared" si="11"/>
        <v>도시환경위원회</v>
      </c>
      <c r="C165" s="164" t="str">
        <f t="shared" si="10"/>
        <v>도시주택실</v>
      </c>
      <c r="E165" s="166" t="s">
        <v>108</v>
      </c>
      <c r="F165" s="167" t="s">
        <v>168</v>
      </c>
      <c r="G165" s="166" t="s">
        <v>12</v>
      </c>
      <c r="H165" s="168">
        <v>164</v>
      </c>
      <c r="I165" s="169" t="s">
        <v>497</v>
      </c>
    </row>
    <row r="166" spans="1:9">
      <c r="A166" s="164" t="str">
        <f t="shared" si="9"/>
        <v>환경정책과</v>
      </c>
      <c r="B166" s="165" t="str">
        <f t="shared" si="11"/>
        <v>도시환경위원회</v>
      </c>
      <c r="C166" s="164" t="str">
        <f t="shared" si="10"/>
        <v>환경국</v>
      </c>
      <c r="E166" s="166" t="s">
        <v>112</v>
      </c>
      <c r="F166" s="167" t="s">
        <v>291</v>
      </c>
      <c r="G166" s="166" t="s">
        <v>12</v>
      </c>
      <c r="H166" s="168">
        <v>165</v>
      </c>
      <c r="I166" s="169" t="s">
        <v>399</v>
      </c>
    </row>
    <row r="167" spans="1:9">
      <c r="A167" s="164" t="str">
        <f t="shared" si="9"/>
        <v>기후대기과</v>
      </c>
      <c r="B167" s="165" t="str">
        <f t="shared" si="11"/>
        <v>도시환경위원회</v>
      </c>
      <c r="C167" s="164" t="str">
        <f t="shared" si="10"/>
        <v>환경국</v>
      </c>
      <c r="E167" s="166" t="s">
        <v>112</v>
      </c>
      <c r="F167" s="167" t="s">
        <v>293</v>
      </c>
      <c r="G167" s="166" t="s">
        <v>12</v>
      </c>
      <c r="H167" s="168">
        <v>166</v>
      </c>
      <c r="I167" s="169" t="s">
        <v>400</v>
      </c>
    </row>
    <row r="168" spans="1:9">
      <c r="A168" s="164" t="str">
        <f t="shared" si="9"/>
        <v>환경안전관리과</v>
      </c>
      <c r="B168" s="165" t="str">
        <f t="shared" si="11"/>
        <v>도시환경위원회</v>
      </c>
      <c r="C168" s="164" t="str">
        <f t="shared" si="10"/>
        <v>환경국</v>
      </c>
      <c r="E168" s="166" t="s">
        <v>112</v>
      </c>
      <c r="F168" s="167" t="s">
        <v>294</v>
      </c>
      <c r="G168" s="166" t="s">
        <v>12</v>
      </c>
      <c r="H168" s="168">
        <v>167</v>
      </c>
      <c r="I168" s="169" t="s">
        <v>401</v>
      </c>
    </row>
    <row r="169" spans="1:9">
      <c r="A169" s="164" t="str">
        <f t="shared" si="9"/>
        <v>자원순환과</v>
      </c>
      <c r="B169" s="165" t="str">
        <f t="shared" si="11"/>
        <v>도시환경위원회</v>
      </c>
      <c r="C169" s="164" t="str">
        <f t="shared" si="10"/>
        <v>환경국</v>
      </c>
      <c r="E169" s="166" t="s">
        <v>112</v>
      </c>
      <c r="F169" s="167" t="s">
        <v>295</v>
      </c>
      <c r="G169" s="166" t="s">
        <v>12</v>
      </c>
      <c r="H169" s="168">
        <v>168</v>
      </c>
      <c r="I169" s="169" t="s">
        <v>402</v>
      </c>
    </row>
    <row r="170" spans="1:9">
      <c r="A170" s="164" t="str">
        <f t="shared" si="9"/>
        <v>북부환경관리과</v>
      </c>
      <c r="B170" s="165" t="str">
        <f t="shared" si="11"/>
        <v>도시환경위원회</v>
      </c>
      <c r="C170" s="164" t="str">
        <f t="shared" si="10"/>
        <v>환경국</v>
      </c>
      <c r="E170" s="166" t="s">
        <v>112</v>
      </c>
      <c r="F170" s="167" t="s">
        <v>296</v>
      </c>
      <c r="G170" s="166" t="s">
        <v>12</v>
      </c>
      <c r="H170" s="168">
        <v>169</v>
      </c>
      <c r="I170" s="169" t="s">
        <v>403</v>
      </c>
    </row>
    <row r="171" spans="1:9">
      <c r="A171" s="164" t="str">
        <f t="shared" si="9"/>
        <v>공단환경관리사업소</v>
      </c>
      <c r="B171" s="165" t="str">
        <f t="shared" si="11"/>
        <v>도시환경위원회</v>
      </c>
      <c r="C171" s="164" t="str">
        <f t="shared" si="10"/>
        <v>환경국</v>
      </c>
      <c r="E171" s="166" t="s">
        <v>112</v>
      </c>
      <c r="F171" s="167" t="s">
        <v>297</v>
      </c>
      <c r="G171" s="166" t="s">
        <v>12</v>
      </c>
      <c r="H171" s="168">
        <v>170</v>
      </c>
      <c r="I171" s="169" t="s">
        <v>498</v>
      </c>
    </row>
    <row r="172" spans="1:9">
      <c r="A172" s="164" t="str">
        <f t="shared" si="9"/>
        <v>공원녹지과</v>
      </c>
      <c r="B172" s="165" t="str">
        <f t="shared" si="11"/>
        <v>도시환경위원회</v>
      </c>
      <c r="C172" s="164" t="str">
        <f t="shared" si="10"/>
        <v>축산산림국</v>
      </c>
      <c r="E172" s="166" t="s">
        <v>67</v>
      </c>
      <c r="F172" s="167" t="s">
        <v>358</v>
      </c>
      <c r="G172" s="166" t="s">
        <v>12</v>
      </c>
      <c r="H172" s="168">
        <v>171</v>
      </c>
      <c r="I172" s="169" t="s">
        <v>499</v>
      </c>
    </row>
    <row r="173" spans="1:9">
      <c r="A173" s="164" t="str">
        <f t="shared" si="9"/>
        <v>대기연구부</v>
      </c>
      <c r="B173" s="165" t="str">
        <f t="shared" si="11"/>
        <v>도시환경위원회</v>
      </c>
      <c r="C173" s="164" t="str">
        <f t="shared" si="10"/>
        <v>보건환경연구원</v>
      </c>
      <c r="E173" s="166" t="s">
        <v>125</v>
      </c>
      <c r="F173" s="167" t="s">
        <v>425</v>
      </c>
      <c r="G173" s="166" t="s">
        <v>12</v>
      </c>
      <c r="H173" s="168">
        <v>172</v>
      </c>
      <c r="I173" s="169" t="s">
        <v>500</v>
      </c>
    </row>
    <row r="174" spans="1:9">
      <c r="A174" s="164" t="str">
        <f t="shared" si="9"/>
        <v>수질연구부</v>
      </c>
      <c r="B174" s="165" t="str">
        <f t="shared" si="11"/>
        <v>도시환경위원회</v>
      </c>
      <c r="C174" s="164" t="str">
        <f t="shared" si="10"/>
        <v>보건환경연구원</v>
      </c>
      <c r="E174" s="166" t="s">
        <v>125</v>
      </c>
      <c r="F174" s="167" t="s">
        <v>426</v>
      </c>
      <c r="G174" s="166" t="s">
        <v>12</v>
      </c>
      <c r="H174" s="168">
        <v>173</v>
      </c>
      <c r="I174" s="169" t="s">
        <v>501</v>
      </c>
    </row>
    <row r="175" spans="1:9">
      <c r="A175" s="183" t="str">
        <f t="shared" si="9"/>
        <v>북부지원</v>
      </c>
      <c r="B175" s="184" t="str">
        <f t="shared" ref="B175" si="12">G175</f>
        <v>도시환경위원회</v>
      </c>
      <c r="C175" s="183" t="str">
        <f t="shared" si="10"/>
        <v>보건환경연구원</v>
      </c>
      <c r="D175" s="185"/>
      <c r="E175" s="186" t="s">
        <v>125</v>
      </c>
      <c r="F175" s="187" t="s">
        <v>408</v>
      </c>
      <c r="G175" s="186" t="s">
        <v>12</v>
      </c>
      <c r="H175" s="188" t="s">
        <v>560</v>
      </c>
      <c r="I175" s="189">
        <v>2903</v>
      </c>
    </row>
    <row r="176" spans="1:9">
      <c r="A176" s="164" t="str">
        <f t="shared" si="9"/>
        <v>수자원본부</v>
      </c>
      <c r="B176" s="165" t="str">
        <f t="shared" si="11"/>
        <v>도시환경위원회</v>
      </c>
      <c r="C176" s="164" t="str">
        <f t="shared" si="10"/>
        <v>수자원본부</v>
      </c>
      <c r="E176" s="166" t="s">
        <v>396</v>
      </c>
      <c r="F176" s="167" t="s">
        <v>396</v>
      </c>
      <c r="G176" s="166" t="s">
        <v>12</v>
      </c>
      <c r="H176" s="168">
        <v>174</v>
      </c>
      <c r="I176" s="169" t="s">
        <v>502</v>
      </c>
    </row>
    <row r="177" spans="1:9">
      <c r="A177" s="164" t="str">
        <f t="shared" si="9"/>
        <v>교육정책과</v>
      </c>
      <c r="B177" s="165" t="str">
        <f t="shared" si="11"/>
        <v>여성가족교육협력위원회</v>
      </c>
      <c r="C177" s="164" t="str">
        <f t="shared" si="10"/>
        <v>교육협력국</v>
      </c>
      <c r="E177" s="166" t="s">
        <v>181</v>
      </c>
      <c r="F177" s="167" t="s">
        <v>182</v>
      </c>
      <c r="G177" s="166" t="s">
        <v>427</v>
      </c>
      <c r="H177" s="168">
        <v>175</v>
      </c>
      <c r="I177" s="169" t="s">
        <v>503</v>
      </c>
    </row>
    <row r="178" spans="1:9">
      <c r="A178" s="164" t="str">
        <f t="shared" si="9"/>
        <v>교육협력과</v>
      </c>
      <c r="B178" s="165" t="str">
        <f t="shared" si="11"/>
        <v>여성가족교육협력위원회</v>
      </c>
      <c r="C178" s="164" t="str">
        <f t="shared" si="10"/>
        <v>교육협력국</v>
      </c>
      <c r="E178" s="166" t="s">
        <v>181</v>
      </c>
      <c r="F178" s="167" t="s">
        <v>184</v>
      </c>
      <c r="G178" s="166" t="s">
        <v>427</v>
      </c>
      <c r="H178" s="168">
        <v>176</v>
      </c>
      <c r="I178" s="169" t="s">
        <v>504</v>
      </c>
    </row>
    <row r="179" spans="1:9">
      <c r="A179" s="164" t="str">
        <f t="shared" si="9"/>
        <v>도서관정책과</v>
      </c>
      <c r="B179" s="165" t="str">
        <f t="shared" si="11"/>
        <v>여성가족교육협력위원회</v>
      </c>
      <c r="C179" s="164" t="str">
        <f t="shared" si="10"/>
        <v>교육협력국</v>
      </c>
      <c r="E179" s="166" t="s">
        <v>181</v>
      </c>
      <c r="F179" s="167" t="s">
        <v>186</v>
      </c>
      <c r="G179" s="166" t="s">
        <v>427</v>
      </c>
      <c r="H179" s="168">
        <v>177</v>
      </c>
      <c r="I179" s="169" t="s">
        <v>505</v>
      </c>
    </row>
    <row r="180" spans="1:9">
      <c r="A180" s="164" t="str">
        <f t="shared" si="9"/>
        <v>여성가족과</v>
      </c>
      <c r="B180" s="165" t="str">
        <f t="shared" si="11"/>
        <v>여성가족교육협력위원회</v>
      </c>
      <c r="C180" s="164" t="str">
        <f t="shared" si="10"/>
        <v>여성가족국</v>
      </c>
      <c r="E180" s="166" t="s">
        <v>113</v>
      </c>
      <c r="F180" s="167" t="s">
        <v>86</v>
      </c>
      <c r="G180" s="166" t="s">
        <v>427</v>
      </c>
      <c r="H180" s="168">
        <v>178</v>
      </c>
      <c r="I180" s="169" t="s">
        <v>506</v>
      </c>
    </row>
    <row r="181" spans="1:9">
      <c r="A181" s="164" t="str">
        <f t="shared" si="9"/>
        <v>보육정책과</v>
      </c>
      <c r="B181" s="165" t="str">
        <f t="shared" si="11"/>
        <v>여성가족교육협력위원회</v>
      </c>
      <c r="C181" s="164" t="str">
        <f t="shared" si="10"/>
        <v>여성가족국</v>
      </c>
      <c r="E181" s="166" t="s">
        <v>113</v>
      </c>
      <c r="F181" s="167" t="s">
        <v>299</v>
      </c>
      <c r="G181" s="166" t="s">
        <v>427</v>
      </c>
      <c r="H181" s="168">
        <v>179</v>
      </c>
      <c r="I181" s="169" t="s">
        <v>507</v>
      </c>
    </row>
    <row r="182" spans="1:9">
      <c r="A182" s="164" t="str">
        <f t="shared" si="9"/>
        <v>아동청소년과</v>
      </c>
      <c r="B182" s="165" t="str">
        <f t="shared" si="11"/>
        <v>여성가족교육협력위원회</v>
      </c>
      <c r="C182" s="164" t="str">
        <f t="shared" si="10"/>
        <v>여성가족국</v>
      </c>
      <c r="E182" s="166" t="s">
        <v>113</v>
      </c>
      <c r="F182" s="167" t="s">
        <v>301</v>
      </c>
      <c r="G182" s="166" t="s">
        <v>427</v>
      </c>
      <c r="H182" s="168">
        <v>180</v>
      </c>
      <c r="I182" s="169" t="s">
        <v>508</v>
      </c>
    </row>
    <row r="183" spans="1:9">
      <c r="A183" s="164" t="str">
        <f t="shared" si="9"/>
        <v>다문화가족과</v>
      </c>
      <c r="B183" s="165" t="str">
        <f t="shared" si="11"/>
        <v>여성가족교육협력위원회</v>
      </c>
      <c r="C183" s="164" t="str">
        <f t="shared" si="10"/>
        <v>여성가족국</v>
      </c>
      <c r="E183" s="166" t="s">
        <v>113</v>
      </c>
      <c r="F183" s="167" t="s">
        <v>303</v>
      </c>
      <c r="G183" s="166" t="s">
        <v>427</v>
      </c>
      <c r="H183" s="168">
        <v>181</v>
      </c>
      <c r="I183" s="169" t="s">
        <v>509</v>
      </c>
    </row>
    <row r="184" spans="1:9">
      <c r="A184" s="164" t="str">
        <f t="shared" si="9"/>
        <v>여성비전센터</v>
      </c>
      <c r="B184" s="165" t="str">
        <f t="shared" si="11"/>
        <v>여성가족교육협력위원회</v>
      </c>
      <c r="C184" s="164" t="str">
        <f t="shared" si="10"/>
        <v>여성가족국</v>
      </c>
      <c r="E184" s="166" t="s">
        <v>113</v>
      </c>
      <c r="F184" s="167" t="s">
        <v>305</v>
      </c>
      <c r="G184" s="166" t="s">
        <v>427</v>
      </c>
      <c r="H184" s="168">
        <v>182</v>
      </c>
      <c r="I184" s="169" t="s">
        <v>510</v>
      </c>
    </row>
    <row r="185" spans="1:9">
      <c r="A185" s="164" t="str">
        <f t="shared" si="9"/>
        <v>여성능력개발센터</v>
      </c>
      <c r="B185" s="165" t="str">
        <f t="shared" si="11"/>
        <v>여성가족교육협력위원회</v>
      </c>
      <c r="C185" s="164" t="str">
        <f t="shared" si="10"/>
        <v>여성가족국</v>
      </c>
      <c r="E185" s="166" t="s">
        <v>113</v>
      </c>
      <c r="F185" s="167" t="s">
        <v>307</v>
      </c>
      <c r="G185" s="166" t="s">
        <v>427</v>
      </c>
      <c r="H185" s="168">
        <v>183</v>
      </c>
      <c r="I185" s="169" t="s">
        <v>511</v>
      </c>
    </row>
    <row r="186" spans="1:9">
      <c r="A186" s="164" t="str">
        <f t="shared" si="9"/>
        <v>가족여성담당관</v>
      </c>
      <c r="B186" s="165" t="str">
        <f t="shared" si="11"/>
        <v>여성가족교육협력위원회</v>
      </c>
      <c r="C186" s="164" t="str">
        <f t="shared" si="10"/>
        <v>복지여성실</v>
      </c>
      <c r="E186" s="166" t="s">
        <v>70</v>
      </c>
      <c r="F186" s="167" t="s">
        <v>85</v>
      </c>
      <c r="G186" s="166" t="s">
        <v>427</v>
      </c>
      <c r="H186" s="168">
        <v>184</v>
      </c>
      <c r="I186" s="169" t="s">
        <v>512</v>
      </c>
    </row>
    <row r="187" spans="1:9">
      <c r="A187" s="164" t="str">
        <f t="shared" si="9"/>
        <v>보육청소년담당관</v>
      </c>
      <c r="B187" s="165" t="str">
        <f t="shared" si="11"/>
        <v>여성가족교육협력위원회</v>
      </c>
      <c r="C187" s="164" t="str">
        <f t="shared" si="10"/>
        <v>복지여성실</v>
      </c>
      <c r="E187" s="166" t="s">
        <v>70</v>
      </c>
      <c r="F187" s="167" t="s">
        <v>311</v>
      </c>
      <c r="G187" s="166" t="s">
        <v>427</v>
      </c>
      <c r="H187" s="168">
        <v>185</v>
      </c>
      <c r="I187" s="169" t="s">
        <v>513</v>
      </c>
    </row>
    <row r="188" spans="1:9">
      <c r="A188" s="164" t="str">
        <f t="shared" si="9"/>
        <v>북부여성비전센터</v>
      </c>
      <c r="B188" s="165" t="str">
        <f t="shared" si="11"/>
        <v>여성가족교육협력위원회</v>
      </c>
      <c r="C188" s="164" t="str">
        <f t="shared" si="10"/>
        <v>복지여성실</v>
      </c>
      <c r="E188" s="166" t="s">
        <v>70</v>
      </c>
      <c r="F188" s="166" t="s">
        <v>71</v>
      </c>
      <c r="G188" s="166" t="s">
        <v>427</v>
      </c>
      <c r="H188" s="168">
        <v>186</v>
      </c>
      <c r="I188" s="169" t="s">
        <v>514</v>
      </c>
    </row>
  </sheetData>
  <phoneticPr fontId="2" type="noConversion"/>
  <conditionalFormatting sqref="H1:I1 A1 C1">
    <cfRule type="containsText" dxfId="37" priority="5" operator="containsText" text="@@">
      <formula>NOT(ISERROR(SEARCH("@@",A1)))</formula>
    </cfRule>
  </conditionalFormatting>
  <conditionalFormatting sqref="B1">
    <cfRule type="containsText" dxfId="36" priority="4" operator="containsText" text="@@">
      <formula>NOT(ISERROR(SEARCH("@@",B1)))</formula>
    </cfRule>
  </conditionalFormatting>
  <conditionalFormatting sqref="F1">
    <cfRule type="containsText" dxfId="35" priority="3" operator="containsText" text="@@">
      <formula>NOT(ISERROR(SEARCH("@@",F1)))</formula>
    </cfRule>
  </conditionalFormatting>
  <conditionalFormatting sqref="E1">
    <cfRule type="containsText" dxfId="34" priority="2" operator="containsText" text="@@">
      <formula>NOT(ISERROR(SEARCH("@@",E1)))</formula>
    </cfRule>
  </conditionalFormatting>
  <conditionalFormatting sqref="G1">
    <cfRule type="containsText" dxfId="33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26" customWidth="1"/>
    <col min="3" max="3" width="7.625" style="26" customWidth="1"/>
    <col min="4" max="4" width="18.875" style="26" customWidth="1"/>
    <col min="5" max="5" width="7.625" style="29" customWidth="1"/>
    <col min="6" max="6" width="3.375" style="26" customWidth="1"/>
    <col min="7" max="8" width="18.875" style="26" customWidth="1"/>
    <col min="9" max="9" width="7.625" style="26" customWidth="1"/>
    <col min="10" max="10" width="18.875" style="26" customWidth="1"/>
    <col min="11" max="11" width="7.625" style="29" customWidth="1"/>
    <col min="12" max="16384" width="9" style="26"/>
  </cols>
  <sheetData>
    <row r="1" spans="1:11" ht="33" customHeight="1">
      <c r="A1" s="228" t="s">
        <v>558</v>
      </c>
      <c r="B1" s="228"/>
      <c r="C1" s="228"/>
      <c r="D1" s="228"/>
      <c r="E1" s="228"/>
      <c r="F1" s="49"/>
      <c r="G1" s="229" t="s">
        <v>559</v>
      </c>
      <c r="H1" s="229"/>
      <c r="I1" s="230">
        <v>124682800</v>
      </c>
      <c r="J1" s="230"/>
      <c r="K1" s="230"/>
    </row>
    <row r="2" spans="1:11" s="42" customFormat="1" ht="22.5" customHeight="1">
      <c r="E2" s="43"/>
      <c r="K2" s="43" t="s">
        <v>78</v>
      </c>
    </row>
    <row r="3" spans="1:11" ht="27.95" customHeight="1">
      <c r="A3" s="231" t="s">
        <v>76</v>
      </c>
      <c r="B3" s="233" t="s">
        <v>87</v>
      </c>
      <c r="C3" s="234"/>
      <c r="D3" s="234"/>
      <c r="E3" s="235"/>
      <c r="F3" s="44"/>
      <c r="G3" s="231" t="s">
        <v>76</v>
      </c>
      <c r="H3" s="233" t="s">
        <v>88</v>
      </c>
      <c r="I3" s="234"/>
      <c r="J3" s="234"/>
      <c r="K3" s="235"/>
    </row>
    <row r="4" spans="1:11" ht="27.95" customHeight="1">
      <c r="A4" s="232"/>
      <c r="B4" s="30" t="s">
        <v>74</v>
      </c>
      <c r="C4" s="30" t="s">
        <v>77</v>
      </c>
      <c r="D4" s="30" t="s">
        <v>75</v>
      </c>
      <c r="E4" s="30" t="s">
        <v>77</v>
      </c>
      <c r="G4" s="232"/>
      <c r="H4" s="30" t="s">
        <v>74</v>
      </c>
      <c r="I4" s="30" t="s">
        <v>77</v>
      </c>
      <c r="J4" s="30" t="s">
        <v>75</v>
      </c>
      <c r="K4" s="30" t="s">
        <v>77</v>
      </c>
    </row>
    <row r="5" spans="1:11" s="39" customFormat="1" ht="27.95" customHeight="1">
      <c r="A5" s="31" t="s">
        <v>92</v>
      </c>
      <c r="B5" s="36">
        <f>SUM(B6,B9)</f>
        <v>10681000</v>
      </c>
      <c r="C5" s="31" t="str">
        <f>IF(B5='15년일입'!U3,"OK","@@")</f>
        <v>@@</v>
      </c>
      <c r="D5" s="36">
        <f>SUM(D6,D9)</f>
        <v>5102622</v>
      </c>
      <c r="E5" s="31" t="str">
        <f>IF(D5='15년일출'!V3,"OK","@@")</f>
        <v>@@</v>
      </c>
      <c r="F5" s="26"/>
      <c r="G5" s="31" t="s">
        <v>92</v>
      </c>
      <c r="H5" s="36">
        <f>SUM(H6,H9)</f>
        <v>0</v>
      </c>
      <c r="I5" s="31" t="str">
        <f>IF(H5='15년일입'!Z3,"OK","@@")</f>
        <v>OK</v>
      </c>
      <c r="J5" s="36">
        <f>SUM(J6,J9)</f>
        <v>0</v>
      </c>
      <c r="K5" s="31" t="str">
        <f>IF(J5='15년일출'!AA3,"OK","@@")</f>
        <v>OK</v>
      </c>
    </row>
    <row r="6" spans="1:11" ht="27.95" customHeight="1">
      <c r="A6" s="27" t="s">
        <v>91</v>
      </c>
      <c r="B6" s="35">
        <f>SUM(B7:B8)</f>
        <v>-100000</v>
      </c>
      <c r="C6" s="27" t="str">
        <f>IF(B6='15년일입'!U6,"OK","@@")</f>
        <v>OK</v>
      </c>
      <c r="D6" s="35">
        <f>SUM(D7:D8)</f>
        <v>5485800</v>
      </c>
      <c r="E6" s="27" t="str">
        <f>IF($D$6='15년일출'!$V$6,"OK","@@")</f>
        <v>@@</v>
      </c>
      <c r="G6" s="27" t="s">
        <v>91</v>
      </c>
      <c r="H6" s="35">
        <f>SUM(H7:H8)</f>
        <v>0</v>
      </c>
      <c r="I6" s="27" t="str">
        <f>IF(H6='15년일입'!Z6,"OK","@@")</f>
        <v>OK</v>
      </c>
      <c r="J6" s="35">
        <f>SUM(J7:J8)</f>
        <v>0</v>
      </c>
      <c r="K6" s="27" t="str">
        <f>IF($J6='15년일출'!$AA6,"OK","@@")</f>
        <v>OK</v>
      </c>
    </row>
    <row r="7" spans="1:11" s="39" customFormat="1" ht="27.95" customHeight="1">
      <c r="A7" s="45" t="s">
        <v>556</v>
      </c>
      <c r="B7" s="46">
        <f>SUMIFS('15년일입'!$U$7:$U$633,'15년일입'!$S$7:$S$633,"도비")</f>
        <v>-100000</v>
      </c>
      <c r="C7" s="45"/>
      <c r="D7" s="46">
        <f>SUMIFS('15년일출'!$V$7:$V$688,'15년일출'!$T$7:$T$688,"도비")</f>
        <v>4865800</v>
      </c>
      <c r="E7" s="45"/>
      <c r="G7" s="45" t="s">
        <v>90</v>
      </c>
      <c r="H7" s="46">
        <f>SUMIFS('15년일입'!$Z$7:$Z$633,'15년일입'!$X$7:$X$633,"도비")</f>
        <v>0</v>
      </c>
      <c r="I7" s="45"/>
      <c r="J7" s="46">
        <f>SUMIFS('15년일출'!$AA$7:$AA$688,'15년일출'!$Y$7:$Y$688,"도비")</f>
        <v>0</v>
      </c>
      <c r="K7" s="45"/>
    </row>
    <row r="8" spans="1:11" s="39" customFormat="1" ht="27.95" customHeight="1">
      <c r="A8" s="45" t="s">
        <v>89</v>
      </c>
      <c r="B8" s="46">
        <f>SUMIFS('15년일입'!$U$7:$U$633,'15년일입'!$S$7:$S$633,"국비")+SUMIFS('15년일입'!$U$7:$U$633,'15년일입'!$S$7:$S$633,"광특")+SUMIFS('15년일입'!$U$7:$U$633,'15년일입'!$S$7:$S$633,"기금")+SUMIFS('15년일입'!$U$7:$U$633,'15년일입'!$S$7:$S$633,"분권")+SUMIFS('15년일입'!$U$7:$U$633,'15년일입'!$S$7:$S$633,"특교")</f>
        <v>0</v>
      </c>
      <c r="C8" s="45"/>
      <c r="D8" s="46">
        <f>SUMIFS('15년일출'!$V$7:$V$688,'15년일출'!$T$7:$T$688,"국비")+SUMIFS('15년일출'!$V$7:$V$688,'15년일출'!$T$7:$T$688,"광특")+SUMIFS('15년일출'!$V$7:$V$688,'15년일출'!$T$7:$T$688,"기금")+SUMIFS('15년일출'!$V$7:$V$688,'15년일출'!$T$7:$T$688,"분권")+SUMIFS('15년일출'!$V$7:$V$688,'15년일출'!$T$7:$T$688,"특교")</f>
        <v>620000</v>
      </c>
      <c r="E8" s="45"/>
      <c r="G8" s="45" t="s">
        <v>89</v>
      </c>
      <c r="H8" s="46">
        <f>SUMIFS('15년일입'!$Z$7:$Z$633,'15년일입'!$X$7:$X$633,"국비")+SUMIFS('15년일입'!$Z$7:$Z$633,'15년일입'!$X$7:$X$633,"광특")+SUMIFS('15년일입'!$Z$7:$Z$633,'15년일입'!$X$7:$X$633,"기금")+SUMIFS('15년일입'!$Z$7:$Z$633,'15년일입'!$X$7:$X$633,"분권")+SUMIFS('15년일입'!$Z$7:$Z$633,'15년일입'!$X$7:$X$633,"특교")</f>
        <v>0</v>
      </c>
      <c r="I8" s="45"/>
      <c r="J8" s="46">
        <f>SUMIFS('15년일출'!$AA$7:$AA$688,'15년일출'!$Y$7:$Y$688,"국비")+SUMIFS('15년일출'!$AA$7:$AA$688,'15년일출'!$Y$7:$Y$688,"광특")+SUMIFS('15년일출'!$AA$7:$AA$688,'15년일출'!$Y$7:$Y$688,"기금")+SUMIFS('15년일출'!$AA$7:$AA$688,'15년일출'!$Y$7:$Y$688,"분권")+SUMIFS('15년일출'!$AA$7:$AA$688,'15년일출'!$Y$7:$Y$688,"특교")</f>
        <v>0</v>
      </c>
      <c r="K8" s="45"/>
    </row>
    <row r="9" spans="1:11" ht="27.95" customHeight="1">
      <c r="A9" s="27" t="s">
        <v>84</v>
      </c>
      <c r="B9" s="35">
        <f>SUM(B10:B14)</f>
        <v>10781000</v>
      </c>
      <c r="C9" s="27" t="str">
        <f>IF(B9='15년일입'!T6,"OK","@@")</f>
        <v>@@</v>
      </c>
      <c r="D9" s="35">
        <f>SUM(D10:D14)</f>
        <v>-383178</v>
      </c>
      <c r="E9" s="27" t="str">
        <f>IF(B9=D9,"OK","@@")</f>
        <v>@@</v>
      </c>
      <c r="G9" s="27" t="s">
        <v>84</v>
      </c>
      <c r="H9" s="35">
        <f>SUM(H10:H14)</f>
        <v>0</v>
      </c>
      <c r="I9" s="27" t="str">
        <f>IF(H9='15년일입'!Y6,"OK","@@")</f>
        <v>OK</v>
      </c>
      <c r="J9" s="35">
        <f>SUM(J10:J14)</f>
        <v>0</v>
      </c>
      <c r="K9" s="27" t="str">
        <f>IF(H9=J9,"OK","@@")</f>
        <v>OK</v>
      </c>
    </row>
    <row r="10" spans="1:11" ht="27.95" customHeight="1">
      <c r="A10" s="37" t="s">
        <v>60</v>
      </c>
      <c r="B10" s="38">
        <f>SUMIFS('15년일입'!$T$7:$T$633,'15년일입'!$S$7:$S$633,'15년검증'!$A10)</f>
        <v>10781000</v>
      </c>
      <c r="C10" s="28"/>
      <c r="D10" s="38">
        <f>SUMIFS('15년일출'!$U$7:$U$688,'15년일출'!$T$7:$T$688,'15년검증'!$A10)</f>
        <v>-107178</v>
      </c>
      <c r="E10" s="28" t="str">
        <f t="shared" ref="E10:E14" si="0">IF(B10=D10,"OK","@@")</f>
        <v>@@</v>
      </c>
      <c r="G10" s="37" t="s">
        <v>60</v>
      </c>
      <c r="H10" s="38">
        <f>SUMIFS('15년일입'!$Y$7:$Y$633,'15년일입'!$X$7:$X$633,'15년검증'!$A10)</f>
        <v>0</v>
      </c>
      <c r="I10" s="28"/>
      <c r="J10" s="38">
        <f>SUMIFS('15년일출'!$Z$7:$Z$688,'15년일출'!$Y$7:$Y$688,'15년검증'!$A10)</f>
        <v>0</v>
      </c>
      <c r="K10" s="28" t="str">
        <f t="shared" ref="K10:K14" si="1">IF(H10=J10,"OK","@@")</f>
        <v>OK</v>
      </c>
    </row>
    <row r="11" spans="1:11" ht="27.95" customHeight="1">
      <c r="A11" s="37" t="s">
        <v>80</v>
      </c>
      <c r="B11" s="38">
        <f>SUMIFS('15년일입'!$T$7:$T$633,'15년일입'!$S$7:$S$633,'15년검증'!$A11)</f>
        <v>0</v>
      </c>
      <c r="C11" s="28"/>
      <c r="D11" s="38">
        <f>SUMIFS('15년일출'!$U$7:$U$688,'15년일출'!$T$7:$T$688,'15년검증'!$A11)</f>
        <v>0</v>
      </c>
      <c r="E11" s="28" t="str">
        <f t="shared" si="0"/>
        <v>OK</v>
      </c>
      <c r="G11" s="37" t="s">
        <v>80</v>
      </c>
      <c r="H11" s="38">
        <f>SUMIFS('15년일입'!$Y$7:$Y$633,'15년일입'!$X$7:$X$633,'15년검증'!$A11)</f>
        <v>0</v>
      </c>
      <c r="I11" s="28"/>
      <c r="J11" s="38">
        <f>SUMIFS('15년일출'!$Z$7:$Z$688,'15년일출'!$Y$7:$Y$688,'15년검증'!$A11)</f>
        <v>0</v>
      </c>
      <c r="K11" s="28" t="str">
        <f t="shared" si="1"/>
        <v>OK</v>
      </c>
    </row>
    <row r="12" spans="1:11" ht="27.95" customHeight="1">
      <c r="A12" s="37" t="s">
        <v>73</v>
      </c>
      <c r="B12" s="38">
        <f>SUMIFS('15년일입'!$T$7:$T$633,'15년일입'!$S$7:$S$633,'15년검증'!$A12)</f>
        <v>0</v>
      </c>
      <c r="C12" s="28"/>
      <c r="D12" s="38">
        <f>SUMIFS('15년일출'!$U$7:$U$688,'15년일출'!$T$7:$T$688,'15년검증'!$A12)</f>
        <v>-276000</v>
      </c>
      <c r="E12" s="28" t="str">
        <f t="shared" si="0"/>
        <v>@@</v>
      </c>
      <c r="G12" s="37" t="s">
        <v>73</v>
      </c>
      <c r="H12" s="38">
        <f>SUMIFS('15년일입'!$Y$7:$Y$633,'15년일입'!$X$7:$X$633,'15년검증'!$A12)</f>
        <v>0</v>
      </c>
      <c r="I12" s="28"/>
      <c r="J12" s="38">
        <f>SUMIFS('15년일출'!$Z$7:$Z$688,'15년일출'!$Y$7:$Y$688,'15년검증'!$A12)</f>
        <v>0</v>
      </c>
      <c r="K12" s="28" t="str">
        <f t="shared" si="1"/>
        <v>OK</v>
      </c>
    </row>
    <row r="13" spans="1:11" ht="27.95" customHeight="1">
      <c r="A13" s="37" t="s">
        <v>81</v>
      </c>
      <c r="B13" s="38">
        <f>SUMIFS('15년일입'!$T$7:$T$633,'15년일입'!$S$7:$S$633,'15년검증'!$A13)</f>
        <v>0</v>
      </c>
      <c r="C13" s="28"/>
      <c r="D13" s="38">
        <f>SUMIFS('15년일출'!$U$7:$U$688,'15년일출'!$T$7:$T$688,'15년검증'!$A13)</f>
        <v>0</v>
      </c>
      <c r="E13" s="28" t="str">
        <f t="shared" si="0"/>
        <v>OK</v>
      </c>
      <c r="G13" s="37" t="s">
        <v>81</v>
      </c>
      <c r="H13" s="38">
        <f>SUMIFS('15년일입'!$Y$7:$Y$633,'15년일입'!$X$7:$X$633,'15년검증'!$A13)</f>
        <v>0</v>
      </c>
      <c r="I13" s="28"/>
      <c r="J13" s="38">
        <f>SUMIFS('15년일출'!$Z$7:$Z$688,'15년일출'!$Y$7:$Y$688,'15년검증'!$A13)</f>
        <v>0</v>
      </c>
      <c r="K13" s="28" t="str">
        <f t="shared" si="1"/>
        <v>OK</v>
      </c>
    </row>
    <row r="14" spans="1:11" ht="27.95" customHeight="1">
      <c r="A14" s="37" t="s">
        <v>531</v>
      </c>
      <c r="B14" s="38">
        <f>SUMIFS('15년일입'!$T$7:$T$633,'15년일입'!$S$7:$S$633,'15년검증'!$A14)</f>
        <v>0</v>
      </c>
      <c r="C14" s="28"/>
      <c r="D14" s="38">
        <f>SUMIFS('15년일출'!$U$7:$U$688,'15년일출'!$T$7:$T$688,'15년검증'!$A14)</f>
        <v>0</v>
      </c>
      <c r="E14" s="28" t="str">
        <f t="shared" si="0"/>
        <v>OK</v>
      </c>
      <c r="G14" s="37" t="s">
        <v>531</v>
      </c>
      <c r="H14" s="38">
        <f>SUMIFS('15년일입'!$Y$7:$Y$633,'15년일입'!$X$7:$X$633,'15년검증'!$A14)</f>
        <v>0</v>
      </c>
      <c r="I14" s="28"/>
      <c r="J14" s="38">
        <f>SUMIFS('15년일출'!$Z$7:$Z$688,'15년일출'!$Y$7:$Y$688,'15년검증'!$A14)</f>
        <v>0</v>
      </c>
      <c r="K14" s="28" t="str">
        <f t="shared" si="1"/>
        <v>OK</v>
      </c>
    </row>
    <row r="15" spans="1:11" ht="27.95" customHeight="1"/>
    <row r="16" spans="1:11" ht="27.95" customHeight="1">
      <c r="F16" s="40"/>
      <c r="G16" s="90" t="s">
        <v>555</v>
      </c>
      <c r="H16" s="222" t="e">
        <f>INDEX('15년일출'!AA7:AA688,MATCH("*예비비*",'15년일출'!G7:G688,0))</f>
        <v>#N/A</v>
      </c>
      <c r="I16" s="223"/>
      <c r="J16" s="223"/>
      <c r="K16" s="224"/>
    </row>
    <row r="17" spans="1:11" ht="27.95" customHeight="1"/>
    <row r="18" spans="1:11" ht="27.95" customHeight="1">
      <c r="F18" s="40"/>
      <c r="H18" s="222">
        <f>H5-J5</f>
        <v>0</v>
      </c>
      <c r="I18" s="223"/>
      <c r="J18" s="223"/>
      <c r="K18" s="224"/>
    </row>
    <row r="19" spans="1:11" ht="27.95" customHeight="1">
      <c r="A19" s="40"/>
      <c r="B19" s="40"/>
      <c r="C19" s="40"/>
      <c r="D19" s="40"/>
      <c r="E19" s="41"/>
      <c r="F19" s="40"/>
      <c r="G19" s="40"/>
      <c r="H19" s="40"/>
      <c r="I19" s="40"/>
      <c r="J19" s="40"/>
      <c r="K19" s="41"/>
    </row>
    <row r="20" spans="1:11" ht="27.95" customHeight="1">
      <c r="F20" s="40"/>
      <c r="G20" s="182" t="s">
        <v>557</v>
      </c>
      <c r="H20" s="225" t="e">
        <f>I1+H16</f>
        <v>#N/A</v>
      </c>
      <c r="I20" s="226"/>
      <c r="J20" s="226"/>
      <c r="K20" s="227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26" customWidth="1"/>
    <col min="3" max="3" width="7.625" style="26" customWidth="1"/>
    <col min="4" max="4" width="18.875" style="26" customWidth="1"/>
    <col min="5" max="5" width="7.625" style="29" customWidth="1"/>
    <col min="6" max="6" width="3.375" style="26" customWidth="1"/>
    <col min="7" max="8" width="18.875" style="26" customWidth="1"/>
    <col min="9" max="9" width="7.625" style="26" customWidth="1"/>
    <col min="10" max="10" width="18.875" style="26" customWidth="1"/>
    <col min="11" max="11" width="7.625" style="29" customWidth="1"/>
    <col min="12" max="16384" width="9" style="26"/>
  </cols>
  <sheetData>
    <row r="1" spans="1:11" ht="33" customHeight="1">
      <c r="A1" s="228" t="s">
        <v>554</v>
      </c>
      <c r="B1" s="228"/>
      <c r="C1" s="228"/>
      <c r="D1" s="228"/>
      <c r="E1" s="228"/>
      <c r="F1" s="49"/>
      <c r="G1" s="229" t="s">
        <v>538</v>
      </c>
      <c r="H1" s="229"/>
      <c r="I1" s="230">
        <v>22466366</v>
      </c>
      <c r="J1" s="230"/>
      <c r="K1" s="230"/>
    </row>
    <row r="2" spans="1:11" s="42" customFormat="1" ht="22.5" customHeight="1">
      <c r="E2" s="43"/>
      <c r="K2" s="43" t="s">
        <v>78</v>
      </c>
    </row>
    <row r="3" spans="1:11" ht="27.95" customHeight="1">
      <c r="A3" s="231" t="s">
        <v>76</v>
      </c>
      <c r="B3" s="233" t="s">
        <v>87</v>
      </c>
      <c r="C3" s="234"/>
      <c r="D3" s="234"/>
      <c r="E3" s="235"/>
      <c r="F3" s="44"/>
      <c r="G3" s="231" t="s">
        <v>76</v>
      </c>
      <c r="H3" s="233" t="s">
        <v>88</v>
      </c>
      <c r="I3" s="234"/>
      <c r="J3" s="234"/>
      <c r="K3" s="235"/>
    </row>
    <row r="4" spans="1:11" ht="27.95" customHeight="1">
      <c r="A4" s="232"/>
      <c r="B4" s="30" t="s">
        <v>74</v>
      </c>
      <c r="C4" s="30" t="s">
        <v>77</v>
      </c>
      <c r="D4" s="30" t="s">
        <v>75</v>
      </c>
      <c r="E4" s="30" t="s">
        <v>77</v>
      </c>
      <c r="G4" s="232"/>
      <c r="H4" s="30" t="s">
        <v>74</v>
      </c>
      <c r="I4" s="30" t="s">
        <v>77</v>
      </c>
      <c r="J4" s="30" t="s">
        <v>75</v>
      </c>
      <c r="K4" s="30" t="s">
        <v>77</v>
      </c>
    </row>
    <row r="5" spans="1:11" s="39" customFormat="1" ht="27.95" customHeight="1">
      <c r="A5" s="31" t="s">
        <v>92</v>
      </c>
      <c r="B5" s="36" t="e">
        <f>SUM(B6,B9)</f>
        <v>#REF!</v>
      </c>
      <c r="C5" s="31" t="e">
        <f>IF(B5=#REF!,"OK","@@")</f>
        <v>#REF!</v>
      </c>
      <c r="D5" s="36" t="e">
        <f>SUM(D6,D9)</f>
        <v>#REF!</v>
      </c>
      <c r="E5" s="31" t="e">
        <f>IF(D5=#REF!,"OK","@@")</f>
        <v>#REF!</v>
      </c>
      <c r="F5" s="26"/>
      <c r="G5" s="31" t="s">
        <v>92</v>
      </c>
      <c r="H5" s="36" t="e">
        <f>SUM(H6,H9)</f>
        <v>#REF!</v>
      </c>
      <c r="I5" s="31" t="e">
        <f>IF(H5=#REF!,"OK","@@")</f>
        <v>#REF!</v>
      </c>
      <c r="J5" s="36" t="e">
        <f>SUM(J6,J9)</f>
        <v>#REF!</v>
      </c>
      <c r="K5" s="31" t="e">
        <f>IF(J5=#REF!,"OK","@@")</f>
        <v>#REF!</v>
      </c>
    </row>
    <row r="6" spans="1:11" ht="27.95" customHeight="1">
      <c r="A6" s="27" t="s">
        <v>91</v>
      </c>
      <c r="B6" s="35" t="e">
        <f>SUM(B7:B8)</f>
        <v>#REF!</v>
      </c>
      <c r="C6" s="27" t="e">
        <f>IF(B6=#REF!,"OK","@@")</f>
        <v>#REF!</v>
      </c>
      <c r="D6" s="35" t="e">
        <f>SUM(D7:D8)</f>
        <v>#REF!</v>
      </c>
      <c r="E6" s="27" t="e">
        <f>IF($D$6=#REF!,"OK","@@")</f>
        <v>#REF!</v>
      </c>
      <c r="G6" s="27" t="s">
        <v>91</v>
      </c>
      <c r="H6" s="35" t="e">
        <f>SUM(H7:H8)</f>
        <v>#REF!</v>
      </c>
      <c r="I6" s="27" t="e">
        <f>IF(H6=#REF!,"OK","@@")</f>
        <v>#REF!</v>
      </c>
      <c r="J6" s="35" t="e">
        <f>SUM(J7:J8)</f>
        <v>#REF!</v>
      </c>
      <c r="K6" s="27" t="e">
        <f>IF($J6=#REF!,"OK","@@")</f>
        <v>#REF!</v>
      </c>
    </row>
    <row r="7" spans="1:11" s="39" customFormat="1" ht="27.95" customHeight="1">
      <c r="A7" s="45" t="s">
        <v>556</v>
      </c>
      <c r="B7" s="46" t="e">
        <f>SUMIFS(#REF!,#REF!,"도비")</f>
        <v>#REF!</v>
      </c>
      <c r="C7" s="45"/>
      <c r="D7" s="46" t="e">
        <f>SUMIFS(#REF!,#REF!,"도비")</f>
        <v>#REF!</v>
      </c>
      <c r="E7" s="45"/>
      <c r="G7" s="45" t="s">
        <v>90</v>
      </c>
      <c r="H7" s="46" t="e">
        <f>SUMIFS(#REF!,#REF!,"도비")</f>
        <v>#REF!</v>
      </c>
      <c r="I7" s="45"/>
      <c r="J7" s="46" t="e">
        <f>SUMIFS(#REF!,#REF!,"도비")</f>
        <v>#REF!</v>
      </c>
      <c r="K7" s="45"/>
    </row>
    <row r="8" spans="1:11" s="39" customFormat="1" ht="27.95" customHeight="1">
      <c r="A8" s="45" t="s">
        <v>89</v>
      </c>
      <c r="B8" s="46" t="e">
        <f>SUMIFS(#REF!,#REF!,"국비")+SUMIFS(#REF!,#REF!,"광특")+SUMIFS(#REF!,#REF!,"기금")+SUMIFS(#REF!,#REF!,"분권")+SUMIFS(#REF!,#REF!,"특교")</f>
        <v>#REF!</v>
      </c>
      <c r="C8" s="45"/>
      <c r="D8" s="46" t="e">
        <f>SUMIFS(#REF!,#REF!,"국비")+SUMIFS(#REF!,#REF!,"광특")+SUMIFS(#REF!,#REF!,"기금")+SUMIFS(#REF!,#REF!,"분권")+SUMIFS(#REF!,#REF!,"특교")</f>
        <v>#REF!</v>
      </c>
      <c r="E8" s="45"/>
      <c r="G8" s="45" t="s">
        <v>89</v>
      </c>
      <c r="H8" s="46" t="e">
        <f>SUMIFS(#REF!,#REF!,"국비")+SUMIFS(#REF!,#REF!,"광특")+SUMIFS(#REF!,#REF!,"기금")+SUMIFS(#REF!,#REF!,"분권")+SUMIFS(#REF!,#REF!,"특교")</f>
        <v>#REF!</v>
      </c>
      <c r="I8" s="45"/>
      <c r="J8" s="46" t="e">
        <f>SUMIFS(#REF!,#REF!,"국비")+SUMIFS(#REF!,#REF!,"광특")+SUMIFS(#REF!,#REF!,"기금")+SUMIFS(#REF!,#REF!,"분권")+SUMIFS(#REF!,#REF!,"특교")</f>
        <v>#REF!</v>
      </c>
      <c r="K8" s="45"/>
    </row>
    <row r="9" spans="1:11" ht="27.95" customHeight="1">
      <c r="A9" s="27" t="s">
        <v>84</v>
      </c>
      <c r="B9" s="35" t="e">
        <f>SUM(B10:B14)</f>
        <v>#REF!</v>
      </c>
      <c r="C9" s="27" t="e">
        <f>IF(B9=#REF!,"OK","@@")</f>
        <v>#REF!</v>
      </c>
      <c r="D9" s="35" t="e">
        <f>SUM(D10:D14)</f>
        <v>#REF!</v>
      </c>
      <c r="E9" s="27" t="e">
        <f>IF(B9=D9,"OK","@@")</f>
        <v>#REF!</v>
      </c>
      <c r="G9" s="27" t="s">
        <v>84</v>
      </c>
      <c r="H9" s="35" t="e">
        <f>SUM(H10:H14)</f>
        <v>#REF!</v>
      </c>
      <c r="I9" s="27" t="e">
        <f>IF(H9=#REF!,"OK","@@")</f>
        <v>#REF!</v>
      </c>
      <c r="J9" s="35" t="e">
        <f>SUM(J10:J14)</f>
        <v>#REF!</v>
      </c>
      <c r="K9" s="27" t="e">
        <f>IF(H9=J9,"OK","@@")</f>
        <v>#REF!</v>
      </c>
    </row>
    <row r="10" spans="1:11" ht="27.95" customHeight="1">
      <c r="A10" s="37" t="s">
        <v>60</v>
      </c>
      <c r="B10" s="38" t="e">
        <f>SUMIFS(#REF!,#REF!,'2추검증'!$A10)</f>
        <v>#REF!</v>
      </c>
      <c r="C10" s="28"/>
      <c r="D10" s="38" t="e">
        <f>SUMIFS(#REF!,#REF!,'2추검증'!$A10)</f>
        <v>#REF!</v>
      </c>
      <c r="E10" s="28" t="e">
        <f t="shared" ref="E10:E14" si="0">IF(B10=D10,"OK","@@")</f>
        <v>#REF!</v>
      </c>
      <c r="G10" s="37" t="s">
        <v>60</v>
      </c>
      <c r="H10" s="38" t="e">
        <f>SUMIFS(#REF!,#REF!,'2추검증'!$A10)</f>
        <v>#REF!</v>
      </c>
      <c r="I10" s="28"/>
      <c r="J10" s="38" t="e">
        <f>SUMIFS(#REF!,#REF!,'2추검증'!$A10)</f>
        <v>#REF!</v>
      </c>
      <c r="K10" s="28" t="e">
        <f t="shared" ref="K10:K14" si="1">IF(H10=J10,"OK","@@")</f>
        <v>#REF!</v>
      </c>
    </row>
    <row r="11" spans="1:11" ht="27.95" customHeight="1">
      <c r="A11" s="37" t="s">
        <v>80</v>
      </c>
      <c r="B11" s="38" t="e">
        <f>SUMIFS(#REF!,#REF!,'2추검증'!$A11)</f>
        <v>#REF!</v>
      </c>
      <c r="C11" s="28"/>
      <c r="D11" s="38" t="e">
        <f>SUMIFS(#REF!,#REF!,'2추검증'!$A11)</f>
        <v>#REF!</v>
      </c>
      <c r="E11" s="28" t="e">
        <f t="shared" si="0"/>
        <v>#REF!</v>
      </c>
      <c r="G11" s="37" t="s">
        <v>80</v>
      </c>
      <c r="H11" s="38" t="e">
        <f>SUMIFS(#REF!,#REF!,'2추검증'!$A11)</f>
        <v>#REF!</v>
      </c>
      <c r="I11" s="28"/>
      <c r="J11" s="38" t="e">
        <f>SUMIFS(#REF!,#REF!,'2추검증'!$A11)</f>
        <v>#REF!</v>
      </c>
      <c r="K11" s="28" t="e">
        <f t="shared" si="1"/>
        <v>#REF!</v>
      </c>
    </row>
    <row r="12" spans="1:11" ht="27.95" customHeight="1">
      <c r="A12" s="37" t="s">
        <v>73</v>
      </c>
      <c r="B12" s="38" t="e">
        <f>SUMIFS(#REF!,#REF!,'2추검증'!$A12)</f>
        <v>#REF!</v>
      </c>
      <c r="C12" s="28"/>
      <c r="D12" s="38" t="e">
        <f>SUMIFS(#REF!,#REF!,'2추검증'!$A12)</f>
        <v>#REF!</v>
      </c>
      <c r="E12" s="28" t="e">
        <f t="shared" si="0"/>
        <v>#REF!</v>
      </c>
      <c r="G12" s="37" t="s">
        <v>73</v>
      </c>
      <c r="H12" s="38" t="e">
        <f>SUMIFS(#REF!,#REF!,'2추검증'!$A12)</f>
        <v>#REF!</v>
      </c>
      <c r="I12" s="28"/>
      <c r="J12" s="38" t="e">
        <f>SUMIFS(#REF!,#REF!,'2추검증'!$A12)</f>
        <v>#REF!</v>
      </c>
      <c r="K12" s="28" t="e">
        <f t="shared" si="1"/>
        <v>#REF!</v>
      </c>
    </row>
    <row r="13" spans="1:11" ht="27.95" customHeight="1">
      <c r="A13" s="37" t="s">
        <v>81</v>
      </c>
      <c r="B13" s="38" t="e">
        <f>SUMIFS(#REF!,#REF!,'2추검증'!$A13)</f>
        <v>#REF!</v>
      </c>
      <c r="C13" s="28"/>
      <c r="D13" s="38" t="e">
        <f>SUMIFS(#REF!,#REF!,'2추검증'!$A13)</f>
        <v>#REF!</v>
      </c>
      <c r="E13" s="28" t="e">
        <f t="shared" si="0"/>
        <v>#REF!</v>
      </c>
      <c r="G13" s="37" t="s">
        <v>81</v>
      </c>
      <c r="H13" s="38" t="e">
        <f>SUMIFS(#REF!,#REF!,'2추검증'!$A13)</f>
        <v>#REF!</v>
      </c>
      <c r="I13" s="28"/>
      <c r="J13" s="38" t="e">
        <f>SUMIFS(#REF!,#REF!,'2추검증'!$A13)</f>
        <v>#REF!</v>
      </c>
      <c r="K13" s="28" t="e">
        <f t="shared" si="1"/>
        <v>#REF!</v>
      </c>
    </row>
    <row r="14" spans="1:11" ht="27.95" customHeight="1">
      <c r="A14" s="37" t="s">
        <v>539</v>
      </c>
      <c r="B14" s="38" t="e">
        <f>SUMIFS(#REF!,#REF!,'2추검증'!$A14)</f>
        <v>#REF!</v>
      </c>
      <c r="C14" s="28"/>
      <c r="D14" s="38" t="e">
        <f>SUMIFS(#REF!,#REF!,'2추검증'!$A14)</f>
        <v>#REF!</v>
      </c>
      <c r="E14" s="28" t="e">
        <f t="shared" si="0"/>
        <v>#REF!</v>
      </c>
      <c r="G14" s="37" t="s">
        <v>531</v>
      </c>
      <c r="H14" s="38" t="e">
        <f>SUMIFS(#REF!,#REF!,'2추검증'!$A14)</f>
        <v>#REF!</v>
      </c>
      <c r="I14" s="28"/>
      <c r="J14" s="38" t="e">
        <f>SUMIFS(#REF!,#REF!,'2추검증'!$A14)</f>
        <v>#REF!</v>
      </c>
      <c r="K14" s="28" t="e">
        <f t="shared" si="1"/>
        <v>#REF!</v>
      </c>
    </row>
    <row r="15" spans="1:11" ht="27.95" customHeight="1"/>
    <row r="16" spans="1:11" ht="27.95" customHeight="1">
      <c r="F16" s="40"/>
      <c r="G16" s="90" t="s">
        <v>555</v>
      </c>
      <c r="H16" s="222" t="e">
        <f>INDEX(#REF!,MATCH("*예비비*",#REF!,0))</f>
        <v>#REF!</v>
      </c>
      <c r="I16" s="223"/>
      <c r="J16" s="223"/>
      <c r="K16" s="224"/>
    </row>
    <row r="17" spans="1:11" ht="27.95" customHeight="1"/>
    <row r="18" spans="1:11" ht="27.95" customHeight="1">
      <c r="F18" s="40"/>
      <c r="H18" s="222" t="e">
        <f>H5-J5</f>
        <v>#REF!</v>
      </c>
      <c r="I18" s="223"/>
      <c r="J18" s="223"/>
      <c r="K18" s="224"/>
    </row>
    <row r="19" spans="1:11" ht="27.95" customHeight="1">
      <c r="A19" s="40"/>
      <c r="B19" s="40"/>
      <c r="C19" s="40"/>
      <c r="D19" s="40"/>
      <c r="E19" s="41"/>
      <c r="F19" s="40"/>
      <c r="G19" s="40"/>
      <c r="H19" s="40"/>
      <c r="I19" s="40"/>
      <c r="J19" s="40"/>
      <c r="K19" s="41"/>
    </row>
    <row r="20" spans="1:11" ht="27.95" customHeight="1">
      <c r="F20" s="40"/>
      <c r="G20" s="182" t="s">
        <v>557</v>
      </c>
      <c r="H20" s="225" t="e">
        <f>I1-H16</f>
        <v>#REF!</v>
      </c>
      <c r="I20" s="226"/>
      <c r="J20" s="226"/>
      <c r="K20" s="227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543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36" t="s">
        <v>58</v>
      </c>
      <c r="E16" s="236"/>
      <c r="F16" s="236"/>
      <c r="G16" s="236"/>
      <c r="H16" s="236"/>
      <c r="I16" s="236"/>
      <c r="J16" s="236"/>
      <c r="K16" s="23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543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37" t="s">
        <v>57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36" t="s">
        <v>58</v>
      </c>
      <c r="E16" s="236"/>
      <c r="F16" s="236"/>
      <c r="G16" s="236"/>
      <c r="H16" s="236"/>
      <c r="I16" s="236"/>
      <c r="J16" s="236"/>
      <c r="K16" s="23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543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36" t="s">
        <v>58</v>
      </c>
      <c r="C33" s="236"/>
      <c r="D33" s="236"/>
      <c r="E33" s="236"/>
      <c r="F33" s="236"/>
      <c r="G33" s="236"/>
      <c r="H33" s="236"/>
      <c r="I33" s="236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543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36" t="s">
        <v>58</v>
      </c>
      <c r="C24" s="236"/>
      <c r="D24" s="236"/>
      <c r="E24" s="236"/>
      <c r="F24" s="236"/>
      <c r="G24" s="236"/>
      <c r="H24" s="236"/>
      <c r="I24" s="236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3" customWidth="1"/>
    <col min="2" max="2" width="22" style="53" customWidth="1"/>
    <col min="3" max="3" width="17.875" style="53" customWidth="1"/>
    <col min="4" max="4" width="14.75" style="53" customWidth="1"/>
    <col min="5" max="5" width="15.25" style="53" customWidth="1"/>
    <col min="6" max="6" width="14.25" style="53" customWidth="1"/>
    <col min="7" max="7" width="13.5" style="53" customWidth="1"/>
    <col min="8" max="8" width="17.25" style="53" customWidth="1"/>
    <col min="9" max="9" width="17.125" style="93" hidden="1" customWidth="1"/>
    <col min="10" max="10" width="16" style="93" hidden="1" customWidth="1"/>
    <col min="11" max="11" width="14.625" style="93" hidden="1" customWidth="1"/>
    <col min="12" max="12" width="21.75" style="93" hidden="1" customWidth="1"/>
    <col min="13" max="14" width="14.75" style="93" hidden="1" customWidth="1"/>
    <col min="15" max="15" width="12.25" style="93" hidden="1" customWidth="1"/>
    <col min="16" max="16" width="13.375" style="93" hidden="1" customWidth="1"/>
    <col min="17" max="16384" width="9" style="53"/>
  </cols>
  <sheetData>
    <row r="1" spans="2:16" ht="33" customHeight="1">
      <c r="B1" s="258" t="s">
        <v>544</v>
      </c>
      <c r="C1" s="259"/>
      <c r="D1" s="259"/>
      <c r="E1" s="259"/>
      <c r="F1" s="259"/>
      <c r="G1" s="259"/>
      <c r="H1" s="259"/>
    </row>
    <row r="2" spans="2:16" ht="12.75" customHeight="1">
      <c r="B2" s="94"/>
      <c r="C2" s="95"/>
      <c r="D2" s="95"/>
      <c r="E2" s="95"/>
      <c r="F2" s="95"/>
      <c r="G2" s="95"/>
      <c r="H2" s="95"/>
    </row>
    <row r="3" spans="2:16" ht="23.25" customHeight="1">
      <c r="B3" s="96" t="s">
        <v>21</v>
      </c>
      <c r="C3" s="97"/>
      <c r="D3" s="51" t="s">
        <v>130</v>
      </c>
      <c r="E3" s="51">
        <f>SUM(D7:E7)</f>
        <v>0</v>
      </c>
      <c r="F3" s="51" t="s">
        <v>131</v>
      </c>
      <c r="G3" s="51">
        <f>SUM(F7:G7)</f>
        <v>0</v>
      </c>
      <c r="H3" s="52"/>
    </row>
    <row r="4" spans="2:16" s="99" customFormat="1" ht="18" customHeight="1" thickBot="1">
      <c r="B4" s="98"/>
      <c r="H4" s="100" t="s">
        <v>22</v>
      </c>
      <c r="I4" s="101"/>
      <c r="J4" s="101"/>
      <c r="K4" s="101"/>
      <c r="L4" s="101"/>
      <c r="M4" s="102" t="s">
        <v>23</v>
      </c>
      <c r="N4" s="101"/>
      <c r="O4" s="102" t="s">
        <v>24</v>
      </c>
      <c r="P4" s="102"/>
    </row>
    <row r="5" spans="2:16" ht="33" customHeight="1">
      <c r="B5" s="260" t="s">
        <v>25</v>
      </c>
      <c r="C5" s="262" t="s">
        <v>26</v>
      </c>
      <c r="D5" s="264" t="s">
        <v>27</v>
      </c>
      <c r="E5" s="264"/>
      <c r="F5" s="264" t="s">
        <v>28</v>
      </c>
      <c r="G5" s="264"/>
      <c r="H5" s="265" t="s">
        <v>29</v>
      </c>
      <c r="I5" s="242" t="s">
        <v>30</v>
      </c>
      <c r="J5" s="242"/>
      <c r="K5" s="238" t="s">
        <v>31</v>
      </c>
      <c r="L5" s="240" t="s">
        <v>32</v>
      </c>
      <c r="M5" s="242" t="s">
        <v>33</v>
      </c>
      <c r="N5" s="243"/>
      <c r="O5" s="244" t="s">
        <v>34</v>
      </c>
      <c r="P5" s="245"/>
    </row>
    <row r="6" spans="2:16" ht="33" customHeight="1">
      <c r="B6" s="261"/>
      <c r="C6" s="263"/>
      <c r="D6" s="103" t="s">
        <v>35</v>
      </c>
      <c r="E6" s="103" t="s">
        <v>36</v>
      </c>
      <c r="F6" s="103" t="s">
        <v>35</v>
      </c>
      <c r="G6" s="103" t="s">
        <v>36</v>
      </c>
      <c r="H6" s="266"/>
      <c r="I6" s="104" t="s">
        <v>37</v>
      </c>
      <c r="J6" s="105" t="s">
        <v>38</v>
      </c>
      <c r="K6" s="239"/>
      <c r="L6" s="241"/>
      <c r="M6" s="106" t="s">
        <v>37</v>
      </c>
      <c r="N6" s="107" t="s">
        <v>38</v>
      </c>
      <c r="O6" s="246"/>
      <c r="P6" s="247"/>
    </row>
    <row r="7" spans="2:16" ht="45" customHeight="1" thickBot="1">
      <c r="B7" s="108" t="s">
        <v>39</v>
      </c>
      <c r="C7" s="109">
        <f t="shared" ref="C7:H7" si="0">SUM(C8:C18)</f>
        <v>0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110">
        <f t="shared" si="0"/>
        <v>0</v>
      </c>
      <c r="I7" s="111">
        <f>E25+D25</f>
        <v>0</v>
      </c>
      <c r="J7" s="112">
        <f>F25+G25</f>
        <v>0</v>
      </c>
      <c r="K7" s="113">
        <f>I7-J7</f>
        <v>0</v>
      </c>
      <c r="L7" s="114" t="s">
        <v>40</v>
      </c>
      <c r="M7" s="115">
        <f>D24+E24</f>
        <v>0</v>
      </c>
      <c r="N7" s="116">
        <f>F24+G24</f>
        <v>0</v>
      </c>
      <c r="O7" s="117">
        <v>0</v>
      </c>
      <c r="P7" s="117">
        <v>0</v>
      </c>
    </row>
    <row r="8" spans="2:16" ht="45" hidden="1" customHeight="1" thickBot="1">
      <c r="B8" s="118" t="s">
        <v>41</v>
      </c>
      <c r="C8" s="109">
        <v>0</v>
      </c>
      <c r="D8" s="18"/>
      <c r="E8" s="18"/>
      <c r="F8" s="18"/>
      <c r="G8" s="18"/>
      <c r="H8" s="110">
        <f>C8-F8+G8</f>
        <v>0</v>
      </c>
      <c r="I8" s="119">
        <f>D7+E7</f>
        <v>0</v>
      </c>
      <c r="J8" s="120">
        <f>F7+G7</f>
        <v>0</v>
      </c>
      <c r="K8" s="121">
        <f>I8-J8</f>
        <v>0</v>
      </c>
      <c r="L8" s="122"/>
      <c r="M8" s="123"/>
      <c r="N8" s="124"/>
      <c r="O8" s="125"/>
      <c r="P8" s="125"/>
    </row>
    <row r="9" spans="2:16" ht="45" customHeight="1">
      <c r="B9" s="126" t="s">
        <v>96</v>
      </c>
      <c r="C9" s="127"/>
      <c r="D9" s="18">
        <f>SUMIFS('15년일입'!$K$7:$K$633,'15년일입'!$A$7:$A$633,'15년총괄표'!$B9)</f>
        <v>0</v>
      </c>
      <c r="E9" s="18">
        <f>SUMIFS('15년일입'!$L$7:$L$633,'15년일입'!$A$7:$A$633,'15년총괄표'!$B9)</f>
        <v>0</v>
      </c>
      <c r="F9" s="18">
        <f>SUMIFS('15년일출'!$L$7:$L$688,'15년일출'!$B$7:$B$688,'15년총괄표'!$B9)</f>
        <v>0</v>
      </c>
      <c r="G9" s="18">
        <f>SUMIFS('15년일출'!$M$7:$M$688,'15년일출'!$B$7:$B$688,'15년총괄표'!$B9)</f>
        <v>0</v>
      </c>
      <c r="H9" s="110">
        <f>C9+F9+G9</f>
        <v>0</v>
      </c>
      <c r="I9" s="256" t="s">
        <v>42</v>
      </c>
      <c r="J9" s="257"/>
      <c r="K9" s="101"/>
      <c r="N9" s="128" t="s">
        <v>43</v>
      </c>
    </row>
    <row r="10" spans="2:16" ht="45" customHeight="1" thickBot="1">
      <c r="B10" s="126" t="s">
        <v>97</v>
      </c>
      <c r="C10" s="109"/>
      <c r="D10" s="18">
        <f>SUMIFS('15년일입'!$K$7:$K$633,'15년일입'!$A$7:$A$633,'15년총괄표'!$B10)</f>
        <v>0</v>
      </c>
      <c r="E10" s="18">
        <f>SUMIFS('15년일입'!$L$7:$L$633,'15년일입'!$A$7:$A$633,'15년총괄표'!$B10)</f>
        <v>0</v>
      </c>
      <c r="F10" s="18">
        <f>SUMIFS('15년일출'!$L$7:$L$688,'15년일출'!$B$7:$B$688,'15년총괄표'!$B10)</f>
        <v>0</v>
      </c>
      <c r="G10" s="18">
        <f>SUMIFS('15년일출'!$M$7:$M$688,'15년일출'!$B$7:$B$688,'15년총괄표'!$B10)</f>
        <v>0</v>
      </c>
      <c r="H10" s="110">
        <f t="shared" ref="H10:H18" si="1">C10+F10+G10</f>
        <v>0</v>
      </c>
      <c r="I10" s="129" t="e">
        <f>#REF!+#REF!</f>
        <v>#REF!</v>
      </c>
      <c r="J10" s="130" t="e">
        <f>#REF!+#REF!</f>
        <v>#REF!</v>
      </c>
      <c r="K10" s="101"/>
      <c r="N10" s="131">
        <f>M7-N7</f>
        <v>0</v>
      </c>
    </row>
    <row r="11" spans="2:16" ht="45" customHeight="1">
      <c r="B11" s="126" t="s">
        <v>98</v>
      </c>
      <c r="C11" s="109"/>
      <c r="D11" s="18">
        <f>SUMIFS('15년일입'!$K$7:$K$633,'15년일입'!$A$7:$A$633,'15년총괄표'!$B11)</f>
        <v>0</v>
      </c>
      <c r="E11" s="18">
        <f>SUMIFS('15년일입'!$L$7:$L$633,'15년일입'!$A$7:$A$633,'15년총괄표'!$B11)</f>
        <v>0</v>
      </c>
      <c r="F11" s="18">
        <f>SUMIFS('15년일출'!$L$7:$L$688,'15년일출'!$B$7:$B$688,'15년총괄표'!$B11)</f>
        <v>0</v>
      </c>
      <c r="G11" s="18">
        <f>SUMIFS('15년일출'!$M$7:$M$688,'15년일출'!$B$7:$B$688,'15년총괄표'!$B11)</f>
        <v>0</v>
      </c>
      <c r="H11" s="110">
        <f t="shared" si="1"/>
        <v>0</v>
      </c>
      <c r="J11" s="132"/>
      <c r="K11" s="133"/>
    </row>
    <row r="12" spans="2:16" ht="45" customHeight="1">
      <c r="B12" s="126" t="s">
        <v>99</v>
      </c>
      <c r="C12" s="109"/>
      <c r="D12" s="18">
        <f>SUMIFS('15년일입'!$K$7:$K$633,'15년일입'!$A$7:$A$633,'15년총괄표'!$B12)</f>
        <v>0</v>
      </c>
      <c r="E12" s="18">
        <f>SUMIFS('15년일입'!$L$7:$L$633,'15년일입'!$A$7:$A$633,'15년총괄표'!$B12)</f>
        <v>0</v>
      </c>
      <c r="F12" s="18">
        <f>SUMIFS('15년일출'!$L$7:$L$688,'15년일출'!$B$7:$B$688,'15년총괄표'!$B12)</f>
        <v>0</v>
      </c>
      <c r="G12" s="18">
        <f>SUMIFS('15년일출'!$M$7:$M$688,'15년일출'!$B$7:$B$688,'15년총괄표'!$B12)</f>
        <v>0</v>
      </c>
      <c r="H12" s="110">
        <f t="shared" si="1"/>
        <v>0</v>
      </c>
      <c r="J12" s="134"/>
      <c r="L12" s="135"/>
      <c r="M12" s="135"/>
    </row>
    <row r="13" spans="2:16" ht="45" customHeight="1">
      <c r="B13" s="126" t="s">
        <v>100</v>
      </c>
      <c r="C13" s="109"/>
      <c r="D13" s="18">
        <f>SUMIFS('15년일입'!$K$7:$K$633,'15년일입'!$A$7:$A$633,'15년총괄표'!$B13)</f>
        <v>0</v>
      </c>
      <c r="E13" s="18">
        <f>SUMIFS('15년일입'!$L$7:$L$633,'15년일입'!$A$7:$A$633,'15년총괄표'!$B13)</f>
        <v>0</v>
      </c>
      <c r="F13" s="18">
        <f>SUMIFS('15년일출'!$L$7:$L$688,'15년일출'!$B$7:$B$688,'15년총괄표'!$B13)</f>
        <v>0</v>
      </c>
      <c r="G13" s="18">
        <f>SUMIFS('15년일출'!$M$7:$M$688,'15년일출'!$B$7:$B$688,'15년총괄표'!$B13)</f>
        <v>0</v>
      </c>
      <c r="H13" s="110">
        <f t="shared" si="1"/>
        <v>0</v>
      </c>
      <c r="K13" s="13"/>
      <c r="L13" s="14"/>
      <c r="N13" s="93" t="s">
        <v>44</v>
      </c>
    </row>
    <row r="14" spans="2:16" s="138" customFormat="1" ht="45" customHeight="1">
      <c r="B14" s="126" t="s">
        <v>101</v>
      </c>
      <c r="C14" s="136"/>
      <c r="D14" s="18">
        <f>SUMIFS('15년일입'!$K$7:$K$633,'15년일입'!$A$7:$A$633,'15년총괄표'!$B14)</f>
        <v>0</v>
      </c>
      <c r="E14" s="18">
        <f>SUMIFS('15년일입'!$L$7:$L$633,'15년일입'!$A$7:$A$633,'15년총괄표'!$B14)</f>
        <v>0</v>
      </c>
      <c r="F14" s="18">
        <f>SUMIFS('15년일출'!$L$7:$L$688,'15년일출'!$B$7:$B$688,'15년총괄표'!$B14)</f>
        <v>0</v>
      </c>
      <c r="G14" s="18">
        <f>SUMIFS('15년일출'!$M$7:$M$688,'15년일출'!$B$7:$B$688,'15년총괄표'!$B14)</f>
        <v>0</v>
      </c>
      <c r="H14" s="110">
        <f t="shared" si="1"/>
        <v>0</v>
      </c>
      <c r="I14" s="137"/>
      <c r="J14" s="137"/>
      <c r="K14" s="13"/>
      <c r="L14" s="14"/>
      <c r="M14" s="123"/>
      <c r="N14" s="124">
        <f>N10-K7</f>
        <v>0</v>
      </c>
      <c r="O14" s="137"/>
      <c r="P14" s="137"/>
    </row>
    <row r="15" spans="2:16" s="138" customFormat="1" ht="45" customHeight="1">
      <c r="B15" s="126" t="s">
        <v>69</v>
      </c>
      <c r="C15" s="136"/>
      <c r="D15" s="18">
        <f>SUMIFS('15년일입'!$K$7:$K$633,'15년일입'!$A$7:$A$633,'15년총괄표'!$B15)</f>
        <v>0</v>
      </c>
      <c r="E15" s="18">
        <f>SUMIFS('15년일입'!$L$7:$L$633,'15년일입'!$A$7:$A$633,'15년총괄표'!$B15)</f>
        <v>0</v>
      </c>
      <c r="F15" s="18">
        <f>SUMIFS('15년일출'!$L$7:$L$688,'15년일출'!$B$7:$B$688,'15년총괄표'!$B15)</f>
        <v>0</v>
      </c>
      <c r="G15" s="18">
        <f>SUMIFS('15년일출'!$M$7:$M$688,'15년일출'!$B$7:$B$688,'15년총괄표'!$B15)</f>
        <v>0</v>
      </c>
      <c r="H15" s="110">
        <f t="shared" si="1"/>
        <v>0</v>
      </c>
      <c r="I15" s="137"/>
      <c r="J15" s="137"/>
      <c r="K15" s="13"/>
      <c r="L15" s="14"/>
      <c r="M15" s="137"/>
      <c r="N15" s="137"/>
      <c r="O15" s="137"/>
      <c r="P15" s="137"/>
    </row>
    <row r="16" spans="2:16" s="138" customFormat="1" ht="45" customHeight="1">
      <c r="B16" s="126" t="s">
        <v>102</v>
      </c>
      <c r="C16" s="136"/>
      <c r="D16" s="18">
        <f>SUMIFS('15년일입'!$K$7:$K$633,'15년일입'!$A$7:$A$633,'15년총괄표'!$B16)</f>
        <v>0</v>
      </c>
      <c r="E16" s="18">
        <f>SUMIFS('15년일입'!$L$7:$L$633,'15년일입'!$A$7:$A$633,'15년총괄표'!$B16)</f>
        <v>0</v>
      </c>
      <c r="F16" s="18">
        <f>SUMIFS('15년일출'!$L$7:$L$688,'15년일출'!$B$7:$B$688,'15년총괄표'!$B16)</f>
        <v>0</v>
      </c>
      <c r="G16" s="18">
        <f>SUMIFS('15년일출'!$M$7:$M$688,'15년일출'!$B$7:$B$688,'15년총괄표'!$B16)</f>
        <v>0</v>
      </c>
      <c r="H16" s="110">
        <f t="shared" si="1"/>
        <v>0</v>
      </c>
      <c r="I16" s="137"/>
      <c r="J16" s="137"/>
      <c r="K16" s="13"/>
      <c r="L16" s="14"/>
      <c r="M16" s="137"/>
      <c r="N16" s="137"/>
      <c r="O16" s="137"/>
      <c r="P16" s="137"/>
    </row>
    <row r="17" spans="2:16" s="142" customFormat="1" ht="45" customHeight="1">
      <c r="B17" s="139" t="s">
        <v>103</v>
      </c>
      <c r="C17" s="140"/>
      <c r="D17" s="18">
        <f>SUMIFS('15년일입'!$K$7:$K$633,'15년일입'!$A$7:$A$633,'15년총괄표'!$B17)</f>
        <v>0</v>
      </c>
      <c r="E17" s="18">
        <f>SUMIFS('15년일입'!$L$7:$L$633,'15년일입'!$A$7:$A$633,'15년총괄표'!$B17)</f>
        <v>0</v>
      </c>
      <c r="F17" s="18">
        <f>SUMIFS('15년일출'!$L$7:$L$688,'15년일출'!$B$7:$B$688,'15년총괄표'!$B17)</f>
        <v>0</v>
      </c>
      <c r="G17" s="18">
        <f>SUMIFS('15년일출'!$M$7:$M$688,'15년일출'!$B$7:$B$688,'15년총괄표'!$B17)</f>
        <v>0</v>
      </c>
      <c r="H17" s="110">
        <f t="shared" si="1"/>
        <v>0</v>
      </c>
      <c r="I17" s="141"/>
      <c r="J17" s="141"/>
      <c r="K17" s="13"/>
      <c r="L17" s="14"/>
      <c r="M17" s="141"/>
      <c r="N17" s="141"/>
      <c r="O17" s="141"/>
      <c r="P17" s="141"/>
    </row>
    <row r="18" spans="2:16" s="138" customFormat="1" ht="45" customHeight="1" thickBot="1">
      <c r="B18" s="143" t="s">
        <v>537</v>
      </c>
      <c r="C18" s="144"/>
      <c r="D18" s="19">
        <f>SUMIFS('15년일입'!$K$7:$K$633,'15년일입'!$A$7:$A$633,'15년총괄표'!$B18)</f>
        <v>0</v>
      </c>
      <c r="E18" s="19">
        <f>SUMIFS('15년일입'!$L$7:$L$633,'15년일입'!$A$7:$A$633,'15년총괄표'!$B18)</f>
        <v>0</v>
      </c>
      <c r="F18" s="19">
        <f>SUMIFS('15년일출'!$L$7:$L$688,'15년일출'!$B$7:$B$688,'15년총괄표'!$B18)</f>
        <v>0</v>
      </c>
      <c r="G18" s="19">
        <f>SUMIFS('15년일출'!$M$7:$M$688,'15년일출'!$B$7:$B$688,'15년총괄표'!$B18)</f>
        <v>0</v>
      </c>
      <c r="H18" s="145">
        <f t="shared" si="1"/>
        <v>0</v>
      </c>
      <c r="I18" s="137"/>
      <c r="J18" s="137"/>
      <c r="K18" s="13"/>
      <c r="L18" s="14"/>
      <c r="M18" s="137"/>
      <c r="N18" s="137"/>
      <c r="O18" s="137"/>
      <c r="P18" s="137"/>
    </row>
    <row r="19" spans="2:16" ht="18" customHeight="1">
      <c r="B19" s="99"/>
      <c r="C19" s="99"/>
      <c r="D19" s="99"/>
      <c r="E19" s="99"/>
      <c r="F19" s="99"/>
      <c r="G19" s="99"/>
      <c r="H19" s="99"/>
      <c r="K19" s="13"/>
      <c r="L19" s="14"/>
    </row>
    <row r="20" spans="2:16" ht="20.25">
      <c r="B20" s="146" t="s">
        <v>45</v>
      </c>
      <c r="C20" s="96"/>
      <c r="D20" s="96"/>
      <c r="E20" s="96"/>
      <c r="F20" s="96"/>
      <c r="G20" s="96"/>
      <c r="H20" s="147"/>
      <c r="K20" s="13"/>
      <c r="L20" s="14"/>
    </row>
    <row r="21" spans="2:16" ht="19.5" thickBot="1">
      <c r="B21" s="98"/>
      <c r="C21" s="99"/>
      <c r="D21" s="99"/>
      <c r="E21" s="99"/>
      <c r="F21" s="99"/>
      <c r="G21" s="99"/>
      <c r="H21" s="100" t="s">
        <v>15</v>
      </c>
    </row>
    <row r="22" spans="2:16" ht="33" customHeight="1">
      <c r="B22" s="248" t="s">
        <v>46</v>
      </c>
      <c r="C22" s="250" t="s">
        <v>47</v>
      </c>
      <c r="D22" s="252" t="s">
        <v>27</v>
      </c>
      <c r="E22" s="253"/>
      <c r="F22" s="252" t="s">
        <v>28</v>
      </c>
      <c r="G22" s="253"/>
      <c r="H22" s="254" t="s">
        <v>29</v>
      </c>
    </row>
    <row r="23" spans="2:16" ht="33" customHeight="1">
      <c r="B23" s="249"/>
      <c r="C23" s="251"/>
      <c r="D23" s="103" t="s">
        <v>35</v>
      </c>
      <c r="E23" s="103" t="s">
        <v>36</v>
      </c>
      <c r="F23" s="103" t="s">
        <v>35</v>
      </c>
      <c r="G23" s="103" t="s">
        <v>36</v>
      </c>
      <c r="H23" s="255"/>
      <c r="I23" s="93" t="s">
        <v>48</v>
      </c>
    </row>
    <row r="24" spans="2:16" ht="45" customHeight="1">
      <c r="B24" s="108" t="s">
        <v>49</v>
      </c>
      <c r="C24" s="109">
        <f t="shared" ref="C24:G24" si="2">SUM(C25:C26)</f>
        <v>0</v>
      </c>
      <c r="D24" s="18">
        <f t="shared" si="2"/>
        <v>0</v>
      </c>
      <c r="E24" s="109">
        <f t="shared" si="2"/>
        <v>0</v>
      </c>
      <c r="F24" s="18">
        <f t="shared" si="2"/>
        <v>0</v>
      </c>
      <c r="G24" s="109">
        <f t="shared" si="2"/>
        <v>0</v>
      </c>
      <c r="H24" s="110">
        <f>SUM(H25:H26)</f>
        <v>0</v>
      </c>
      <c r="I24" s="101">
        <f>C24+D24+E24</f>
        <v>0</v>
      </c>
      <c r="J24" s="101">
        <f>I24-H24</f>
        <v>0</v>
      </c>
      <c r="K24" s="101" t="s">
        <v>50</v>
      </c>
    </row>
    <row r="25" spans="2:16" ht="45" customHeight="1">
      <c r="B25" s="108" t="s">
        <v>16</v>
      </c>
      <c r="C25" s="109"/>
      <c r="D25" s="18">
        <f>'15년일입'!$K$6</f>
        <v>0</v>
      </c>
      <c r="E25" s="18">
        <f>'15년일입'!$L$6</f>
        <v>0</v>
      </c>
      <c r="F25" s="18">
        <f>'15년일출'!$L$6</f>
        <v>0</v>
      </c>
      <c r="G25" s="18">
        <f>'15년일출'!$M$6</f>
        <v>0</v>
      </c>
      <c r="H25" s="110">
        <f>C25+F25+G25</f>
        <v>0</v>
      </c>
      <c r="I25" s="101">
        <f>C25+D25+E25</f>
        <v>0</v>
      </c>
      <c r="J25" s="101">
        <f>I25-H25</f>
        <v>0</v>
      </c>
      <c r="K25" s="101" t="s">
        <v>50</v>
      </c>
    </row>
    <row r="26" spans="2:16" ht="45" customHeight="1" thickBot="1">
      <c r="B26" s="148" t="s">
        <v>51</v>
      </c>
      <c r="C26" s="149"/>
      <c r="D26" s="19"/>
      <c r="E26" s="19"/>
      <c r="F26" s="19"/>
      <c r="G26" s="19"/>
      <c r="H26" s="145">
        <f>C26+F26+G26</f>
        <v>0</v>
      </c>
      <c r="I26" s="101">
        <f>C26+D26+E26</f>
        <v>0</v>
      </c>
      <c r="J26" s="101">
        <f>I26-H26</f>
        <v>0</v>
      </c>
      <c r="K26" s="101" t="s">
        <v>50</v>
      </c>
    </row>
    <row r="27" spans="2:16" ht="9" customHeight="1">
      <c r="B27" s="99"/>
      <c r="C27" s="99"/>
      <c r="D27" s="99"/>
      <c r="E27" s="99"/>
      <c r="F27" s="99"/>
      <c r="G27" s="99"/>
      <c r="H27" s="99"/>
    </row>
    <row r="28" spans="2:16" ht="20.25" hidden="1" customHeight="1"/>
    <row r="29" spans="2:16" ht="20.25" hidden="1" customHeight="1"/>
    <row r="30" spans="2:16" ht="14.25" hidden="1">
      <c r="B30" s="150" t="s">
        <v>17</v>
      </c>
      <c r="C30" s="151" t="s">
        <v>52</v>
      </c>
      <c r="D30" s="152" t="s">
        <v>53</v>
      </c>
      <c r="E30" s="151" t="s">
        <v>54</v>
      </c>
      <c r="G30" s="93"/>
      <c r="H30" s="93"/>
      <c r="O30" s="53"/>
      <c r="P30" s="53"/>
    </row>
    <row r="31" spans="2:16" ht="15" hidden="1">
      <c r="B31" s="153" t="s">
        <v>18</v>
      </c>
      <c r="C31" s="154">
        <v>39922113</v>
      </c>
      <c r="D31" s="155"/>
      <c r="E31" s="155">
        <f>SUM(C31:D31)</f>
        <v>39922113</v>
      </c>
      <c r="G31" s="93"/>
      <c r="H31" s="93"/>
      <c r="O31" s="53"/>
      <c r="P31" s="53"/>
    </row>
    <row r="32" spans="2:16" ht="15" hidden="1">
      <c r="B32" s="153" t="s">
        <v>19</v>
      </c>
      <c r="C32" s="154">
        <v>3302571667</v>
      </c>
      <c r="D32" s="154">
        <v>1780946434</v>
      </c>
      <c r="E32" s="155">
        <f t="shared" ref="E32:E41" si="3">SUM(C32:D32)</f>
        <v>5083518101</v>
      </c>
      <c r="G32" s="93"/>
      <c r="H32" s="93"/>
      <c r="O32" s="53"/>
      <c r="P32" s="53"/>
    </row>
    <row r="33" spans="2:16" ht="15" hidden="1">
      <c r="B33" s="153" t="s">
        <v>10</v>
      </c>
      <c r="C33" s="154">
        <v>155329320</v>
      </c>
      <c r="D33" s="154">
        <v>384743740</v>
      </c>
      <c r="E33" s="155">
        <f t="shared" si="3"/>
        <v>540073060</v>
      </c>
      <c r="G33" s="93"/>
      <c r="H33" s="93"/>
      <c r="O33" s="53"/>
      <c r="P33" s="53"/>
    </row>
    <row r="34" spans="2:16" ht="15" hidden="1">
      <c r="B34" s="156" t="s">
        <v>61</v>
      </c>
      <c r="C34" s="154">
        <v>1142858974</v>
      </c>
      <c r="D34" s="155"/>
      <c r="E34" s="155">
        <f t="shared" si="3"/>
        <v>1142858974</v>
      </c>
      <c r="G34" s="93"/>
      <c r="H34" s="93"/>
      <c r="O34" s="53"/>
      <c r="P34" s="53"/>
    </row>
    <row r="35" spans="2:16" ht="15" hidden="1">
      <c r="B35" s="153" t="s">
        <v>14</v>
      </c>
      <c r="C35" s="154">
        <v>224243208</v>
      </c>
      <c r="D35" s="154">
        <v>52484400</v>
      </c>
      <c r="E35" s="155">
        <f t="shared" si="3"/>
        <v>276727608</v>
      </c>
      <c r="G35" s="93"/>
      <c r="H35" s="93"/>
      <c r="O35" s="53"/>
      <c r="P35" s="53"/>
    </row>
    <row r="36" spans="2:16" ht="15" hidden="1">
      <c r="B36" s="156" t="s">
        <v>94</v>
      </c>
      <c r="C36" s="154">
        <v>466978999</v>
      </c>
      <c r="D36" s="155"/>
      <c r="E36" s="155">
        <f t="shared" si="3"/>
        <v>466978999</v>
      </c>
      <c r="G36" s="93"/>
      <c r="H36" s="93"/>
      <c r="O36" s="53"/>
      <c r="P36" s="53"/>
    </row>
    <row r="37" spans="2:16" ht="15" hidden="1">
      <c r="B37" s="156" t="s">
        <v>95</v>
      </c>
      <c r="C37" s="154">
        <v>3254006708</v>
      </c>
      <c r="D37" s="155"/>
      <c r="E37" s="155">
        <f t="shared" si="3"/>
        <v>3254006708</v>
      </c>
      <c r="G37" s="93"/>
      <c r="H37" s="93"/>
      <c r="O37" s="53"/>
      <c r="P37" s="53"/>
    </row>
    <row r="38" spans="2:16" ht="15" hidden="1">
      <c r="B38" s="153" t="s">
        <v>11</v>
      </c>
      <c r="C38" s="154">
        <v>1220859831</v>
      </c>
      <c r="D38" s="155"/>
      <c r="E38" s="155">
        <f t="shared" si="3"/>
        <v>1220859831</v>
      </c>
      <c r="G38" s="93"/>
      <c r="H38" s="93"/>
      <c r="O38" s="53"/>
      <c r="P38" s="53"/>
    </row>
    <row r="39" spans="2:16" ht="15" hidden="1">
      <c r="B39" s="153" t="s">
        <v>12</v>
      </c>
      <c r="C39" s="154">
        <v>866963933</v>
      </c>
      <c r="D39" s="154">
        <v>28360000</v>
      </c>
      <c r="E39" s="155">
        <f t="shared" si="3"/>
        <v>895323933</v>
      </c>
      <c r="G39" s="93"/>
      <c r="H39" s="93"/>
      <c r="O39" s="53"/>
      <c r="P39" s="53"/>
    </row>
    <row r="40" spans="2:16" ht="15" hidden="1">
      <c r="B40" s="153" t="s">
        <v>13</v>
      </c>
      <c r="C40" s="154">
        <v>4882582917</v>
      </c>
      <c r="D40" s="155"/>
      <c r="E40" s="155">
        <f t="shared" si="3"/>
        <v>4882582917</v>
      </c>
      <c r="G40" s="93"/>
      <c r="H40" s="93"/>
      <c r="O40" s="53"/>
      <c r="P40" s="53"/>
    </row>
    <row r="41" spans="2:16" ht="15" hidden="1">
      <c r="B41" s="153" t="s">
        <v>20</v>
      </c>
      <c r="C41" s="155">
        <f>SUM(C31:C40)</f>
        <v>15556317670</v>
      </c>
      <c r="D41" s="155">
        <f>SUM(D31:D40)</f>
        <v>2246534574</v>
      </c>
      <c r="E41" s="155">
        <f t="shared" si="3"/>
        <v>17802852244</v>
      </c>
      <c r="G41" s="93"/>
      <c r="H41" s="93"/>
      <c r="O41" s="53"/>
      <c r="P41" s="53"/>
    </row>
    <row r="42" spans="2:16" hidden="1"/>
    <row r="43" spans="2:16" hidden="1">
      <c r="B43" s="15" t="s">
        <v>55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3" t="s">
        <v>56</v>
      </c>
    </row>
    <row r="290" spans="9:11">
      <c r="I290" s="157"/>
      <c r="K290" s="93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3" customWidth="1"/>
    <col min="2" max="2" width="22" style="53" customWidth="1"/>
    <col min="3" max="3" width="17.875" style="53" customWidth="1"/>
    <col min="4" max="4" width="14.75" style="53" customWidth="1"/>
    <col min="5" max="5" width="15.25" style="53" customWidth="1"/>
    <col min="6" max="6" width="14.25" style="53" customWidth="1"/>
    <col min="7" max="7" width="13.5" style="53" customWidth="1"/>
    <col min="8" max="8" width="17.25" style="53" customWidth="1"/>
    <col min="9" max="9" width="17.125" style="93" hidden="1" customWidth="1"/>
    <col min="10" max="10" width="16" style="93" hidden="1" customWidth="1"/>
    <col min="11" max="11" width="14.625" style="93" hidden="1" customWidth="1"/>
    <col min="12" max="12" width="21.75" style="93" hidden="1" customWidth="1"/>
    <col min="13" max="14" width="14.75" style="93" hidden="1" customWidth="1"/>
    <col min="15" max="15" width="12.25" style="93" hidden="1" customWidth="1"/>
    <col min="16" max="16" width="13.375" style="93" hidden="1" customWidth="1"/>
    <col min="17" max="16384" width="9" style="53"/>
  </cols>
  <sheetData>
    <row r="1" spans="2:16" ht="33" customHeight="1">
      <c r="B1" s="258" t="s">
        <v>547</v>
      </c>
      <c r="C1" s="259"/>
      <c r="D1" s="259"/>
      <c r="E1" s="259"/>
      <c r="F1" s="259"/>
      <c r="G1" s="259"/>
      <c r="H1" s="259"/>
    </row>
    <row r="2" spans="2:16" ht="12.75" customHeight="1">
      <c r="B2" s="94"/>
      <c r="C2" s="95"/>
      <c r="D2" s="95"/>
      <c r="E2" s="95"/>
      <c r="F2" s="95"/>
      <c r="G2" s="95"/>
      <c r="H2" s="95"/>
    </row>
    <row r="3" spans="2:16" ht="23.25" customHeight="1">
      <c r="B3" s="96" t="s">
        <v>129</v>
      </c>
      <c r="C3" s="97"/>
      <c r="D3" s="158"/>
      <c r="E3" s="50">
        <f>SUM(D7:E7)</f>
        <v>0</v>
      </c>
      <c r="F3" s="50"/>
      <c r="G3" s="50">
        <f>SUM(F7:G7)</f>
        <v>0</v>
      </c>
    </row>
    <row r="4" spans="2:16" s="99" customFormat="1" ht="18" customHeight="1" thickBot="1">
      <c r="B4" s="98"/>
      <c r="H4" s="100" t="s">
        <v>22</v>
      </c>
      <c r="I4" s="101"/>
      <c r="J4" s="101"/>
      <c r="K4" s="101"/>
      <c r="L4" s="101"/>
      <c r="M4" s="102" t="s">
        <v>23</v>
      </c>
      <c r="N4" s="101"/>
      <c r="O4" s="102" t="s">
        <v>24</v>
      </c>
      <c r="P4" s="102"/>
    </row>
    <row r="5" spans="2:16" ht="24" customHeight="1">
      <c r="B5" s="260" t="s">
        <v>25</v>
      </c>
      <c r="C5" s="262" t="s">
        <v>26</v>
      </c>
      <c r="D5" s="264" t="s">
        <v>27</v>
      </c>
      <c r="E5" s="264"/>
      <c r="F5" s="264" t="s">
        <v>28</v>
      </c>
      <c r="G5" s="264"/>
      <c r="H5" s="265" t="s">
        <v>29</v>
      </c>
      <c r="I5" s="242" t="s">
        <v>30</v>
      </c>
      <c r="J5" s="242"/>
      <c r="K5" s="238" t="s">
        <v>31</v>
      </c>
      <c r="L5" s="240" t="s">
        <v>32</v>
      </c>
      <c r="M5" s="242" t="s">
        <v>33</v>
      </c>
      <c r="N5" s="243"/>
      <c r="O5" s="244" t="s">
        <v>34</v>
      </c>
      <c r="P5" s="245"/>
    </row>
    <row r="6" spans="2:16" ht="24" customHeight="1">
      <c r="B6" s="261"/>
      <c r="C6" s="263"/>
      <c r="D6" s="103" t="s">
        <v>35</v>
      </c>
      <c r="E6" s="103" t="s">
        <v>36</v>
      </c>
      <c r="F6" s="103" t="s">
        <v>35</v>
      </c>
      <c r="G6" s="103" t="s">
        <v>36</v>
      </c>
      <c r="H6" s="266"/>
      <c r="I6" s="104" t="s">
        <v>37</v>
      </c>
      <c r="J6" s="105" t="s">
        <v>38</v>
      </c>
      <c r="K6" s="239"/>
      <c r="L6" s="241"/>
      <c r="M6" s="106" t="s">
        <v>37</v>
      </c>
      <c r="N6" s="107" t="s">
        <v>38</v>
      </c>
      <c r="O6" s="246"/>
      <c r="P6" s="247"/>
    </row>
    <row r="7" spans="2:16" ht="38.25" customHeight="1" thickBot="1">
      <c r="B7" s="108" t="s">
        <v>39</v>
      </c>
      <c r="C7" s="109">
        <f t="shared" ref="C7:H7" si="0">SUM(C8:C33)</f>
        <v>0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110">
        <f t="shared" si="0"/>
        <v>0</v>
      </c>
      <c r="I7" s="111" t="e">
        <f>#REF!+#REF!</f>
        <v>#REF!</v>
      </c>
      <c r="J7" s="112" t="e">
        <f>#REF!+#REF!</f>
        <v>#REF!</v>
      </c>
      <c r="K7" s="113" t="e">
        <f>I7-J7</f>
        <v>#REF!</v>
      </c>
      <c r="L7" s="114" t="s">
        <v>40</v>
      </c>
      <c r="M7" s="115" t="e">
        <f>#REF!+#REF!</f>
        <v>#REF!</v>
      </c>
      <c r="N7" s="116" t="e">
        <f>#REF!+#REF!</f>
        <v>#REF!</v>
      </c>
      <c r="O7" s="117">
        <v>0</v>
      </c>
      <c r="P7" s="117">
        <v>0</v>
      </c>
    </row>
    <row r="8" spans="2:16" ht="38.25" customHeight="1">
      <c r="B8" s="126" t="s">
        <v>120</v>
      </c>
      <c r="C8" s="127"/>
      <c r="D8" s="18">
        <f>SUMIFS('15년일입'!$K$7:$K$633,'15년일입'!$B$7:$B$633,'15년총괄표(실국별)'!$B8)</f>
        <v>0</v>
      </c>
      <c r="E8" s="18">
        <f>SUMIFS('15년일입'!$L$7:$L$633,'15년일입'!$B$7:$B$633,'15년총괄표(실국별)'!$B8)</f>
        <v>0</v>
      </c>
      <c r="F8" s="18">
        <f>SUMIFS('15년일출'!$L$7:$L$688,'15년일출'!$C$7:$C$688,'15년총괄표(실국별)'!$B8)</f>
        <v>0</v>
      </c>
      <c r="G8" s="18">
        <f>SUMIFS('15년일출'!$M$7:$M$688,'15년일출'!$C$7:$C$688,'15년총괄표(실국별)'!$B8)</f>
        <v>0</v>
      </c>
      <c r="H8" s="110">
        <f>C8+F8+G8</f>
        <v>0</v>
      </c>
      <c r="I8" s="256" t="s">
        <v>42</v>
      </c>
      <c r="J8" s="257"/>
      <c r="K8" s="101"/>
      <c r="N8" s="128" t="s">
        <v>43</v>
      </c>
    </row>
    <row r="9" spans="2:16" ht="38.25" customHeight="1" thickBot="1">
      <c r="B9" s="126" t="s">
        <v>107</v>
      </c>
      <c r="C9" s="109"/>
      <c r="D9" s="18">
        <f>SUMIFS('15년일입'!$K$7:$K$633,'15년일입'!$B$7:$B$633,'15년총괄표(실국별)'!$B9)</f>
        <v>0</v>
      </c>
      <c r="E9" s="18">
        <f>SUMIFS('15년일입'!$L$7:$L$633,'15년일입'!$B$7:$B$633,'15년총괄표(실국별)'!$B9)</f>
        <v>0</v>
      </c>
      <c r="F9" s="18">
        <f>SUMIFS('15년일출'!$L$7:$L$688,'15년일출'!$C$7:$C$688,'15년총괄표(실국별)'!$B9)</f>
        <v>0</v>
      </c>
      <c r="G9" s="18">
        <f>SUMIFS('15년일출'!$M$7:$M$688,'15년일출'!$C$7:$C$688,'15년총괄표(실국별)'!$B9)</f>
        <v>0</v>
      </c>
      <c r="H9" s="110">
        <f t="shared" ref="H9:H33" si="1">C9+F9+G9</f>
        <v>0</v>
      </c>
      <c r="I9" s="129" t="e">
        <f>#REF!+#REF!</f>
        <v>#REF!</v>
      </c>
      <c r="J9" s="130" t="e">
        <f>#REF!+#REF!</f>
        <v>#REF!</v>
      </c>
      <c r="K9" s="101"/>
      <c r="N9" s="131" t="e">
        <f>#REF!-#REF!</f>
        <v>#REF!</v>
      </c>
    </row>
    <row r="10" spans="2:16" ht="38.25" customHeight="1" thickBot="1">
      <c r="B10" s="126" t="s">
        <v>108</v>
      </c>
      <c r="C10" s="109"/>
      <c r="D10" s="18">
        <f>SUMIFS('15년일입'!$K$7:$K$633,'15년일입'!$B$7:$B$633,'15년총괄표(실국별)'!$B10)</f>
        <v>0</v>
      </c>
      <c r="E10" s="18">
        <f>SUMIFS('15년일입'!$L$7:$L$633,'15년일입'!$B$7:$B$633,'15년총괄표(실국별)'!$B10)</f>
        <v>0</v>
      </c>
      <c r="F10" s="18">
        <f>SUMIFS('15년일출'!$L$7:$L$688,'15년일출'!$C$7:$C$688,'15년총괄표(실국별)'!$B10)</f>
        <v>0</v>
      </c>
      <c r="G10" s="18">
        <f>SUMIFS('15년일출'!$M$7:$M$688,'15년일출'!$C$7:$C$688,'15년총괄표(실국별)'!$B10)</f>
        <v>0</v>
      </c>
      <c r="H10" s="110">
        <f t="shared" si="1"/>
        <v>0</v>
      </c>
      <c r="I10" s="129" t="e">
        <f>#REF!+#REF!</f>
        <v>#REF!</v>
      </c>
      <c r="J10" s="130" t="e">
        <f>#REF!+#REF!</f>
        <v>#REF!</v>
      </c>
      <c r="K10" s="101"/>
      <c r="N10" s="131" t="e">
        <f>#REF!-#REF!</f>
        <v>#REF!</v>
      </c>
    </row>
    <row r="11" spans="2:16" ht="38.25" customHeight="1">
      <c r="B11" s="126" t="s">
        <v>109</v>
      </c>
      <c r="C11" s="109"/>
      <c r="D11" s="18">
        <f>SUMIFS('15년일입'!$K$7:$K$633,'15년일입'!$B$7:$B$633,'15년총괄표(실국별)'!$B11)</f>
        <v>0</v>
      </c>
      <c r="E11" s="18">
        <f>SUMIFS('15년일입'!$L$7:$L$633,'15년일입'!$B$7:$B$633,'15년총괄표(실국별)'!$B11)</f>
        <v>0</v>
      </c>
      <c r="F11" s="18">
        <f>SUMIFS('15년일출'!$L$7:$L$688,'15년일출'!$C$7:$C$688,'15년총괄표(실국별)'!$B11)</f>
        <v>0</v>
      </c>
      <c r="G11" s="18">
        <f>SUMIFS('15년일출'!$M$7:$M$688,'15년일출'!$C$7:$C$688,'15년총괄표(실국별)'!$B11)</f>
        <v>0</v>
      </c>
      <c r="H11" s="110">
        <f t="shared" si="1"/>
        <v>0</v>
      </c>
      <c r="J11" s="132"/>
      <c r="K11" s="133"/>
    </row>
    <row r="12" spans="2:16" ht="38.25" customHeight="1">
      <c r="B12" s="126" t="s">
        <v>181</v>
      </c>
      <c r="C12" s="109"/>
      <c r="D12" s="18">
        <f>SUMIFS('15년일입'!$K$7:$K$633,'15년일입'!$B$7:$B$633,'15년총괄표(실국별)'!$B12)</f>
        <v>0</v>
      </c>
      <c r="E12" s="18">
        <f>SUMIFS('15년일입'!$L$7:$L$633,'15년일입'!$B$7:$B$633,'15년총괄표(실국별)'!$B12)</f>
        <v>0</v>
      </c>
      <c r="F12" s="18">
        <f>SUMIFS('15년일출'!$L$7:$L$688,'15년일출'!$C$7:$C$688,'15년총괄표(실국별)'!$B12)</f>
        <v>0</v>
      </c>
      <c r="G12" s="18">
        <f>SUMIFS('15년일출'!$M$7:$M$688,'15년일출'!$C$7:$C$688,'15년총괄표(실국별)'!$B12)</f>
        <v>0</v>
      </c>
      <c r="H12" s="110">
        <f t="shared" si="1"/>
        <v>0</v>
      </c>
      <c r="J12" s="134"/>
      <c r="L12" s="135"/>
      <c r="M12" s="135"/>
    </row>
    <row r="13" spans="2:16" ht="38.25" customHeight="1">
      <c r="B13" s="126" t="s">
        <v>110</v>
      </c>
      <c r="C13" s="109"/>
      <c r="D13" s="18">
        <f>SUMIFS('15년일입'!$K$7:$K$633,'15년일입'!$B$7:$B$633,'15년총괄표(실국별)'!$B13)</f>
        <v>0</v>
      </c>
      <c r="E13" s="18">
        <f>SUMIFS('15년일입'!$L$7:$L$633,'15년일입'!$B$7:$B$633,'15년총괄표(실국별)'!$B13)</f>
        <v>0</v>
      </c>
      <c r="F13" s="18">
        <f>SUMIFS('15년일출'!$L$7:$L$688,'15년일출'!$C$7:$C$688,'15년총괄표(실국별)'!$B13)</f>
        <v>0</v>
      </c>
      <c r="G13" s="18">
        <f>SUMIFS('15년일출'!$M$7:$M$688,'15년일출'!$C$7:$C$688,'15년총괄표(실국별)'!$B13)</f>
        <v>0</v>
      </c>
      <c r="H13" s="110">
        <f t="shared" si="1"/>
        <v>0</v>
      </c>
      <c r="K13" s="13"/>
      <c r="L13" s="14"/>
      <c r="N13" s="93" t="s">
        <v>44</v>
      </c>
    </row>
    <row r="14" spans="2:16" s="138" customFormat="1" ht="38.25" customHeight="1">
      <c r="B14" s="126" t="s">
        <v>65</v>
      </c>
      <c r="C14" s="136"/>
      <c r="D14" s="18">
        <f>SUMIFS('15년일입'!$K$7:$K$633,'15년일입'!$B$7:$B$633,'15년총괄표(실국별)'!$B14)</f>
        <v>0</v>
      </c>
      <c r="E14" s="18">
        <f>SUMIFS('15년일입'!$L$7:$L$633,'15년일입'!$B$7:$B$633,'15년총괄표(실국별)'!$B14)</f>
        <v>0</v>
      </c>
      <c r="F14" s="18">
        <f>SUMIFS('15년일출'!$L$7:$L$688,'15년일출'!$C$7:$C$688,'15년총괄표(실국별)'!$B14)</f>
        <v>0</v>
      </c>
      <c r="G14" s="18">
        <f>SUMIFS('15년일출'!$M$7:$M$688,'15년일출'!$C$7:$C$688,'15년총괄표(실국별)'!$B14)</f>
        <v>0</v>
      </c>
      <c r="H14" s="110">
        <f t="shared" si="1"/>
        <v>0</v>
      </c>
      <c r="I14" s="137"/>
      <c r="J14" s="137"/>
      <c r="K14" s="13"/>
      <c r="L14" s="14"/>
      <c r="M14" s="123"/>
      <c r="N14" s="124" t="e">
        <f>N10-#REF!</f>
        <v>#REF!</v>
      </c>
      <c r="O14" s="137"/>
      <c r="P14" s="137"/>
    </row>
    <row r="15" spans="2:16" s="138" customFormat="1" ht="38.25" customHeight="1">
      <c r="B15" s="126" t="s">
        <v>210</v>
      </c>
      <c r="C15" s="136"/>
      <c r="D15" s="18">
        <f>SUMIFS('15년일입'!$K$7:$K$633,'15년일입'!$B$7:$B$633,'15년총괄표(실국별)'!$B15)</f>
        <v>0</v>
      </c>
      <c r="E15" s="18">
        <f>SUMIFS('15년일입'!$L$7:$L$633,'15년일입'!$B$7:$B$633,'15년총괄표(실국별)'!$B15)</f>
        <v>0</v>
      </c>
      <c r="F15" s="18">
        <f>SUMIFS('15년일출'!$L$7:$L$688,'15년일출'!$C$7:$C$688,'15년총괄표(실국별)'!$B15)</f>
        <v>0</v>
      </c>
      <c r="G15" s="18">
        <f>SUMIFS('15년일출'!$M$7:$M$688,'15년일출'!$C$7:$C$688,'15년총괄표(실국별)'!$B15)</f>
        <v>0</v>
      </c>
      <c r="H15" s="110">
        <f t="shared" si="1"/>
        <v>0</v>
      </c>
      <c r="I15" s="137"/>
      <c r="J15" s="137"/>
      <c r="K15" s="13"/>
      <c r="L15" s="14"/>
      <c r="M15" s="137"/>
      <c r="N15" s="137"/>
      <c r="O15" s="137"/>
      <c r="P15" s="137"/>
    </row>
    <row r="16" spans="2:16" s="138" customFormat="1" ht="38.25" customHeight="1">
      <c r="B16" s="126" t="s">
        <v>217</v>
      </c>
      <c r="C16" s="136"/>
      <c r="D16" s="18">
        <f>SUMIFS('15년일입'!$K$7:$K$633,'15년일입'!$B$7:$B$633,'15년총괄표(실국별)'!$B16)</f>
        <v>0</v>
      </c>
      <c r="E16" s="18">
        <f>SUMIFS('15년일입'!$L$7:$L$633,'15년일입'!$B$7:$B$633,'15년총괄표(실국별)'!$B16)</f>
        <v>0</v>
      </c>
      <c r="F16" s="18">
        <f>SUMIFS('15년일출'!$L$7:$L$688,'15년일출'!$C$7:$C$688,'15년총괄표(실국별)'!$B16)</f>
        <v>0</v>
      </c>
      <c r="G16" s="18">
        <f>SUMIFS('15년일출'!$M$7:$M$688,'15년일출'!$C$7:$C$688,'15년총괄표(실국별)'!$B16)</f>
        <v>0</v>
      </c>
      <c r="H16" s="110">
        <f t="shared" si="1"/>
        <v>0</v>
      </c>
      <c r="I16" s="137"/>
      <c r="J16" s="137"/>
      <c r="K16" s="13"/>
      <c r="L16" s="14"/>
      <c r="M16" s="137"/>
      <c r="N16" s="137"/>
      <c r="O16" s="137"/>
      <c r="P16" s="137"/>
    </row>
    <row r="17" spans="2:16" s="142" customFormat="1" ht="38.25" customHeight="1">
      <c r="B17" s="139" t="s">
        <v>62</v>
      </c>
      <c r="C17" s="140"/>
      <c r="D17" s="18">
        <f>SUMIFS('15년일입'!$K$7:$K$633,'15년일입'!$B$7:$B$633,'15년총괄표(실국별)'!$B17)</f>
        <v>0</v>
      </c>
      <c r="E17" s="18">
        <f>SUMIFS('15년일입'!$L$7:$L$633,'15년일입'!$B$7:$B$633,'15년총괄표(실국별)'!$B17)</f>
        <v>0</v>
      </c>
      <c r="F17" s="18">
        <f>SUMIFS('15년일출'!$L$7:$L$688,'15년일출'!$C$7:$C$688,'15년총괄표(실국별)'!$B17)</f>
        <v>0</v>
      </c>
      <c r="G17" s="18">
        <f>SUMIFS('15년일출'!$M$7:$M$688,'15년일출'!$C$7:$C$688,'15년총괄표(실국별)'!$B17)</f>
        <v>0</v>
      </c>
      <c r="H17" s="110">
        <f t="shared" si="1"/>
        <v>0</v>
      </c>
      <c r="I17" s="141"/>
      <c r="J17" s="141"/>
      <c r="K17" s="13"/>
      <c r="L17" s="14"/>
      <c r="M17" s="141"/>
      <c r="N17" s="141"/>
      <c r="O17" s="141"/>
      <c r="P17" s="141"/>
    </row>
    <row r="18" spans="2:16" ht="38.25" customHeight="1" thickBot="1">
      <c r="B18" s="126" t="s">
        <v>121</v>
      </c>
      <c r="C18" s="109"/>
      <c r="D18" s="18">
        <f>SUMIFS('15년일입'!$K$7:$K$633,'15년일입'!$B$7:$B$633,'15년총괄표(실국별)'!$B18)</f>
        <v>0</v>
      </c>
      <c r="E18" s="18">
        <f>SUMIFS('15년일입'!$L$7:$L$633,'15년일입'!$B$7:$B$633,'15년총괄표(실국별)'!$B18)</f>
        <v>0</v>
      </c>
      <c r="F18" s="18">
        <f>SUMIFS('15년일출'!$L$7:$L$688,'15년일출'!$C$7:$C$688,'15년총괄표(실국별)'!$B18)</f>
        <v>0</v>
      </c>
      <c r="G18" s="18">
        <f>SUMIFS('15년일출'!$M$7:$M$688,'15년일출'!$C$7:$C$688,'15년총괄표(실국별)'!$B18)</f>
        <v>0</v>
      </c>
      <c r="H18" s="110">
        <f t="shared" si="1"/>
        <v>0</v>
      </c>
      <c r="I18" s="129" t="e">
        <f>#REF!+#REF!</f>
        <v>#REF!</v>
      </c>
      <c r="J18" s="130" t="e">
        <f>#REF!+#REF!</f>
        <v>#REF!</v>
      </c>
      <c r="K18" s="101"/>
      <c r="N18" s="131" t="e">
        <f>#REF!-#REF!</f>
        <v>#REF!</v>
      </c>
    </row>
    <row r="19" spans="2:16" ht="38.25" customHeight="1">
      <c r="B19" s="126" t="s">
        <v>115</v>
      </c>
      <c r="C19" s="109"/>
      <c r="D19" s="18">
        <f>SUMIFS('15년일입'!$K$7:$K$633,'15년일입'!$B$7:$B$633,'15년총괄표(실국별)'!$B19)</f>
        <v>0</v>
      </c>
      <c r="E19" s="18">
        <f>SUMIFS('15년일입'!$L$7:$L$633,'15년일입'!$B$7:$B$633,'15년총괄표(실국별)'!$B19)</f>
        <v>0</v>
      </c>
      <c r="F19" s="18">
        <f>SUMIFS('15년일출'!$L$7:$L$688,'15년일출'!$C$7:$C$688,'15년총괄표(실국별)'!$B19)</f>
        <v>0</v>
      </c>
      <c r="G19" s="18">
        <f>SUMIFS('15년일출'!$M$7:$M$688,'15년일출'!$C$7:$C$688,'15년총괄표(실국별)'!$B19)</f>
        <v>0</v>
      </c>
      <c r="H19" s="110">
        <f t="shared" si="1"/>
        <v>0</v>
      </c>
      <c r="J19" s="132"/>
      <c r="K19" s="133"/>
    </row>
    <row r="20" spans="2:16" ht="38.25" customHeight="1">
      <c r="B20" s="126" t="s">
        <v>111</v>
      </c>
      <c r="C20" s="109"/>
      <c r="D20" s="18">
        <f>SUMIFS('15년일입'!$K$7:$K$633,'15년일입'!$B$7:$B$633,'15년총괄표(실국별)'!$B20)</f>
        <v>0</v>
      </c>
      <c r="E20" s="18">
        <f>SUMIFS('15년일입'!$L$7:$L$633,'15년일입'!$B$7:$B$633,'15년총괄표(실국별)'!$B20)</f>
        <v>0</v>
      </c>
      <c r="F20" s="18">
        <f>SUMIFS('15년일출'!$L$7:$L$688,'15년일출'!$C$7:$C$688,'15년총괄표(실국별)'!$B20)</f>
        <v>0</v>
      </c>
      <c r="G20" s="18">
        <f>SUMIFS('15년일출'!$M$7:$M$688,'15년일출'!$C$7:$C$688,'15년총괄표(실국별)'!$B20)</f>
        <v>0</v>
      </c>
      <c r="H20" s="110">
        <f t="shared" si="1"/>
        <v>0</v>
      </c>
      <c r="J20" s="134"/>
      <c r="L20" s="135"/>
      <c r="M20" s="135"/>
    </row>
    <row r="21" spans="2:16" ht="38.25" customHeight="1">
      <c r="B21" s="126" t="s">
        <v>112</v>
      </c>
      <c r="C21" s="109"/>
      <c r="D21" s="18">
        <f>SUMIFS('15년일입'!$K$7:$K$633,'15년일입'!$B$7:$B$633,'15년총괄표(실국별)'!$B21)</f>
        <v>0</v>
      </c>
      <c r="E21" s="18">
        <f>SUMIFS('15년일입'!$L$7:$L$633,'15년일입'!$B$7:$B$633,'15년총괄표(실국별)'!$B21)</f>
        <v>0</v>
      </c>
      <c r="F21" s="18">
        <f>SUMIFS('15년일출'!$L$7:$L$688,'15년일출'!$C$7:$C$688,'15년총괄표(실국별)'!$B21)</f>
        <v>0</v>
      </c>
      <c r="G21" s="18">
        <f>SUMIFS('15년일출'!$M$7:$M$688,'15년일출'!$C$7:$C$688,'15년총괄표(실국별)'!$B21)</f>
        <v>0</v>
      </c>
      <c r="H21" s="110">
        <f t="shared" si="1"/>
        <v>0</v>
      </c>
      <c r="K21" s="13"/>
      <c r="L21" s="14"/>
      <c r="N21" s="93" t="s">
        <v>44</v>
      </c>
    </row>
    <row r="22" spans="2:16" s="138" customFormat="1" ht="38.25" customHeight="1">
      <c r="B22" s="126" t="s">
        <v>113</v>
      </c>
      <c r="C22" s="136"/>
      <c r="D22" s="18">
        <f>SUMIFS('15년일입'!$K$7:$K$633,'15년일입'!$B$7:$B$633,'15년총괄표(실국별)'!$B22)</f>
        <v>0</v>
      </c>
      <c r="E22" s="18">
        <f>SUMIFS('15년일입'!$L$7:$L$633,'15년일입'!$B$7:$B$633,'15년총괄표(실국별)'!$B22)</f>
        <v>0</v>
      </c>
      <c r="F22" s="18">
        <f>SUMIFS('15년일출'!$L$7:$L$688,'15년일출'!$C$7:$C$688,'15년총괄표(실국별)'!$B22)</f>
        <v>0</v>
      </c>
      <c r="G22" s="18">
        <f>SUMIFS('15년일출'!$M$7:$M$688,'15년일출'!$C$7:$C$688,'15년총괄표(실국별)'!$B22)</f>
        <v>0</v>
      </c>
      <c r="H22" s="110">
        <f t="shared" si="1"/>
        <v>0</v>
      </c>
      <c r="I22" s="137"/>
      <c r="J22" s="137"/>
      <c r="K22" s="13"/>
      <c r="L22" s="14"/>
      <c r="M22" s="123"/>
      <c r="N22" s="124" t="e">
        <f>N18-#REF!</f>
        <v>#REF!</v>
      </c>
      <c r="O22" s="137"/>
      <c r="P22" s="137"/>
    </row>
    <row r="23" spans="2:16" s="138" customFormat="1" ht="38.25" customHeight="1">
      <c r="B23" s="126" t="s">
        <v>380</v>
      </c>
      <c r="C23" s="136"/>
      <c r="D23" s="18">
        <f>SUMIFS('15년일입'!$K$7:$K$633,'15년일입'!$B$7:$B$633,'15년총괄표(실국별)'!$B23)</f>
        <v>0</v>
      </c>
      <c r="E23" s="18">
        <f>SUMIFS('15년일입'!$L$7:$L$633,'15년일입'!$B$7:$B$633,'15년총괄표(실국별)'!$B23)</f>
        <v>0</v>
      </c>
      <c r="F23" s="18">
        <f>SUMIFS('15년일출'!$L$7:$L$688,'15년일출'!$C$7:$C$688,'15년총괄표(실국별)'!$B23)</f>
        <v>0</v>
      </c>
      <c r="G23" s="18">
        <f>SUMIFS('15년일출'!$M$7:$M$688,'15년일출'!$C$7:$C$688,'15년총괄표(실국별)'!$B23)</f>
        <v>0</v>
      </c>
      <c r="H23" s="110">
        <f t="shared" si="1"/>
        <v>0</v>
      </c>
      <c r="I23" s="137"/>
      <c r="J23" s="137"/>
      <c r="K23" s="13"/>
      <c r="L23" s="14"/>
      <c r="M23" s="137"/>
      <c r="N23" s="137"/>
      <c r="O23" s="137"/>
      <c r="P23" s="137"/>
    </row>
    <row r="24" spans="2:16" s="138" customFormat="1" ht="38.25" customHeight="1">
      <c r="B24" s="126" t="s">
        <v>387</v>
      </c>
      <c r="C24" s="136"/>
      <c r="D24" s="18">
        <f>SUMIFS('15년일입'!$K$7:$K$633,'15년일입'!$B$7:$B$633,'15년총괄표(실국별)'!$B24)</f>
        <v>0</v>
      </c>
      <c r="E24" s="18">
        <f>SUMIFS('15년일입'!$L$7:$L$633,'15년일입'!$B$7:$B$633,'15년총괄표(실국별)'!$B24)</f>
        <v>0</v>
      </c>
      <c r="F24" s="18">
        <f>SUMIFS('15년일출'!$L$7:$L$688,'15년일출'!$C$7:$C$688,'15년총괄표(실국별)'!$B24)</f>
        <v>0</v>
      </c>
      <c r="G24" s="18">
        <f>SUMIFS('15년일출'!$M$7:$M$688,'15년일출'!$C$7:$C$688,'15년총괄표(실국별)'!$B24)</f>
        <v>0</v>
      </c>
      <c r="H24" s="110">
        <f t="shared" si="1"/>
        <v>0</v>
      </c>
      <c r="I24" s="137"/>
      <c r="J24" s="137"/>
      <c r="K24" s="13"/>
      <c r="L24" s="14"/>
      <c r="M24" s="137"/>
      <c r="N24" s="137"/>
      <c r="O24" s="137"/>
      <c r="P24" s="137"/>
    </row>
    <row r="25" spans="2:16" s="142" customFormat="1" ht="38.25" customHeight="1">
      <c r="B25" s="139" t="s">
        <v>389</v>
      </c>
      <c r="C25" s="140"/>
      <c r="D25" s="18">
        <f>SUMIFS('15년일입'!$K$7:$K$633,'15년일입'!$B$7:$B$633,'15년총괄표(실국별)'!$B25)</f>
        <v>0</v>
      </c>
      <c r="E25" s="18">
        <f>SUMIFS('15년일입'!$L$7:$L$633,'15년일입'!$B$7:$B$633,'15년총괄표(실국별)'!$B25)</f>
        <v>0</v>
      </c>
      <c r="F25" s="18">
        <f>SUMIFS('15년일출'!$L$7:$L$688,'15년일출'!$C$7:$C$688,'15년총괄표(실국별)'!$B25)</f>
        <v>0</v>
      </c>
      <c r="G25" s="18">
        <f>SUMIFS('15년일출'!$M$7:$M$688,'15년일출'!$C$7:$C$688,'15년총괄표(실국별)'!$B25)</f>
        <v>0</v>
      </c>
      <c r="H25" s="110">
        <f t="shared" si="1"/>
        <v>0</v>
      </c>
      <c r="I25" s="141"/>
      <c r="J25" s="141"/>
      <c r="K25" s="13"/>
      <c r="L25" s="14"/>
      <c r="M25" s="141"/>
      <c r="N25" s="141"/>
      <c r="O25" s="141"/>
      <c r="P25" s="141"/>
    </row>
    <row r="26" spans="2:16" ht="38.25" customHeight="1" thickBot="1">
      <c r="B26" s="126" t="s">
        <v>396</v>
      </c>
      <c r="C26" s="109"/>
      <c r="D26" s="18">
        <f>SUMIFS('15년일입'!$K$7:$K$633,'15년일입'!$B$7:$B$633,'15년총괄표(실국별)'!$B26)</f>
        <v>0</v>
      </c>
      <c r="E26" s="18">
        <f>SUMIFS('15년일입'!$L$7:$L$633,'15년일입'!$B$7:$B$633,'15년총괄표(실국별)'!$B26)</f>
        <v>0</v>
      </c>
      <c r="F26" s="18">
        <f>SUMIFS('15년일출'!$L$7:$L$688,'15년일출'!$C$7:$C$688,'15년총괄표(실국별)'!$B26)</f>
        <v>0</v>
      </c>
      <c r="G26" s="18">
        <f>SUMIFS('15년일출'!$M$7:$M$688,'15년일출'!$C$7:$C$688,'15년총괄표(실국별)'!$B26)</f>
        <v>0</v>
      </c>
      <c r="H26" s="110">
        <f t="shared" si="1"/>
        <v>0</v>
      </c>
      <c r="I26" s="129" t="e">
        <f>#REF!+#REF!</f>
        <v>#REF!</v>
      </c>
      <c r="J26" s="130" t="e">
        <f>#REF!+#REF!</f>
        <v>#REF!</v>
      </c>
      <c r="K26" s="101"/>
      <c r="N26" s="131">
        <f>M2-N2</f>
        <v>0</v>
      </c>
    </row>
    <row r="27" spans="2:16" ht="38.25" customHeight="1">
      <c r="B27" s="126" t="s">
        <v>70</v>
      </c>
      <c r="C27" s="109"/>
      <c r="D27" s="18">
        <f>SUMIFS('15년일입'!$K$7:$K$633,'15년일입'!$B$7:$B$633,'15년총괄표(실국별)'!$B27)</f>
        <v>0</v>
      </c>
      <c r="E27" s="18">
        <f>SUMIFS('15년일입'!$L$7:$L$633,'15년일입'!$B$7:$B$633,'15년총괄표(실국별)'!$B27)</f>
        <v>0</v>
      </c>
      <c r="F27" s="18">
        <f>SUMIFS('15년일출'!$L$7:$L$688,'15년일출'!$C$7:$C$688,'15년총괄표(실국별)'!$B27)</f>
        <v>0</v>
      </c>
      <c r="G27" s="18">
        <f>SUMIFS('15년일출'!$M$7:$M$688,'15년일출'!$C$7:$C$688,'15년총괄표(실국별)'!$B27)</f>
        <v>0</v>
      </c>
      <c r="H27" s="110">
        <f t="shared" si="1"/>
        <v>0</v>
      </c>
      <c r="J27" s="132"/>
      <c r="K27" s="133"/>
    </row>
    <row r="28" spans="2:16" ht="38.25" customHeight="1">
      <c r="B28" s="126" t="s">
        <v>319</v>
      </c>
      <c r="C28" s="109"/>
      <c r="D28" s="18">
        <f>SUMIFS('15년일입'!$K$7:$K$633,'15년일입'!$B$7:$B$633,'15년총괄표(실국별)'!$B28)</f>
        <v>0</v>
      </c>
      <c r="E28" s="18">
        <f>SUMIFS('15년일입'!$L$7:$L$633,'15년일입'!$B$7:$B$633,'15년총괄표(실국별)'!$B28)</f>
        <v>0</v>
      </c>
      <c r="F28" s="18">
        <f>SUMIFS('15년일출'!$L$7:$L$688,'15년일출'!$C$7:$C$688,'15년총괄표(실국별)'!$B28)</f>
        <v>0</v>
      </c>
      <c r="G28" s="18">
        <f>SUMIFS('15년일출'!$M$7:$M$688,'15년일출'!$C$7:$C$688,'15년총괄표(실국별)'!$B28)</f>
        <v>0</v>
      </c>
      <c r="H28" s="110">
        <f t="shared" si="1"/>
        <v>0</v>
      </c>
      <c r="J28" s="134"/>
      <c r="L28" s="135"/>
      <c r="M28" s="135"/>
    </row>
    <row r="29" spans="2:16" ht="38.25" customHeight="1">
      <c r="B29" s="126" t="s">
        <v>334</v>
      </c>
      <c r="C29" s="109"/>
      <c r="D29" s="18">
        <f>SUMIFS('15년일입'!$K$7:$K$633,'15년일입'!$B$7:$B$633,'15년총괄표(실국별)'!$B29)</f>
        <v>0</v>
      </c>
      <c r="E29" s="18">
        <f>SUMIFS('15년일입'!$L$7:$L$633,'15년일입'!$B$7:$B$633,'15년총괄표(실국별)'!$B29)</f>
        <v>0</v>
      </c>
      <c r="F29" s="18">
        <f>SUMIFS('15년일출'!$L$7:$L$688,'15년일출'!$C$7:$C$688,'15년총괄표(실국별)'!$B29)</f>
        <v>0</v>
      </c>
      <c r="G29" s="18">
        <f>SUMIFS('15년일출'!$M$7:$M$688,'15년일출'!$C$7:$C$688,'15년총괄표(실국별)'!$B29)</f>
        <v>0</v>
      </c>
      <c r="H29" s="110">
        <f t="shared" si="1"/>
        <v>0</v>
      </c>
      <c r="K29" s="13"/>
      <c r="L29" s="14"/>
      <c r="N29" s="93" t="s">
        <v>44</v>
      </c>
    </row>
    <row r="30" spans="2:16" s="138" customFormat="1" ht="38.25" customHeight="1">
      <c r="B30" s="126" t="s">
        <v>67</v>
      </c>
      <c r="C30" s="136"/>
      <c r="D30" s="18">
        <f>SUMIFS('15년일입'!$K$7:$K$633,'15년일입'!$B$7:$B$633,'15년총괄표(실국별)'!$B30)</f>
        <v>0</v>
      </c>
      <c r="E30" s="18">
        <f>SUMIFS('15년일입'!$L$7:$L$633,'15년일입'!$B$7:$B$633,'15년총괄표(실국별)'!$B30)</f>
        <v>0</v>
      </c>
      <c r="F30" s="18">
        <f>SUMIFS('15년일출'!$L$7:$L$688,'15년일출'!$C$7:$C$688,'15년총괄표(실국별)'!$B30)</f>
        <v>0</v>
      </c>
      <c r="G30" s="18">
        <f>SUMIFS('15년일출'!$M$7:$M$688,'15년일출'!$C$7:$C$688,'15년총괄표(실국별)'!$B30)</f>
        <v>0</v>
      </c>
      <c r="H30" s="110">
        <f t="shared" si="1"/>
        <v>0</v>
      </c>
      <c r="I30" s="137"/>
      <c r="J30" s="137"/>
      <c r="K30" s="13"/>
      <c r="L30" s="14"/>
      <c r="M30" s="123"/>
      <c r="N30" s="124">
        <f>N26-K2</f>
        <v>0</v>
      </c>
      <c r="O30" s="137"/>
      <c r="P30" s="137"/>
    </row>
    <row r="31" spans="2:16" ht="38.25" customHeight="1" thickBot="1">
      <c r="B31" s="126" t="s">
        <v>362</v>
      </c>
      <c r="C31" s="109"/>
      <c r="D31" s="18">
        <f>SUMIFS('15년일입'!$K$7:$K$633,'15년일입'!$B$7:$B$633,'15년총괄표(실국별)'!$B31)</f>
        <v>0</v>
      </c>
      <c r="E31" s="18">
        <f>SUMIFS('15년일입'!$L$7:$L$633,'15년일입'!$B$7:$B$633,'15년총괄표(실국별)'!$B31)</f>
        <v>0</v>
      </c>
      <c r="F31" s="18">
        <f>SUMIFS('15년일출'!$L$7:$L$688,'15년일출'!$C$7:$C$688,'15년총괄표(실국별)'!$B31)</f>
        <v>0</v>
      </c>
      <c r="G31" s="18">
        <f>SUMIFS('15년일출'!$M$7:$M$688,'15년일출'!$C$7:$C$688,'15년총괄표(실국별)'!$B31)</f>
        <v>0</v>
      </c>
      <c r="H31" s="110">
        <f t="shared" si="1"/>
        <v>0</v>
      </c>
      <c r="I31" s="129" t="e">
        <f>#REF!+#REF!</f>
        <v>#REF!</v>
      </c>
      <c r="J31" s="130" t="e">
        <f>#REF!+#REF!</f>
        <v>#REF!</v>
      </c>
      <c r="K31" s="101"/>
      <c r="N31" s="131" t="e">
        <f>M7-N7</f>
        <v>#REF!</v>
      </c>
    </row>
    <row r="32" spans="2:16" ht="38.25" customHeight="1">
      <c r="B32" s="126" t="s">
        <v>372</v>
      </c>
      <c r="C32" s="109"/>
      <c r="D32" s="18">
        <f>SUMIFS('15년일입'!$K$7:$K$633,'15년일입'!$B$7:$B$633,'15년총괄표(실국별)'!$B32)</f>
        <v>0</v>
      </c>
      <c r="E32" s="18">
        <f>SUMIFS('15년일입'!$L$7:$L$633,'15년일입'!$B$7:$B$633,'15년총괄표(실국별)'!$B32)</f>
        <v>0</v>
      </c>
      <c r="F32" s="18">
        <f>SUMIFS('15년일출'!$L$7:$L$688,'15년일출'!$C$7:$C$688,'15년총괄표(실국별)'!$B32)</f>
        <v>0</v>
      </c>
      <c r="G32" s="18">
        <f>SUMIFS('15년일출'!$M$7:$M$688,'15년일출'!$C$7:$C$688,'15년총괄표(실국별)'!$B32)</f>
        <v>0</v>
      </c>
      <c r="H32" s="110">
        <f t="shared" si="1"/>
        <v>0</v>
      </c>
      <c r="J32" s="132"/>
      <c r="K32" s="133"/>
    </row>
    <row r="33" spans="2:16" ht="38.25" customHeight="1" thickBot="1">
      <c r="B33" s="143" t="s">
        <v>398</v>
      </c>
      <c r="C33" s="149"/>
      <c r="D33" s="19">
        <f>SUMIFS('15년일입'!$K$7:$K$633,'15년일입'!$B$7:$B$633,'15년총괄표(실국별)'!$B33)</f>
        <v>0</v>
      </c>
      <c r="E33" s="19">
        <f>SUMIFS('15년일입'!$L$7:$L$633,'15년일입'!$B$7:$B$633,'15년총괄표(실국별)'!$B33)</f>
        <v>0</v>
      </c>
      <c r="F33" s="19">
        <f>SUMIFS('15년일출'!$L$7:$L$688,'15년일출'!$C$7:$C$688,'15년총괄표(실국별)'!$B33)</f>
        <v>0</v>
      </c>
      <c r="G33" s="19">
        <f>SUMIFS('15년일출'!$M$7:$M$688,'15년일출'!$C$7:$C$688,'15년총괄표(실국별)'!$B33)</f>
        <v>0</v>
      </c>
      <c r="H33" s="145">
        <f t="shared" si="1"/>
        <v>0</v>
      </c>
      <c r="J33" s="134"/>
      <c r="L33" s="135"/>
      <c r="M33" s="135"/>
    </row>
    <row r="34" spans="2:16" ht="18" customHeight="1">
      <c r="B34" s="99"/>
      <c r="C34" s="99"/>
      <c r="D34" s="99"/>
      <c r="E34" s="99"/>
      <c r="F34" s="99"/>
      <c r="G34" s="99"/>
      <c r="H34" s="99"/>
      <c r="K34" s="13"/>
      <c r="L34" s="14"/>
    </row>
    <row r="35" spans="2:16" ht="20.25" customHeight="1"/>
    <row r="36" spans="2:16" ht="20.25" customHeight="1"/>
    <row r="37" spans="2:16" ht="14.25">
      <c r="B37" s="150" t="s">
        <v>17</v>
      </c>
      <c r="C37" s="151" t="s">
        <v>52</v>
      </c>
      <c r="D37" s="152" t="s">
        <v>53</v>
      </c>
      <c r="E37" s="151" t="s">
        <v>54</v>
      </c>
      <c r="G37" s="93"/>
      <c r="H37" s="93"/>
      <c r="O37" s="53"/>
      <c r="P37" s="53"/>
    </row>
    <row r="38" spans="2:16" ht="15">
      <c r="B38" s="153" t="s">
        <v>120</v>
      </c>
      <c r="C38" s="154">
        <v>914581</v>
      </c>
      <c r="D38" s="155"/>
      <c r="E38" s="155">
        <f>SUM(C38:D38)</f>
        <v>914581</v>
      </c>
      <c r="G38" s="93"/>
      <c r="H38" s="93"/>
      <c r="O38" s="53"/>
      <c r="P38" s="53"/>
    </row>
    <row r="39" spans="2:16" ht="15">
      <c r="B39" s="153" t="s">
        <v>107</v>
      </c>
      <c r="C39" s="154">
        <v>3119807801</v>
      </c>
      <c r="D39" s="154">
        <v>1780946434</v>
      </c>
      <c r="E39" s="155">
        <f t="shared" ref="E39:E67" si="2">SUM(C39:D39)</f>
        <v>4900754235</v>
      </c>
      <c r="H39" s="93"/>
      <c r="O39" s="53"/>
      <c r="P39" s="53"/>
    </row>
    <row r="40" spans="2:16" ht="15">
      <c r="B40" s="153" t="s">
        <v>108</v>
      </c>
      <c r="C40" s="154">
        <v>190109521</v>
      </c>
      <c r="D40" s="154">
        <v>28360000</v>
      </c>
      <c r="E40" s="155">
        <f t="shared" si="2"/>
        <v>218469521</v>
      </c>
      <c r="H40" s="93"/>
      <c r="O40" s="53"/>
      <c r="P40" s="53"/>
    </row>
    <row r="41" spans="2:16" ht="15">
      <c r="B41" s="156" t="s">
        <v>109</v>
      </c>
      <c r="C41" s="154">
        <v>544196314</v>
      </c>
      <c r="D41" s="155"/>
      <c r="E41" s="155">
        <f t="shared" si="2"/>
        <v>544196314</v>
      </c>
      <c r="G41" s="93"/>
      <c r="H41" s="93"/>
      <c r="O41" s="53"/>
      <c r="P41" s="53"/>
    </row>
    <row r="42" spans="2:16" ht="15">
      <c r="B42" s="153" t="s">
        <v>110</v>
      </c>
      <c r="C42" s="154">
        <v>224243208</v>
      </c>
      <c r="D42" s="154">
        <v>52484400</v>
      </c>
      <c r="E42" s="155">
        <f t="shared" si="2"/>
        <v>276727608</v>
      </c>
      <c r="H42" s="93"/>
      <c r="O42" s="53"/>
      <c r="P42" s="53"/>
    </row>
    <row r="43" spans="2:16" ht="15">
      <c r="B43" s="156" t="s">
        <v>65</v>
      </c>
      <c r="C43" s="154">
        <v>249710070</v>
      </c>
      <c r="D43" s="155"/>
      <c r="E43" s="155">
        <f t="shared" si="2"/>
        <v>249710070</v>
      </c>
      <c r="G43" s="93"/>
      <c r="H43" s="93"/>
      <c r="O43" s="53"/>
      <c r="P43" s="53"/>
    </row>
    <row r="44" spans="2:16" ht="15">
      <c r="B44" s="156" t="s">
        <v>111</v>
      </c>
      <c r="C44" s="154">
        <v>2571625696</v>
      </c>
      <c r="D44" s="155"/>
      <c r="E44" s="155">
        <f t="shared" si="2"/>
        <v>2571625696</v>
      </c>
      <c r="G44" s="93"/>
      <c r="H44" s="93"/>
      <c r="O44" s="53"/>
      <c r="P44" s="53"/>
    </row>
    <row r="45" spans="2:16" ht="15">
      <c r="B45" s="153" t="s">
        <v>112</v>
      </c>
      <c r="C45" s="154">
        <v>94671441</v>
      </c>
      <c r="D45" s="155"/>
      <c r="E45" s="155">
        <f t="shared" si="2"/>
        <v>94671441</v>
      </c>
      <c r="G45" s="93"/>
      <c r="H45" s="93"/>
      <c r="O45" s="53"/>
      <c r="P45" s="53"/>
    </row>
    <row r="46" spans="2:16" ht="15">
      <c r="B46" s="153" t="s">
        <v>104</v>
      </c>
      <c r="C46" s="154">
        <v>107956457</v>
      </c>
      <c r="E46" s="155">
        <f t="shared" si="2"/>
        <v>107956457</v>
      </c>
      <c r="H46" s="93"/>
      <c r="O46" s="53"/>
      <c r="P46" s="53"/>
    </row>
    <row r="47" spans="2:16" ht="15">
      <c r="B47" s="153" t="s">
        <v>113</v>
      </c>
      <c r="C47" s="154">
        <v>1879955306</v>
      </c>
      <c r="D47" s="155"/>
      <c r="E47" s="155">
        <f t="shared" si="2"/>
        <v>1879955306</v>
      </c>
      <c r="G47" s="93"/>
      <c r="H47" s="93"/>
      <c r="O47" s="53"/>
      <c r="P47" s="53"/>
    </row>
    <row r="48" spans="2:16" ht="15">
      <c r="B48" s="153" t="s">
        <v>118</v>
      </c>
      <c r="C48" s="154">
        <v>475412376</v>
      </c>
      <c r="D48" s="155"/>
      <c r="E48" s="155">
        <f t="shared" si="2"/>
        <v>475412376</v>
      </c>
      <c r="G48" s="93"/>
      <c r="H48" s="93"/>
      <c r="O48" s="53"/>
      <c r="P48" s="53"/>
    </row>
    <row r="49" spans="2:5" ht="15">
      <c r="B49" s="153" t="s">
        <v>114</v>
      </c>
      <c r="C49" s="154">
        <v>148252370</v>
      </c>
      <c r="D49" s="154">
        <v>384743740</v>
      </c>
      <c r="E49" s="155">
        <f t="shared" si="2"/>
        <v>532996110</v>
      </c>
    </row>
    <row r="50" spans="2:5" ht="15">
      <c r="B50" s="153" t="s">
        <v>121</v>
      </c>
      <c r="C50" s="154">
        <v>9607826</v>
      </c>
      <c r="E50" s="155">
        <f t="shared" si="2"/>
        <v>9607826</v>
      </c>
    </row>
    <row r="51" spans="2:5" ht="15">
      <c r="B51" s="153" t="s">
        <v>115</v>
      </c>
      <c r="C51" s="154">
        <v>384069</v>
      </c>
      <c r="E51" s="155">
        <f t="shared" si="2"/>
        <v>384069</v>
      </c>
    </row>
    <row r="52" spans="2:5" ht="15">
      <c r="B52" s="153" t="s">
        <v>70</v>
      </c>
      <c r="C52" s="154">
        <v>1353512493</v>
      </c>
      <c r="E52" s="155">
        <f t="shared" si="2"/>
        <v>1353512493</v>
      </c>
    </row>
    <row r="53" spans="2:5" ht="15">
      <c r="B53" s="153" t="s">
        <v>105</v>
      </c>
      <c r="C53" s="154">
        <v>69450506</v>
      </c>
      <c r="E53" s="155">
        <f t="shared" si="2"/>
        <v>69450506</v>
      </c>
    </row>
    <row r="54" spans="2:5" ht="15">
      <c r="B54" s="153" t="s">
        <v>106</v>
      </c>
      <c r="C54" s="154">
        <v>173302168</v>
      </c>
      <c r="E54" s="155">
        <f t="shared" si="2"/>
        <v>173302168</v>
      </c>
    </row>
    <row r="55" spans="2:5" ht="15">
      <c r="B55" s="153" t="s">
        <v>116</v>
      </c>
      <c r="C55" s="154">
        <v>2325292998</v>
      </c>
      <c r="E55" s="155">
        <f t="shared" si="2"/>
        <v>2325292998</v>
      </c>
    </row>
    <row r="56" spans="2:5" ht="15">
      <c r="B56" s="153" t="s">
        <v>67</v>
      </c>
      <c r="C56" s="154">
        <v>193048941</v>
      </c>
      <c r="E56" s="155">
        <f t="shared" si="2"/>
        <v>193048941</v>
      </c>
    </row>
    <row r="57" spans="2:5" ht="15">
      <c r="B57" s="153" t="s">
        <v>117</v>
      </c>
      <c r="C57" s="154">
        <v>866196185</v>
      </c>
      <c r="E57" s="155">
        <f t="shared" si="2"/>
        <v>866196185</v>
      </c>
    </row>
    <row r="58" spans="2:5" ht="15">
      <c r="B58" s="153" t="s">
        <v>122</v>
      </c>
      <c r="C58" s="154">
        <v>1402108</v>
      </c>
      <c r="E58" s="155">
        <f t="shared" si="2"/>
        <v>1402108</v>
      </c>
    </row>
    <row r="59" spans="2:5" ht="15">
      <c r="B59" s="153" t="s">
        <v>62</v>
      </c>
      <c r="C59" s="154">
        <v>29930218</v>
      </c>
      <c r="E59" s="155">
        <f t="shared" si="2"/>
        <v>29930218</v>
      </c>
    </row>
    <row r="60" spans="2:5" ht="15">
      <c r="B60" s="153" t="s">
        <v>123</v>
      </c>
      <c r="C60" s="154">
        <v>39275302</v>
      </c>
      <c r="E60" s="155">
        <f t="shared" si="2"/>
        <v>39275302</v>
      </c>
    </row>
    <row r="61" spans="2:5" ht="15">
      <c r="B61" s="153" t="s">
        <v>124</v>
      </c>
      <c r="C61" s="154">
        <v>8910247</v>
      </c>
      <c r="E61" s="155">
        <f t="shared" si="2"/>
        <v>8910247</v>
      </c>
    </row>
    <row r="62" spans="2:5" ht="15">
      <c r="B62" s="153" t="s">
        <v>125</v>
      </c>
      <c r="C62" s="154">
        <v>9409184</v>
      </c>
      <c r="E62" s="155">
        <f t="shared" si="2"/>
        <v>9409184</v>
      </c>
    </row>
    <row r="63" spans="2:5" ht="15">
      <c r="B63" s="153" t="s">
        <v>119</v>
      </c>
      <c r="C63" s="154">
        <v>563921605</v>
      </c>
      <c r="E63" s="155">
        <f t="shared" si="2"/>
        <v>563921605</v>
      </c>
    </row>
    <row r="64" spans="2:5" ht="15">
      <c r="B64" s="153" t="s">
        <v>126</v>
      </c>
      <c r="C64" s="154">
        <v>246707189</v>
      </c>
      <c r="E64" s="155">
        <f t="shared" si="2"/>
        <v>246707189</v>
      </c>
    </row>
    <row r="65" spans="2:5" ht="15">
      <c r="B65" s="153" t="s">
        <v>127</v>
      </c>
      <c r="C65" s="154">
        <v>5137721</v>
      </c>
      <c r="E65" s="155">
        <f t="shared" si="2"/>
        <v>5137721</v>
      </c>
    </row>
    <row r="66" spans="2:5" ht="15">
      <c r="B66" s="153" t="s">
        <v>128</v>
      </c>
      <c r="C66" s="154">
        <v>53973769</v>
      </c>
      <c r="E66" s="155">
        <f t="shared" si="2"/>
        <v>53973769</v>
      </c>
    </row>
    <row r="67" spans="2:5" ht="15">
      <c r="B67" s="153" t="s">
        <v>20</v>
      </c>
      <c r="C67" s="155">
        <f>SUM(C38:C66)</f>
        <v>15556317670</v>
      </c>
      <c r="D67" s="155">
        <f>SUM(D38:D66)</f>
        <v>2246534574</v>
      </c>
      <c r="E67" s="155">
        <f t="shared" si="2"/>
        <v>17802852244</v>
      </c>
    </row>
    <row r="167" spans="1:20" s="93" customFormat="1" ht="24">
      <c r="A167" s="53"/>
      <c r="B167" s="53"/>
      <c r="C167" s="53"/>
      <c r="D167" s="53"/>
      <c r="E167" s="53"/>
      <c r="F167" s="53"/>
      <c r="G167" s="53"/>
      <c r="H167" s="53"/>
      <c r="I167" s="133" t="s">
        <v>56</v>
      </c>
      <c r="Q167" s="53"/>
      <c r="R167" s="53"/>
      <c r="S167" s="53"/>
      <c r="T167" s="53"/>
    </row>
    <row r="297" spans="1:20" s="93" customFormat="1">
      <c r="A297" s="53"/>
      <c r="B297" s="53"/>
      <c r="C297" s="53"/>
      <c r="D297" s="53"/>
      <c r="E297" s="53"/>
      <c r="F297" s="53"/>
      <c r="G297" s="53"/>
      <c r="H297" s="53"/>
      <c r="I297" s="157"/>
      <c r="K297" s="93">
        <v>-50000</v>
      </c>
      <c r="Q297" s="53"/>
      <c r="R297" s="53"/>
      <c r="S297" s="53"/>
      <c r="T297" s="53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E39" sqref="E39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277" t="s">
        <v>548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</row>
    <row r="2" spans="1:26">
      <c r="H2" s="159" t="str">
        <f>IF(H6=T6,"OK","@@")</f>
        <v>@@</v>
      </c>
      <c r="I2" s="159"/>
      <c r="J2" s="159"/>
      <c r="K2" s="159"/>
      <c r="L2" s="159"/>
      <c r="M2" s="159" t="str">
        <f>IF(M6=Y6,"OK","@@")</f>
        <v>OK</v>
      </c>
      <c r="T2" s="159" t="str">
        <f>IF(T6=H6,"OK","@@")</f>
        <v>@@</v>
      </c>
      <c r="U2" s="159"/>
      <c r="V2" s="159"/>
      <c r="W2" s="159"/>
      <c r="X2" s="159"/>
      <c r="Y2" s="159" t="str">
        <f>IF(Y6=M6,"OK","@@")</f>
        <v>OK</v>
      </c>
      <c r="Z2" s="159"/>
    </row>
    <row r="3" spans="1:26" ht="18.75" customHeight="1">
      <c r="B3" s="278" t="s">
        <v>520</v>
      </c>
      <c r="C3" s="279"/>
      <c r="D3" s="284" t="s">
        <v>74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P3" s="284" t="s">
        <v>75</v>
      </c>
      <c r="Q3" s="284"/>
      <c r="R3" s="284"/>
      <c r="S3" s="284"/>
      <c r="T3" s="284"/>
      <c r="U3" s="284"/>
      <c r="V3" s="284"/>
      <c r="W3" s="284"/>
      <c r="X3" s="284"/>
      <c r="Y3" s="284"/>
      <c r="Z3" s="284"/>
    </row>
    <row r="4" spans="1:26" ht="27.75" customHeight="1">
      <c r="B4" s="280"/>
      <c r="C4" s="281"/>
      <c r="D4" s="285" t="s">
        <v>561</v>
      </c>
      <c r="E4" s="271" t="s">
        <v>562</v>
      </c>
      <c r="F4" s="272"/>
      <c r="G4" s="273" t="s">
        <v>563</v>
      </c>
      <c r="H4" s="287" t="s">
        <v>8</v>
      </c>
      <c r="I4" s="272"/>
      <c r="J4" s="291" t="s">
        <v>564</v>
      </c>
      <c r="K4" s="290"/>
      <c r="L4" s="288" t="s">
        <v>565</v>
      </c>
      <c r="M4" s="290" t="s">
        <v>79</v>
      </c>
      <c r="N4" s="290"/>
      <c r="P4" s="285" t="s">
        <v>561</v>
      </c>
      <c r="Q4" s="271" t="s">
        <v>562</v>
      </c>
      <c r="R4" s="272"/>
      <c r="S4" s="273" t="s">
        <v>563</v>
      </c>
      <c r="T4" s="287" t="s">
        <v>8</v>
      </c>
      <c r="U4" s="272"/>
      <c r="V4" s="291" t="s">
        <v>564</v>
      </c>
      <c r="W4" s="290"/>
      <c r="X4" s="288" t="s">
        <v>565</v>
      </c>
      <c r="Y4" s="290" t="s">
        <v>79</v>
      </c>
      <c r="Z4" s="290"/>
    </row>
    <row r="5" spans="1:26" ht="18.75" customHeight="1">
      <c r="B5" s="282"/>
      <c r="C5" s="283"/>
      <c r="D5" s="286"/>
      <c r="E5" s="91" t="s">
        <v>0</v>
      </c>
      <c r="F5" s="91" t="s">
        <v>1</v>
      </c>
      <c r="G5" s="274"/>
      <c r="H5" s="91" t="s">
        <v>3</v>
      </c>
      <c r="I5" s="91" t="s">
        <v>2</v>
      </c>
      <c r="J5" s="57" t="s">
        <v>0</v>
      </c>
      <c r="K5" s="57" t="s">
        <v>1</v>
      </c>
      <c r="L5" s="289"/>
      <c r="M5" s="57" t="s">
        <v>3</v>
      </c>
      <c r="N5" s="57" t="s">
        <v>2</v>
      </c>
      <c r="P5" s="286"/>
      <c r="Q5" s="190" t="s">
        <v>0</v>
      </c>
      <c r="R5" s="190" t="s">
        <v>1</v>
      </c>
      <c r="S5" s="274"/>
      <c r="T5" s="190" t="s">
        <v>3</v>
      </c>
      <c r="U5" s="190" t="s">
        <v>2</v>
      </c>
      <c r="V5" s="57" t="s">
        <v>0</v>
      </c>
      <c r="W5" s="57" t="s">
        <v>1</v>
      </c>
      <c r="X5" s="289"/>
      <c r="Y5" s="57" t="s">
        <v>3</v>
      </c>
      <c r="Z5" s="57" t="s">
        <v>2</v>
      </c>
    </row>
    <row r="6" spans="1:26">
      <c r="B6" s="275" t="s">
        <v>39</v>
      </c>
      <c r="C6" s="276"/>
      <c r="D6" s="88">
        <f>SUM(D7:D46)/2</f>
        <v>9216000</v>
      </c>
      <c r="E6" s="88">
        <f t="shared" ref="E6:N6" si="0">SUM(E7:E46)/2</f>
        <v>-376000</v>
      </c>
      <c r="F6" s="88">
        <f t="shared" si="0"/>
        <v>10781000</v>
      </c>
      <c r="G6" s="88">
        <f t="shared" si="0"/>
        <v>19621000</v>
      </c>
      <c r="H6" s="88">
        <f t="shared" si="0"/>
        <v>10505000</v>
      </c>
      <c r="I6" s="88">
        <f t="shared" si="0"/>
        <v>-100000</v>
      </c>
      <c r="J6" s="88">
        <f t="shared" si="0"/>
        <v>0</v>
      </c>
      <c r="K6" s="88">
        <f t="shared" si="0"/>
        <v>0</v>
      </c>
      <c r="L6" s="88">
        <f t="shared" si="0"/>
        <v>9216000</v>
      </c>
      <c r="M6" s="88">
        <f t="shared" si="0"/>
        <v>0</v>
      </c>
      <c r="N6" s="88">
        <f t="shared" si="0"/>
        <v>0</v>
      </c>
      <c r="P6" s="88">
        <f>SUM(P7:P46)/2</f>
        <v>105524807</v>
      </c>
      <c r="Q6" s="88">
        <f t="shared" ref="Q6:Z6" si="1">SUM(Q7:Q46)/2</f>
        <v>-3909178</v>
      </c>
      <c r="R6" s="88">
        <f t="shared" si="1"/>
        <v>29439040</v>
      </c>
      <c r="S6" s="88">
        <f t="shared" si="1"/>
        <v>131054669</v>
      </c>
      <c r="T6" s="88">
        <f t="shared" si="1"/>
        <v>10407822</v>
      </c>
      <c r="U6" s="88">
        <f t="shared" si="1"/>
        <v>15109085</v>
      </c>
      <c r="V6" s="88">
        <f t="shared" si="1"/>
        <v>0</v>
      </c>
      <c r="W6" s="88">
        <f t="shared" si="1"/>
        <v>0</v>
      </c>
      <c r="X6" s="88">
        <f t="shared" si="1"/>
        <v>105524807</v>
      </c>
      <c r="Y6" s="88">
        <f t="shared" si="1"/>
        <v>0</v>
      </c>
      <c r="Z6" s="88">
        <f t="shared" si="1"/>
        <v>0</v>
      </c>
    </row>
    <row r="7" spans="1:26" ht="16.5" customHeight="1">
      <c r="A7" s="89"/>
      <c r="B7" s="267" t="s">
        <v>18</v>
      </c>
      <c r="C7" s="268"/>
      <c r="D7" s="82">
        <f>SUM(D8:D10)</f>
        <v>0</v>
      </c>
      <c r="E7" s="82">
        <f t="shared" ref="E7:N7" si="2">SUM(E8:E10)</f>
        <v>0</v>
      </c>
      <c r="F7" s="82">
        <f t="shared" si="2"/>
        <v>0</v>
      </c>
      <c r="G7" s="82">
        <f t="shared" si="2"/>
        <v>0</v>
      </c>
      <c r="H7" s="82">
        <f t="shared" si="2"/>
        <v>0</v>
      </c>
      <c r="I7" s="82">
        <f t="shared" si="2"/>
        <v>0</v>
      </c>
      <c r="J7" s="82">
        <f t="shared" si="2"/>
        <v>0</v>
      </c>
      <c r="K7" s="82">
        <f t="shared" si="2"/>
        <v>0</v>
      </c>
      <c r="L7" s="82">
        <f t="shared" si="2"/>
        <v>0</v>
      </c>
      <c r="M7" s="82">
        <f t="shared" si="2"/>
        <v>0</v>
      </c>
      <c r="N7" s="82">
        <f t="shared" si="2"/>
        <v>0</v>
      </c>
      <c r="P7" s="82">
        <f>SUM(P8:P10)</f>
        <v>0</v>
      </c>
      <c r="Q7" s="82">
        <f t="shared" ref="Q7:Z7" si="3">SUM(Q8:Q10)</f>
        <v>0</v>
      </c>
      <c r="R7" s="82">
        <f t="shared" si="3"/>
        <v>0</v>
      </c>
      <c r="S7" s="82">
        <f t="shared" si="3"/>
        <v>0</v>
      </c>
      <c r="T7" s="82">
        <f t="shared" si="3"/>
        <v>0</v>
      </c>
      <c r="U7" s="82">
        <f t="shared" si="3"/>
        <v>0</v>
      </c>
      <c r="V7" s="82">
        <f t="shared" si="3"/>
        <v>0</v>
      </c>
      <c r="W7" s="82">
        <f t="shared" si="3"/>
        <v>0</v>
      </c>
      <c r="X7" s="82">
        <f t="shared" si="3"/>
        <v>0</v>
      </c>
      <c r="Y7" s="82">
        <f t="shared" si="3"/>
        <v>0</v>
      </c>
      <c r="Z7" s="82">
        <f t="shared" si="3"/>
        <v>0</v>
      </c>
    </row>
    <row r="8" spans="1:26" ht="16.5" customHeight="1">
      <c r="A8" s="89" t="s">
        <v>521</v>
      </c>
      <c r="B8" s="83"/>
      <c r="C8" s="83" t="s">
        <v>62</v>
      </c>
      <c r="D8" s="84">
        <f>SUMIFS('15년일입'!$G$7:$G$633,'15년일입'!$A$7:$A$633,'15년위원회별'!$A8,'15년일입'!$B$7:$B$633,'15년위원회별'!$C8)</f>
        <v>0</v>
      </c>
      <c r="E8" s="84">
        <f>SUMIFS('15년일입'!$H$7:$H$633,'15년일입'!$A$7:$A$633,'15년위원회별'!$A8,'15년일입'!$B$7:$B$633,'15년위원회별'!$C8)</f>
        <v>0</v>
      </c>
      <c r="F8" s="84">
        <f>SUMIFS('15년일입'!$I$7:$I$633,'15년일입'!$A$7:$A$633,'15년위원회별'!$A8,'15년일입'!$B$7:$B$633,'15년위원회별'!$C8)</f>
        <v>0</v>
      </c>
      <c r="G8" s="84">
        <f>SUMIFS('15년일입'!$J$7:$J$633,'15년일입'!$A$7:$A$633,'15년위원회별'!$A8,'15년일입'!$B$7:$B$633,'15년위원회별'!$C8)</f>
        <v>0</v>
      </c>
      <c r="H8" s="84">
        <f>SUMIFS('15년일입'!$T$7:$T$633,'15년일입'!$A$7:$A$633,'15년위원회별'!$A8,'15년일입'!$B$7:$B$633,'15년위원회별'!$C8)</f>
        <v>0</v>
      </c>
      <c r="I8" s="84">
        <f>SUMIFS('15년일입'!$U$7:$U$633,'15년일입'!$A$7:$A$633,'15년위원회별'!$A8,'15년일입'!$B$7:$B$633,'15년위원회별'!$C8)</f>
        <v>0</v>
      </c>
      <c r="J8" s="84">
        <f>SUMIFS('15년일입'!$K$7:$K$633,'15년일입'!$A$7:$A$633,'15년위원회별'!$A8,'15년일입'!$B$7:$B$633,'15년위원회별'!$C8)</f>
        <v>0</v>
      </c>
      <c r="K8" s="84">
        <f>SUMIFS('15년일입'!$L$7:$L$633,'15년일입'!$A$7:$A$633,'15년위원회별'!$A8,'15년일입'!$B$7:$B$633,'15년위원회별'!$C8)</f>
        <v>0</v>
      </c>
      <c r="L8" s="84">
        <f>SUMIFS('15년일입'!$M$7:$M$633,'15년일입'!$A$7:$A$633,'15년위원회별'!$A8,'15년일입'!$B$7:$B$633,'15년위원회별'!$C8)</f>
        <v>0</v>
      </c>
      <c r="M8" s="84">
        <f>SUMIFS('15년일입'!$Y$7:$Y$633,'15년일입'!$A$7:$A$633,'15년위원회별'!$A8,'15년일입'!$B$7:$B$633,'15년위원회별'!$C8)</f>
        <v>0</v>
      </c>
      <c r="N8" s="84">
        <f>SUMIFS('15년일입'!$Z$7:$Z$633,'15년일입'!$A$7:$A$633,'15년위원회별'!$A8,'15년일입'!$B$7:$B$633,'15년위원회별'!$C8)</f>
        <v>0</v>
      </c>
      <c r="P8" s="84">
        <f>SUMIFS('15년일출'!$H$7:$H$688,'15년일출'!$B$7:$B$688,'15년위원회별'!$A8,'15년일출'!$C$7:$C$688,'15년위원회별'!$C8)</f>
        <v>0</v>
      </c>
      <c r="Q8" s="84">
        <f>SUMIFS('15년일출'!$I$7:$I$688,'15년일출'!$B$7:$B$688,'15년위원회별'!$A8,'15년일출'!$C$7:$C$688,'15년위원회별'!$C8)</f>
        <v>0</v>
      </c>
      <c r="R8" s="84">
        <f>SUMIFS('15년일출'!$J$7:$J$688,'15년일출'!$B$7:$B$688,'15년위원회별'!$A8,'15년일출'!$C$7:$C$688,'15년위원회별'!$C8)</f>
        <v>0</v>
      </c>
      <c r="S8" s="84">
        <f>SUMIFS('15년일출'!$K$7:$K$688,'15년일출'!$B$7:$B$688,'15년위원회별'!$A8,'15년일출'!$C$7:$C$688,'15년위원회별'!$C8)</f>
        <v>0</v>
      </c>
      <c r="T8" s="84">
        <f>SUMIFS('15년일출'!$U$7:$U$688,'15년일출'!$B$7:$B$688,'15년위원회별'!$A8,'15년일출'!$C$7:$C$688,'15년위원회별'!$C8)</f>
        <v>0</v>
      </c>
      <c r="U8" s="84">
        <f>SUMIFS('15년일출'!$V$7:$V$688,'15년일출'!$B$7:$B$688,'15년위원회별'!$A8,'15년일출'!$C$7:$C$688,'15년위원회별'!$C8)</f>
        <v>0</v>
      </c>
      <c r="V8" s="84">
        <f>SUMIFS('15년일출'!$L$7:$L$688,'15년일출'!$B$7:$B$688,'15년위원회별'!$A8,'15년일출'!$C$7:$C$688,'15년위원회별'!$C8)</f>
        <v>0</v>
      </c>
      <c r="W8" s="84">
        <f>SUMIFS('15년일출'!$M$7:$M$688,'15년일출'!$B$7:$B$688,'15년위원회별'!$A8,'15년일출'!$C$7:$C$688,'15년위원회별'!$C8)</f>
        <v>0</v>
      </c>
      <c r="X8" s="84">
        <f>SUMIFS('15년일출'!$N$7:$N$688,'15년일출'!$B$7:$B$688,'15년위원회별'!$A8,'15년일출'!$C$7:$C$688,'15년위원회별'!$C8)</f>
        <v>0</v>
      </c>
      <c r="Y8" s="84">
        <f>SUMIFS('15년일출'!$Z$7:$Z$688,'15년일출'!$B$7:$B$688,'15년위원회별'!$A8,'15년일출'!$C$7:$C$688,'15년위원회별'!$C8)</f>
        <v>0</v>
      </c>
      <c r="Z8" s="84">
        <f>SUMIFS('15년일출'!$AA$7:$AA$688,'15년일출'!$B$7:$B$688,'15년위원회별'!$A8,'15년일출'!$C$7:$C$688,'15년위원회별'!$C8)</f>
        <v>0</v>
      </c>
    </row>
    <row r="9" spans="1:26" ht="16.5" customHeight="1">
      <c r="A9" s="89" t="s">
        <v>521</v>
      </c>
      <c r="B9" s="83"/>
      <c r="C9" s="83" t="s">
        <v>121</v>
      </c>
      <c r="D9" s="84">
        <f>SUMIFS('15년일입'!$G$7:$G$633,'15년일입'!$A$7:$A$633,'15년위원회별'!$A9,'15년일입'!$B$7:$B$633,'15년위원회별'!$C9)</f>
        <v>0</v>
      </c>
      <c r="E9" s="84">
        <f>SUMIFS('15년일입'!$H$7:$H$633,'15년일입'!$A$7:$A$633,'15년위원회별'!$A9,'15년일입'!$B$7:$B$633,'15년위원회별'!$C9)</f>
        <v>0</v>
      </c>
      <c r="F9" s="84">
        <f>SUMIFS('15년일입'!$I$7:$I$633,'15년일입'!$A$7:$A$633,'15년위원회별'!$A9,'15년일입'!$B$7:$B$633,'15년위원회별'!$C9)</f>
        <v>0</v>
      </c>
      <c r="G9" s="84">
        <f>SUMIFS('15년일입'!$J$7:$J$633,'15년일입'!$A$7:$A$633,'15년위원회별'!$A9,'15년일입'!$B$7:$B$633,'15년위원회별'!$C9)</f>
        <v>0</v>
      </c>
      <c r="H9" s="84">
        <f>SUMIFS('15년일입'!$T$7:$T$633,'15년일입'!$A$7:$A$633,'15년위원회별'!$A9,'15년일입'!$B$7:$B$633,'15년위원회별'!$C9)</f>
        <v>0</v>
      </c>
      <c r="I9" s="84">
        <f>SUMIFS('15년일입'!$U$7:$U$633,'15년일입'!$A$7:$A$633,'15년위원회별'!$A9,'15년일입'!$B$7:$B$633,'15년위원회별'!$C9)</f>
        <v>0</v>
      </c>
      <c r="J9" s="84">
        <f>SUMIFS('15년일입'!$K$7:$K$633,'15년일입'!$A$7:$A$633,'15년위원회별'!$A9,'15년일입'!$B$7:$B$633,'15년위원회별'!$C9)</f>
        <v>0</v>
      </c>
      <c r="K9" s="84">
        <f>SUMIFS('15년일입'!$L$7:$L$633,'15년일입'!$A$7:$A$633,'15년위원회별'!$A9,'15년일입'!$B$7:$B$633,'15년위원회별'!$C9)</f>
        <v>0</v>
      </c>
      <c r="L9" s="84">
        <f>SUMIFS('15년일입'!$M$7:$M$633,'15년일입'!$A$7:$A$633,'15년위원회별'!$A9,'15년일입'!$B$7:$B$633,'15년위원회별'!$C9)</f>
        <v>0</v>
      </c>
      <c r="M9" s="84">
        <f>SUMIFS('15년일입'!$Y$7:$Y$633,'15년일입'!$A$7:$A$633,'15년위원회별'!$A9,'15년일입'!$B$7:$B$633,'15년위원회별'!$C9)</f>
        <v>0</v>
      </c>
      <c r="N9" s="84">
        <f>SUMIFS('15년일입'!$Z$7:$Z$633,'15년일입'!$A$7:$A$633,'15년위원회별'!$A9,'15년일입'!$B$7:$B$633,'15년위원회별'!$C9)</f>
        <v>0</v>
      </c>
      <c r="P9" s="84">
        <f>SUMIFS('15년일출'!$H$7:$H$688,'15년일출'!$B$7:$B$688,'15년위원회별'!$A9,'15년일출'!$C$7:$C$688,'15년위원회별'!$C9)</f>
        <v>0</v>
      </c>
      <c r="Q9" s="84">
        <f>SUMIFS('15년일출'!$I$7:$I$688,'15년일출'!$B$7:$B$688,'15년위원회별'!$A9,'15년일출'!$C$7:$C$688,'15년위원회별'!$C9)</f>
        <v>0</v>
      </c>
      <c r="R9" s="84">
        <f>SUMIFS('15년일출'!$J$7:$J$688,'15년일출'!$B$7:$B$688,'15년위원회별'!$A9,'15년일출'!$C$7:$C$688,'15년위원회별'!$C9)</f>
        <v>0</v>
      </c>
      <c r="S9" s="84">
        <f>SUMIFS('15년일출'!$K$7:$K$688,'15년일출'!$B$7:$B$688,'15년위원회별'!$A9,'15년일출'!$C$7:$C$688,'15년위원회별'!$C9)</f>
        <v>0</v>
      </c>
      <c r="T9" s="84">
        <f>SUMIFS('15년일출'!$U$7:$U$688,'15년일출'!$B$7:$B$688,'15년위원회별'!$A9,'15년일출'!$C$7:$C$688,'15년위원회별'!$C9)</f>
        <v>0</v>
      </c>
      <c r="U9" s="84">
        <f>SUMIFS('15년일출'!$V$7:$V$688,'15년일출'!$B$7:$B$688,'15년위원회별'!$A9,'15년일출'!$C$7:$C$688,'15년위원회별'!$C9)</f>
        <v>0</v>
      </c>
      <c r="V9" s="84">
        <f>SUMIFS('15년일출'!$L$7:$L$688,'15년일출'!$B$7:$B$688,'15년위원회별'!$A9,'15년일출'!$C$7:$C$688,'15년위원회별'!$C9)</f>
        <v>0</v>
      </c>
      <c r="W9" s="84">
        <f>SUMIFS('15년일출'!$M$7:$M$688,'15년일출'!$B$7:$B$688,'15년위원회별'!$A9,'15년일출'!$C$7:$C$688,'15년위원회별'!$C9)</f>
        <v>0</v>
      </c>
      <c r="X9" s="84">
        <f>SUMIFS('15년일출'!$N$7:$N$688,'15년일출'!$B$7:$B$688,'15년위원회별'!$A9,'15년일출'!$C$7:$C$688,'15년위원회별'!$C9)</f>
        <v>0</v>
      </c>
      <c r="Y9" s="84">
        <f>SUMIFS('15년일출'!$Z$7:$Z$688,'15년일출'!$B$7:$B$688,'15년위원회별'!$A9,'15년일출'!$C$7:$C$688,'15년위원회별'!$C9)</f>
        <v>0</v>
      </c>
      <c r="Z9" s="84">
        <f>SUMIFS('15년일출'!$AA$7:$AA$688,'15년일출'!$B$7:$B$688,'15년위원회별'!$A9,'15년일출'!$C$7:$C$688,'15년위원회별'!$C9)</f>
        <v>0</v>
      </c>
    </row>
    <row r="10" spans="1:26" ht="16.5" customHeight="1">
      <c r="A10" s="89" t="s">
        <v>521</v>
      </c>
      <c r="B10" s="83"/>
      <c r="C10" s="83" t="s">
        <v>115</v>
      </c>
      <c r="D10" s="84">
        <f>SUMIFS('15년일입'!$G$7:$G$633,'15년일입'!$A$7:$A$633,'15년위원회별'!$A10,'15년일입'!$B$7:$B$633,'15년위원회별'!$C10)</f>
        <v>0</v>
      </c>
      <c r="E10" s="84">
        <f>SUMIFS('15년일입'!$H$7:$H$633,'15년일입'!$A$7:$A$633,'15년위원회별'!$A10,'15년일입'!$B$7:$B$633,'15년위원회별'!$C10)</f>
        <v>0</v>
      </c>
      <c r="F10" s="84">
        <f>SUMIFS('15년일입'!$I$7:$I$633,'15년일입'!$A$7:$A$633,'15년위원회별'!$A10,'15년일입'!$B$7:$B$633,'15년위원회별'!$C10)</f>
        <v>0</v>
      </c>
      <c r="G10" s="84">
        <f>SUMIFS('15년일입'!$J$7:$J$633,'15년일입'!$A$7:$A$633,'15년위원회별'!$A10,'15년일입'!$B$7:$B$633,'15년위원회별'!$C10)</f>
        <v>0</v>
      </c>
      <c r="H10" s="84">
        <f>SUMIFS('15년일입'!$T$7:$T$633,'15년일입'!$A$7:$A$633,'15년위원회별'!$A10,'15년일입'!$B$7:$B$633,'15년위원회별'!$C10)</f>
        <v>0</v>
      </c>
      <c r="I10" s="84">
        <f>SUMIFS('15년일입'!$U$7:$U$633,'15년일입'!$A$7:$A$633,'15년위원회별'!$A10,'15년일입'!$B$7:$B$633,'15년위원회별'!$C10)</f>
        <v>0</v>
      </c>
      <c r="J10" s="84">
        <f>SUMIFS('15년일입'!$K$7:$K$633,'15년일입'!$A$7:$A$633,'15년위원회별'!$A10,'15년일입'!$B$7:$B$633,'15년위원회별'!$C10)</f>
        <v>0</v>
      </c>
      <c r="K10" s="84">
        <f>SUMIFS('15년일입'!$L$7:$L$633,'15년일입'!$A$7:$A$633,'15년위원회별'!$A10,'15년일입'!$B$7:$B$633,'15년위원회별'!$C10)</f>
        <v>0</v>
      </c>
      <c r="L10" s="84">
        <f>SUMIFS('15년일입'!$M$7:$M$633,'15년일입'!$A$7:$A$633,'15년위원회별'!$A10,'15년일입'!$B$7:$B$633,'15년위원회별'!$C10)</f>
        <v>0</v>
      </c>
      <c r="M10" s="84">
        <f>SUMIFS('15년일입'!$Y$7:$Y$633,'15년일입'!$A$7:$A$633,'15년위원회별'!$A10,'15년일입'!$B$7:$B$633,'15년위원회별'!$C10)</f>
        <v>0</v>
      </c>
      <c r="N10" s="84">
        <f>SUMIFS('15년일입'!$Z$7:$Z$633,'15년일입'!$A$7:$A$633,'15년위원회별'!$A10,'15년일입'!$B$7:$B$633,'15년위원회별'!$C10)</f>
        <v>0</v>
      </c>
      <c r="P10" s="84">
        <f>SUMIFS('15년일출'!$H$7:$H$688,'15년일출'!$B$7:$B$688,'15년위원회별'!$A10,'15년일출'!$C$7:$C$688,'15년위원회별'!$C10)</f>
        <v>0</v>
      </c>
      <c r="Q10" s="84">
        <f>SUMIFS('15년일출'!$I$7:$I$688,'15년일출'!$B$7:$B$688,'15년위원회별'!$A10,'15년일출'!$C$7:$C$688,'15년위원회별'!$C10)</f>
        <v>0</v>
      </c>
      <c r="R10" s="84">
        <f>SUMIFS('15년일출'!$J$7:$J$688,'15년일출'!$B$7:$B$688,'15년위원회별'!$A10,'15년일출'!$C$7:$C$688,'15년위원회별'!$C10)</f>
        <v>0</v>
      </c>
      <c r="S10" s="84">
        <f>SUMIFS('15년일출'!$K$7:$K$688,'15년일출'!$B$7:$B$688,'15년위원회별'!$A10,'15년일출'!$C$7:$C$688,'15년위원회별'!$C10)</f>
        <v>0</v>
      </c>
      <c r="T10" s="84">
        <f>SUMIFS('15년일출'!$U$7:$U$688,'15년일출'!$B$7:$B$688,'15년위원회별'!$A10,'15년일출'!$C$7:$C$688,'15년위원회별'!$C10)</f>
        <v>0</v>
      </c>
      <c r="U10" s="84">
        <f>SUMIFS('15년일출'!$V$7:$V$688,'15년일출'!$B$7:$B$688,'15년위원회별'!$A10,'15년일출'!$C$7:$C$688,'15년위원회별'!$C10)</f>
        <v>0</v>
      </c>
      <c r="V10" s="84">
        <f>SUMIFS('15년일출'!$L$7:$L$688,'15년일출'!$B$7:$B$688,'15년위원회별'!$A10,'15년일출'!$C$7:$C$688,'15년위원회별'!$C10)</f>
        <v>0</v>
      </c>
      <c r="W10" s="84">
        <f>SUMIFS('15년일출'!$M$7:$M$688,'15년일출'!$B$7:$B$688,'15년위원회별'!$A10,'15년일출'!$C$7:$C$688,'15년위원회별'!$C10)</f>
        <v>0</v>
      </c>
      <c r="X10" s="84">
        <f>SUMIFS('15년일출'!$N$7:$N$688,'15년일출'!$B$7:$B$688,'15년위원회별'!$A10,'15년일출'!$C$7:$C$688,'15년위원회별'!$C10)</f>
        <v>0</v>
      </c>
      <c r="Y10" s="84">
        <f>SUMIFS('15년일출'!$Z$7:$Z$688,'15년일출'!$B$7:$B$688,'15년위원회별'!$A10,'15년일출'!$C$7:$C$688,'15년위원회별'!$C10)</f>
        <v>0</v>
      </c>
      <c r="Z10" s="84">
        <f>SUMIFS('15년일출'!$AA$7:$AA$688,'15년일출'!$B$7:$B$688,'15년위원회별'!$A10,'15년일출'!$C$7:$C$688,'15년위원회별'!$C10)</f>
        <v>0</v>
      </c>
    </row>
    <row r="11" spans="1:26" ht="16.5" customHeight="1">
      <c r="B11" s="267" t="s">
        <v>19</v>
      </c>
      <c r="C11" s="268"/>
      <c r="D11" s="82">
        <f>SUM(D12:D14)</f>
        <v>0</v>
      </c>
      <c r="E11" s="82">
        <f t="shared" ref="E11:N11" si="4">SUM(E12:E14)</f>
        <v>0</v>
      </c>
      <c r="F11" s="82">
        <f t="shared" si="4"/>
        <v>0</v>
      </c>
      <c r="G11" s="82">
        <f t="shared" si="4"/>
        <v>0</v>
      </c>
      <c r="H11" s="82">
        <f t="shared" si="4"/>
        <v>0</v>
      </c>
      <c r="I11" s="82">
        <f t="shared" si="4"/>
        <v>0</v>
      </c>
      <c r="J11" s="82">
        <f t="shared" si="4"/>
        <v>0</v>
      </c>
      <c r="K11" s="82">
        <f t="shared" si="4"/>
        <v>0</v>
      </c>
      <c r="L11" s="82">
        <f t="shared" si="4"/>
        <v>0</v>
      </c>
      <c r="M11" s="82">
        <f t="shared" si="4"/>
        <v>0</v>
      </c>
      <c r="N11" s="82">
        <f t="shared" si="4"/>
        <v>0</v>
      </c>
      <c r="P11" s="82">
        <f>SUM(P12:P14)</f>
        <v>0</v>
      </c>
      <c r="Q11" s="82">
        <f t="shared" ref="Q11:Z11" si="5">SUM(Q12:Q14)</f>
        <v>0</v>
      </c>
      <c r="R11" s="82">
        <f t="shared" si="5"/>
        <v>0</v>
      </c>
      <c r="S11" s="82">
        <f t="shared" si="5"/>
        <v>0</v>
      </c>
      <c r="T11" s="82">
        <f t="shared" si="5"/>
        <v>0</v>
      </c>
      <c r="U11" s="82">
        <f t="shared" si="5"/>
        <v>0</v>
      </c>
      <c r="V11" s="82">
        <f t="shared" si="5"/>
        <v>0</v>
      </c>
      <c r="W11" s="82">
        <f t="shared" si="5"/>
        <v>0</v>
      </c>
      <c r="X11" s="82">
        <f t="shared" si="5"/>
        <v>0</v>
      </c>
      <c r="Y11" s="82">
        <f t="shared" si="5"/>
        <v>0</v>
      </c>
      <c r="Z11" s="82">
        <f t="shared" si="5"/>
        <v>0</v>
      </c>
    </row>
    <row r="12" spans="1:26" ht="16.5" customHeight="1">
      <c r="A12" s="89" t="s">
        <v>522</v>
      </c>
      <c r="B12" s="83"/>
      <c r="C12" s="83" t="s">
        <v>120</v>
      </c>
      <c r="D12" s="84">
        <f>SUMIFS('15년일입'!$G$7:$G$633,'15년일입'!$A$7:$A$633,'15년위원회별'!$A12,'15년일입'!$B$7:$B$633,'15년위원회별'!$C12)</f>
        <v>0</v>
      </c>
      <c r="E12" s="84">
        <f>SUMIFS('15년일입'!$H$7:$H$633,'15년일입'!$A$7:$A$633,'15년위원회별'!$A12,'15년일입'!$B$7:$B$633,'15년위원회별'!$C12)</f>
        <v>0</v>
      </c>
      <c r="F12" s="84">
        <f>SUMIFS('15년일입'!$I$7:$I$633,'15년일입'!$A$7:$A$633,'15년위원회별'!$A12,'15년일입'!$B$7:$B$633,'15년위원회별'!$C12)</f>
        <v>0</v>
      </c>
      <c r="G12" s="84">
        <f>SUMIFS('15년일입'!$J$7:$J$633,'15년일입'!$A$7:$A$633,'15년위원회별'!$A12,'15년일입'!$B$7:$B$633,'15년위원회별'!$C12)</f>
        <v>0</v>
      </c>
      <c r="H12" s="84">
        <f>SUMIFS('15년일입'!$T$7:$T$633,'15년일입'!$A$7:$A$633,'15년위원회별'!$A12,'15년일입'!$B$7:$B$633,'15년위원회별'!$C12)</f>
        <v>0</v>
      </c>
      <c r="I12" s="84">
        <f>SUMIFS('15년일입'!$U$7:$U$633,'15년일입'!$A$7:$A$633,'15년위원회별'!$A12,'15년일입'!$B$7:$B$633,'15년위원회별'!$C12)</f>
        <v>0</v>
      </c>
      <c r="J12" s="84">
        <f>SUMIFS('15년일입'!$K$7:$K$633,'15년일입'!$A$7:$A$633,'15년위원회별'!$A12,'15년일입'!$B$7:$B$633,'15년위원회별'!$C12)</f>
        <v>0</v>
      </c>
      <c r="K12" s="84">
        <f>SUMIFS('15년일입'!$L$7:$L$633,'15년일입'!$A$7:$A$633,'15년위원회별'!$A12,'15년일입'!$B$7:$B$633,'15년위원회별'!$C12)</f>
        <v>0</v>
      </c>
      <c r="L12" s="84">
        <f>SUMIFS('15년일입'!$M$7:$M$633,'15년일입'!$A$7:$A$633,'15년위원회별'!$A12,'15년일입'!$B$7:$B$633,'15년위원회별'!$C12)</f>
        <v>0</v>
      </c>
      <c r="M12" s="84">
        <f>SUMIFS('15년일입'!$Y$7:$Y$633,'15년일입'!$A$7:$A$633,'15년위원회별'!$A12,'15년일입'!$B$7:$B$633,'15년위원회별'!$C12)</f>
        <v>0</v>
      </c>
      <c r="N12" s="84">
        <f>SUMIFS('15년일입'!$Z$7:$Z$633,'15년일입'!$A$7:$A$633,'15년위원회별'!$A12,'15년일입'!$B$7:$B$633,'15년위원회별'!$C12)</f>
        <v>0</v>
      </c>
      <c r="P12" s="84">
        <f>SUMIFS('15년일출'!$H$7:$H$688,'15년일출'!$B$7:$B$688,'15년위원회별'!$A12,'15년일출'!$C$7:$C$688,'15년위원회별'!$C12)</f>
        <v>0</v>
      </c>
      <c r="Q12" s="84">
        <f>SUMIFS('15년일출'!$I$7:$I$688,'15년일출'!$B$7:$B$688,'15년위원회별'!$A12,'15년일출'!$C$7:$C$688,'15년위원회별'!$C12)</f>
        <v>0</v>
      </c>
      <c r="R12" s="84">
        <f>SUMIFS('15년일출'!$J$7:$J$688,'15년일출'!$B$7:$B$688,'15년위원회별'!$A12,'15년일출'!$C$7:$C$688,'15년위원회별'!$C12)</f>
        <v>0</v>
      </c>
      <c r="S12" s="84">
        <f>SUMIFS('15년일출'!$K$7:$K$688,'15년일출'!$B$7:$B$688,'15년위원회별'!$A12,'15년일출'!$C$7:$C$688,'15년위원회별'!$C12)</f>
        <v>0</v>
      </c>
      <c r="T12" s="84">
        <f>SUMIFS('15년일출'!$U$7:$U$688,'15년일출'!$B$7:$B$688,'15년위원회별'!$A12,'15년일출'!$C$7:$C$688,'15년위원회별'!$C12)</f>
        <v>0</v>
      </c>
      <c r="U12" s="84">
        <f>SUMIFS('15년일출'!$V$7:$V$688,'15년일출'!$B$7:$B$688,'15년위원회별'!$A12,'15년일출'!$C$7:$C$688,'15년위원회별'!$C12)</f>
        <v>0</v>
      </c>
      <c r="V12" s="84">
        <f>SUMIFS('15년일출'!$L$7:$L$688,'15년일출'!$B$7:$B$688,'15년위원회별'!$A12,'15년일출'!$C$7:$C$688,'15년위원회별'!$C12)</f>
        <v>0</v>
      </c>
      <c r="W12" s="84">
        <f>SUMIFS('15년일출'!$M$7:$M$688,'15년일출'!$B$7:$B$688,'15년위원회별'!$A12,'15년일출'!$C$7:$C$688,'15년위원회별'!$C12)</f>
        <v>0</v>
      </c>
      <c r="X12" s="84">
        <f>SUMIFS('15년일출'!$N$7:$N$688,'15년일출'!$B$7:$B$688,'15년위원회별'!$A12,'15년일출'!$C$7:$C$688,'15년위원회별'!$C12)</f>
        <v>0</v>
      </c>
      <c r="Y12" s="84">
        <f>SUMIFS('15년일출'!$Z$7:$Z$688,'15년일출'!$B$7:$B$688,'15년위원회별'!$A12,'15년일출'!$C$7:$C$688,'15년위원회별'!$C12)</f>
        <v>0</v>
      </c>
      <c r="Z12" s="84">
        <f>SUMIFS('15년일출'!$AA$7:$AA$688,'15년일출'!$B$7:$B$688,'15년위원회별'!$A12,'15년일출'!$C$7:$C$688,'15년위원회별'!$C12)</f>
        <v>0</v>
      </c>
    </row>
    <row r="13" spans="1:26" ht="16.5" customHeight="1">
      <c r="A13" s="89" t="s">
        <v>522</v>
      </c>
      <c r="B13" s="83"/>
      <c r="C13" s="83" t="s">
        <v>107</v>
      </c>
      <c r="D13" s="84">
        <f>SUMIFS('15년일입'!$G$7:$G$633,'15년일입'!$A$7:$A$633,'15년위원회별'!$A13,'15년일입'!$B$7:$B$633,'15년위원회별'!$C13)</f>
        <v>0</v>
      </c>
      <c r="E13" s="84">
        <f>SUMIFS('15년일입'!$H$7:$H$633,'15년일입'!$A$7:$A$633,'15년위원회별'!$A13,'15년일입'!$B$7:$B$633,'15년위원회별'!$C13)</f>
        <v>0</v>
      </c>
      <c r="F13" s="84">
        <f>SUMIFS('15년일입'!$I$7:$I$633,'15년일입'!$A$7:$A$633,'15년위원회별'!$A13,'15년일입'!$B$7:$B$633,'15년위원회별'!$C13)</f>
        <v>0</v>
      </c>
      <c r="G13" s="84">
        <f>SUMIFS('15년일입'!$J$7:$J$633,'15년일입'!$A$7:$A$633,'15년위원회별'!$A13,'15년일입'!$B$7:$B$633,'15년위원회별'!$C13)</f>
        <v>0</v>
      </c>
      <c r="H13" s="84">
        <f>SUMIFS('15년일입'!$T$7:$T$633,'15년일입'!$A$7:$A$633,'15년위원회별'!$A13,'15년일입'!$B$7:$B$633,'15년위원회별'!$C13)</f>
        <v>0</v>
      </c>
      <c r="I13" s="84">
        <f>SUMIFS('15년일입'!$U$7:$U$633,'15년일입'!$A$7:$A$633,'15년위원회별'!$A13,'15년일입'!$B$7:$B$633,'15년위원회별'!$C13)</f>
        <v>0</v>
      </c>
      <c r="J13" s="84">
        <f>SUMIFS('15년일입'!$K$7:$K$633,'15년일입'!$A$7:$A$633,'15년위원회별'!$A13,'15년일입'!$B$7:$B$633,'15년위원회별'!$C13)</f>
        <v>0</v>
      </c>
      <c r="K13" s="84">
        <f>SUMIFS('15년일입'!$L$7:$L$633,'15년일입'!$A$7:$A$633,'15년위원회별'!$A13,'15년일입'!$B$7:$B$633,'15년위원회별'!$C13)</f>
        <v>0</v>
      </c>
      <c r="L13" s="84">
        <f>SUMIFS('15년일입'!$M$7:$M$633,'15년일입'!$A$7:$A$633,'15년위원회별'!$A13,'15년일입'!$B$7:$B$633,'15년위원회별'!$C13)</f>
        <v>0</v>
      </c>
      <c r="M13" s="84">
        <f>SUMIFS('15년일입'!$Y$7:$Y$633,'15년일입'!$A$7:$A$633,'15년위원회별'!$A13,'15년일입'!$B$7:$B$633,'15년위원회별'!$C13)</f>
        <v>0</v>
      </c>
      <c r="N13" s="84">
        <f>SUMIFS('15년일입'!$Z$7:$Z$633,'15년일입'!$A$7:$A$633,'15년위원회별'!$A13,'15년일입'!$B$7:$B$633,'15년위원회별'!$C13)</f>
        <v>0</v>
      </c>
      <c r="P13" s="84">
        <f>SUMIFS('15년일출'!$H$7:$H$688,'15년일출'!$B$7:$B$688,'15년위원회별'!$A13,'15년일출'!$C$7:$C$688,'15년위원회별'!$C13)</f>
        <v>0</v>
      </c>
      <c r="Q13" s="84">
        <f>SUMIFS('15년일출'!$I$7:$I$688,'15년일출'!$B$7:$B$688,'15년위원회별'!$A13,'15년일출'!$C$7:$C$688,'15년위원회별'!$C13)</f>
        <v>0</v>
      </c>
      <c r="R13" s="84">
        <f>SUMIFS('15년일출'!$J$7:$J$688,'15년일출'!$B$7:$B$688,'15년위원회별'!$A13,'15년일출'!$C$7:$C$688,'15년위원회별'!$C13)</f>
        <v>0</v>
      </c>
      <c r="S13" s="84">
        <f>SUMIFS('15년일출'!$K$7:$K$688,'15년일출'!$B$7:$B$688,'15년위원회별'!$A13,'15년일출'!$C$7:$C$688,'15년위원회별'!$C13)</f>
        <v>0</v>
      </c>
      <c r="T13" s="84">
        <f>SUMIFS('15년일출'!$U$7:$U$688,'15년일출'!$B$7:$B$688,'15년위원회별'!$A13,'15년일출'!$C$7:$C$688,'15년위원회별'!$C13)</f>
        <v>0</v>
      </c>
      <c r="U13" s="84">
        <f>SUMIFS('15년일출'!$V$7:$V$688,'15년일출'!$B$7:$B$688,'15년위원회별'!$A13,'15년일출'!$C$7:$C$688,'15년위원회별'!$C13)</f>
        <v>0</v>
      </c>
      <c r="V13" s="84">
        <f>SUMIFS('15년일출'!$L$7:$L$688,'15년일출'!$B$7:$B$688,'15년위원회별'!$A13,'15년일출'!$C$7:$C$688,'15년위원회별'!$C13)</f>
        <v>0</v>
      </c>
      <c r="W13" s="84">
        <f>SUMIFS('15년일출'!$M$7:$M$688,'15년일출'!$B$7:$B$688,'15년위원회별'!$A13,'15년일출'!$C$7:$C$688,'15년위원회별'!$C13)</f>
        <v>0</v>
      </c>
      <c r="X13" s="84">
        <f>SUMIFS('15년일출'!$N$7:$N$688,'15년일출'!$B$7:$B$688,'15년위원회별'!$A13,'15년일출'!$C$7:$C$688,'15년위원회별'!$C13)</f>
        <v>0</v>
      </c>
      <c r="Y13" s="84">
        <f>SUMIFS('15년일출'!$Z$7:$Z$688,'15년일출'!$B$7:$B$688,'15년위원회별'!$A13,'15년일출'!$C$7:$C$688,'15년위원회별'!$C13)</f>
        <v>0</v>
      </c>
      <c r="Z13" s="84">
        <f>SUMIFS('15년일출'!$AA$7:$AA$688,'15년일출'!$B$7:$B$688,'15년위원회별'!$A13,'15년일출'!$C$7:$C$688,'15년위원회별'!$C13)</f>
        <v>0</v>
      </c>
    </row>
    <row r="14" spans="1:26" ht="16.5" customHeight="1">
      <c r="A14" s="89" t="s">
        <v>522</v>
      </c>
      <c r="B14" s="83"/>
      <c r="C14" s="83" t="s">
        <v>319</v>
      </c>
      <c r="D14" s="84">
        <f>SUMIFS('15년일입'!$G$7:$G$633,'15년일입'!$A$7:$A$633,'15년위원회별'!$A14,'15년일입'!$B$7:$B$633,'15년위원회별'!$C14)</f>
        <v>0</v>
      </c>
      <c r="E14" s="84">
        <f>SUMIFS('15년일입'!$H$7:$H$633,'15년일입'!$A$7:$A$633,'15년위원회별'!$A14,'15년일입'!$B$7:$B$633,'15년위원회별'!$C14)</f>
        <v>0</v>
      </c>
      <c r="F14" s="84">
        <f>SUMIFS('15년일입'!$I$7:$I$633,'15년일입'!$A$7:$A$633,'15년위원회별'!$A14,'15년일입'!$B$7:$B$633,'15년위원회별'!$C14)</f>
        <v>0</v>
      </c>
      <c r="G14" s="84">
        <f>SUMIFS('15년일입'!$J$7:$J$633,'15년일입'!$A$7:$A$633,'15년위원회별'!$A14,'15년일입'!$B$7:$B$633,'15년위원회별'!$C14)</f>
        <v>0</v>
      </c>
      <c r="H14" s="84">
        <f>SUMIFS('15년일입'!$T$7:$T$633,'15년일입'!$A$7:$A$633,'15년위원회별'!$A14,'15년일입'!$B$7:$B$633,'15년위원회별'!$C14)</f>
        <v>0</v>
      </c>
      <c r="I14" s="84">
        <f>SUMIFS('15년일입'!$U$7:$U$633,'15년일입'!$A$7:$A$633,'15년위원회별'!$A14,'15년일입'!$B$7:$B$633,'15년위원회별'!$C14)</f>
        <v>0</v>
      </c>
      <c r="J14" s="84">
        <f>SUMIFS('15년일입'!$K$7:$K$633,'15년일입'!$A$7:$A$633,'15년위원회별'!$A14,'15년일입'!$B$7:$B$633,'15년위원회별'!$C14)</f>
        <v>0</v>
      </c>
      <c r="K14" s="84">
        <f>SUMIFS('15년일입'!$L$7:$L$633,'15년일입'!$A$7:$A$633,'15년위원회별'!$A14,'15년일입'!$B$7:$B$633,'15년위원회별'!$C14)</f>
        <v>0</v>
      </c>
      <c r="L14" s="84">
        <f>SUMIFS('15년일입'!$M$7:$M$633,'15년일입'!$A$7:$A$633,'15년위원회별'!$A14,'15년일입'!$B$7:$B$633,'15년위원회별'!$C14)</f>
        <v>0</v>
      </c>
      <c r="M14" s="84">
        <f>SUMIFS('15년일입'!$Y$7:$Y$633,'15년일입'!$A$7:$A$633,'15년위원회별'!$A14,'15년일입'!$B$7:$B$633,'15년위원회별'!$C14)</f>
        <v>0</v>
      </c>
      <c r="N14" s="84">
        <f>SUMIFS('15년일입'!$Z$7:$Z$633,'15년일입'!$A$7:$A$633,'15년위원회별'!$A14,'15년일입'!$B$7:$B$633,'15년위원회별'!$C14)</f>
        <v>0</v>
      </c>
      <c r="P14" s="84">
        <f>SUMIFS('15년일출'!$H$7:$H$688,'15년일출'!$B$7:$B$688,'15년위원회별'!$A14,'15년일출'!$C$7:$C$688,'15년위원회별'!$C14)</f>
        <v>0</v>
      </c>
      <c r="Q14" s="84">
        <f>SUMIFS('15년일출'!$I$7:$I$688,'15년일출'!$B$7:$B$688,'15년위원회별'!$A14,'15년일출'!$C$7:$C$688,'15년위원회별'!$C14)</f>
        <v>0</v>
      </c>
      <c r="R14" s="84">
        <f>SUMIFS('15년일출'!$J$7:$J$688,'15년일출'!$B$7:$B$688,'15년위원회별'!$A14,'15년일출'!$C$7:$C$688,'15년위원회별'!$C14)</f>
        <v>0</v>
      </c>
      <c r="S14" s="84">
        <f>SUMIFS('15년일출'!$K$7:$K$688,'15년일출'!$B$7:$B$688,'15년위원회별'!$A14,'15년일출'!$C$7:$C$688,'15년위원회별'!$C14)</f>
        <v>0</v>
      </c>
      <c r="T14" s="84">
        <f>SUMIFS('15년일출'!$U$7:$U$688,'15년일출'!$B$7:$B$688,'15년위원회별'!$A14,'15년일출'!$C$7:$C$688,'15년위원회별'!$C14)</f>
        <v>0</v>
      </c>
      <c r="U14" s="84">
        <f>SUMIFS('15년일출'!$V$7:$V$688,'15년일출'!$B$7:$B$688,'15년위원회별'!$A14,'15년일출'!$C$7:$C$688,'15년위원회별'!$C14)</f>
        <v>0</v>
      </c>
      <c r="V14" s="84">
        <f>SUMIFS('15년일출'!$L$7:$L$688,'15년일출'!$B$7:$B$688,'15년위원회별'!$A14,'15년일출'!$C$7:$C$688,'15년위원회별'!$C14)</f>
        <v>0</v>
      </c>
      <c r="W14" s="84">
        <f>SUMIFS('15년일출'!$M$7:$M$688,'15년일출'!$B$7:$B$688,'15년위원회별'!$A14,'15년일출'!$C$7:$C$688,'15년위원회별'!$C14)</f>
        <v>0</v>
      </c>
      <c r="X14" s="84">
        <f>SUMIFS('15년일출'!$N$7:$N$688,'15년일출'!$B$7:$B$688,'15년위원회별'!$A14,'15년일출'!$C$7:$C$688,'15년위원회별'!$C14)</f>
        <v>0</v>
      </c>
      <c r="Y14" s="84">
        <f>SUMIFS('15년일출'!$Z$7:$Z$688,'15년일출'!$B$7:$B$688,'15년위원회별'!$A14,'15년일출'!$C$7:$C$688,'15년위원회별'!$C14)</f>
        <v>0</v>
      </c>
      <c r="Z14" s="84">
        <f>SUMIFS('15년일출'!$AA$7:$AA$688,'15년일출'!$B$7:$B$688,'15년위원회별'!$A14,'15년일출'!$C$7:$C$688,'15년위원회별'!$C14)</f>
        <v>0</v>
      </c>
    </row>
    <row r="15" spans="1:26" ht="16.5" customHeight="1">
      <c r="B15" s="267" t="s">
        <v>523</v>
      </c>
      <c r="C15" s="268"/>
      <c r="D15" s="82">
        <f>SUM(D16)</f>
        <v>0</v>
      </c>
      <c r="E15" s="82">
        <f t="shared" ref="E15:N15" si="6">SUM(E16)</f>
        <v>0</v>
      </c>
      <c r="F15" s="82">
        <f t="shared" si="6"/>
        <v>0</v>
      </c>
      <c r="G15" s="82">
        <f t="shared" si="6"/>
        <v>0</v>
      </c>
      <c r="H15" s="82">
        <f t="shared" si="6"/>
        <v>0</v>
      </c>
      <c r="I15" s="82">
        <f t="shared" si="6"/>
        <v>0</v>
      </c>
      <c r="J15" s="82">
        <f t="shared" si="6"/>
        <v>0</v>
      </c>
      <c r="K15" s="82">
        <f t="shared" si="6"/>
        <v>0</v>
      </c>
      <c r="L15" s="82">
        <f t="shared" si="6"/>
        <v>0</v>
      </c>
      <c r="M15" s="82">
        <f t="shared" si="6"/>
        <v>0</v>
      </c>
      <c r="N15" s="82">
        <f t="shared" si="6"/>
        <v>0</v>
      </c>
      <c r="P15" s="82">
        <f>SUM(P16)</f>
        <v>0</v>
      </c>
      <c r="Q15" s="82">
        <f t="shared" ref="Q15:Z15" si="7">SUM(Q16)</f>
        <v>0</v>
      </c>
      <c r="R15" s="82">
        <f t="shared" si="7"/>
        <v>0</v>
      </c>
      <c r="S15" s="82">
        <f t="shared" si="7"/>
        <v>0</v>
      </c>
      <c r="T15" s="82">
        <f t="shared" si="7"/>
        <v>0</v>
      </c>
      <c r="U15" s="82">
        <f t="shared" si="7"/>
        <v>0</v>
      </c>
      <c r="V15" s="82">
        <f t="shared" si="7"/>
        <v>0</v>
      </c>
      <c r="W15" s="82">
        <f t="shared" si="7"/>
        <v>0</v>
      </c>
      <c r="X15" s="82">
        <f t="shared" si="7"/>
        <v>0</v>
      </c>
      <c r="Y15" s="82">
        <f t="shared" si="7"/>
        <v>0</v>
      </c>
      <c r="Z15" s="82">
        <f t="shared" si="7"/>
        <v>0</v>
      </c>
    </row>
    <row r="16" spans="1:26" ht="16.5" customHeight="1">
      <c r="A16" s="89" t="s">
        <v>523</v>
      </c>
      <c r="B16" s="83"/>
      <c r="C16" s="83" t="s">
        <v>334</v>
      </c>
      <c r="D16" s="84">
        <f>SUMIFS('15년일입'!$G$7:$G$633,'15년일입'!$A$7:$A$633,'15년위원회별'!$A16,'15년일입'!$B$7:$B$633,'15년위원회별'!$C16)</f>
        <v>0</v>
      </c>
      <c r="E16" s="84">
        <f>SUMIFS('15년일입'!$H$7:$H$633,'15년일입'!$A$7:$A$633,'15년위원회별'!$A16,'15년일입'!$B$7:$B$633,'15년위원회별'!$C16)</f>
        <v>0</v>
      </c>
      <c r="F16" s="84">
        <f>SUMIFS('15년일입'!$I$7:$I$633,'15년일입'!$A$7:$A$633,'15년위원회별'!$A16,'15년일입'!$B$7:$B$633,'15년위원회별'!$C16)</f>
        <v>0</v>
      </c>
      <c r="G16" s="84">
        <f>SUMIFS('15년일입'!$J$7:$J$633,'15년일입'!$A$7:$A$633,'15년위원회별'!$A16,'15년일입'!$B$7:$B$633,'15년위원회별'!$C16)</f>
        <v>0</v>
      </c>
      <c r="H16" s="84">
        <f>SUMIFS('15년일입'!$T$7:$T$633,'15년일입'!$A$7:$A$633,'15년위원회별'!$A16,'15년일입'!$B$7:$B$633,'15년위원회별'!$C16)</f>
        <v>0</v>
      </c>
      <c r="I16" s="84">
        <f>SUMIFS('15년일입'!$U$7:$U$633,'15년일입'!$A$7:$A$633,'15년위원회별'!$A16,'15년일입'!$B$7:$B$633,'15년위원회별'!$C16)</f>
        <v>0</v>
      </c>
      <c r="J16" s="84">
        <f>SUMIFS('15년일입'!$K$7:$K$633,'15년일입'!$A$7:$A$633,'15년위원회별'!$A16,'15년일입'!$B$7:$B$633,'15년위원회별'!$C16)</f>
        <v>0</v>
      </c>
      <c r="K16" s="84">
        <f>SUMIFS('15년일입'!$L$7:$L$633,'15년일입'!$A$7:$A$633,'15년위원회별'!$A16,'15년일입'!$B$7:$B$633,'15년위원회별'!$C16)</f>
        <v>0</v>
      </c>
      <c r="L16" s="84">
        <f>SUMIFS('15년일입'!$M$7:$M$633,'15년일입'!$A$7:$A$633,'15년위원회별'!$A16,'15년일입'!$B$7:$B$633,'15년위원회별'!$C16)</f>
        <v>0</v>
      </c>
      <c r="M16" s="84">
        <f>SUMIFS('15년일입'!$Y$7:$Y$633,'15년일입'!$A$7:$A$633,'15년위원회별'!$A16,'15년일입'!$B$7:$B$633,'15년위원회별'!$C16)</f>
        <v>0</v>
      </c>
      <c r="N16" s="84">
        <f>SUMIFS('15년일입'!$Z$7:$Z$633,'15년일입'!$A$7:$A$633,'15년위원회별'!$A16,'15년일입'!$B$7:$B$633,'15년위원회별'!$C16)</f>
        <v>0</v>
      </c>
      <c r="P16" s="84">
        <f>SUMIFS('15년일출'!$H$7:$H$688,'15년일출'!$B$7:$B$688,'15년위원회별'!$A16,'15년일출'!$C$7:$C$688,'15년위원회별'!$C16)</f>
        <v>0</v>
      </c>
      <c r="Q16" s="84">
        <f>SUMIFS('15년일출'!$I$7:$I$688,'15년일출'!$B$7:$B$688,'15년위원회별'!$A16,'15년일출'!$C$7:$C$688,'15년위원회별'!$C16)</f>
        <v>0</v>
      </c>
      <c r="R16" s="84">
        <f>SUMIFS('15년일출'!$J$7:$J$688,'15년일출'!$B$7:$B$688,'15년위원회별'!$A16,'15년일출'!$C$7:$C$688,'15년위원회별'!$C16)</f>
        <v>0</v>
      </c>
      <c r="S16" s="84">
        <f>SUMIFS('15년일출'!$K$7:$K$688,'15년일출'!$B$7:$B$688,'15년위원회별'!$A16,'15년일출'!$C$7:$C$688,'15년위원회별'!$C16)</f>
        <v>0</v>
      </c>
      <c r="T16" s="84">
        <f>SUMIFS('15년일출'!$U$7:$U$688,'15년일출'!$B$7:$B$688,'15년위원회별'!$A16,'15년일출'!$C$7:$C$688,'15년위원회별'!$C16)</f>
        <v>0</v>
      </c>
      <c r="U16" s="84">
        <f>SUMIFS('15년일출'!$V$7:$V$688,'15년일출'!$B$7:$B$688,'15년위원회별'!$A16,'15년일출'!$C$7:$C$688,'15년위원회별'!$C16)</f>
        <v>0</v>
      </c>
      <c r="V16" s="84">
        <f>SUMIFS('15년일출'!$L$7:$L$688,'15년일출'!$B$7:$B$688,'15년위원회별'!$A16,'15년일출'!$C$7:$C$688,'15년위원회별'!$C16)</f>
        <v>0</v>
      </c>
      <c r="W16" s="84">
        <f>SUMIFS('15년일출'!$M$7:$M$688,'15년일출'!$B$7:$B$688,'15년위원회별'!$A16,'15년일출'!$C$7:$C$688,'15년위원회별'!$C16)</f>
        <v>0</v>
      </c>
      <c r="X16" s="84">
        <f>SUMIFS('15년일출'!$N$7:$N$688,'15년일출'!$B$7:$B$688,'15년위원회별'!$A16,'15년일출'!$C$7:$C$688,'15년위원회별'!$C16)</f>
        <v>0</v>
      </c>
      <c r="Y16" s="84">
        <f>SUMIFS('15년일출'!$Z$7:$Z$688,'15년일출'!$B$7:$B$688,'15년위원회별'!$A16,'15년일출'!$C$7:$C$688,'15년위원회별'!$C16)</f>
        <v>0</v>
      </c>
      <c r="Z16" s="84">
        <f>SUMIFS('15년일출'!$AA$7:$AA$688,'15년일출'!$B$7:$B$688,'15년위원회별'!$A16,'15년일출'!$C$7:$C$688,'15년위원회별'!$C16)</f>
        <v>0</v>
      </c>
    </row>
    <row r="17" spans="1:26" ht="16.5" customHeight="1">
      <c r="B17" s="267" t="s">
        <v>61</v>
      </c>
      <c r="C17" s="268"/>
      <c r="D17" s="82">
        <f>SUM(D18:D21)</f>
        <v>0</v>
      </c>
      <c r="E17" s="82">
        <f t="shared" ref="E17:N17" si="8">SUM(E18:E21)</f>
        <v>0</v>
      </c>
      <c r="F17" s="82">
        <f t="shared" si="8"/>
        <v>0</v>
      </c>
      <c r="G17" s="82">
        <f t="shared" si="8"/>
        <v>0</v>
      </c>
      <c r="H17" s="82">
        <f t="shared" si="8"/>
        <v>0</v>
      </c>
      <c r="I17" s="82">
        <f t="shared" si="8"/>
        <v>0</v>
      </c>
      <c r="J17" s="82">
        <f t="shared" si="8"/>
        <v>0</v>
      </c>
      <c r="K17" s="82">
        <f t="shared" si="8"/>
        <v>0</v>
      </c>
      <c r="L17" s="82">
        <f t="shared" si="8"/>
        <v>0</v>
      </c>
      <c r="M17" s="82">
        <f t="shared" si="8"/>
        <v>0</v>
      </c>
      <c r="N17" s="82">
        <f t="shared" si="8"/>
        <v>0</v>
      </c>
      <c r="P17" s="82">
        <f>SUM(P18:P21)</f>
        <v>0</v>
      </c>
      <c r="Q17" s="82">
        <f t="shared" ref="Q17:Z17" si="9">SUM(Q18:Q21)</f>
        <v>0</v>
      </c>
      <c r="R17" s="82">
        <f t="shared" si="9"/>
        <v>0</v>
      </c>
      <c r="S17" s="82">
        <f t="shared" si="9"/>
        <v>0</v>
      </c>
      <c r="T17" s="82">
        <f t="shared" si="9"/>
        <v>0</v>
      </c>
      <c r="U17" s="82">
        <f t="shared" si="9"/>
        <v>0</v>
      </c>
      <c r="V17" s="82">
        <f t="shared" si="9"/>
        <v>0</v>
      </c>
      <c r="W17" s="82">
        <f t="shared" si="9"/>
        <v>0</v>
      </c>
      <c r="X17" s="82">
        <f t="shared" si="9"/>
        <v>0</v>
      </c>
      <c r="Y17" s="82">
        <f t="shared" si="9"/>
        <v>0</v>
      </c>
      <c r="Z17" s="82">
        <f t="shared" si="9"/>
        <v>0</v>
      </c>
    </row>
    <row r="18" spans="1:26" ht="16.5" customHeight="1">
      <c r="A18" s="89" t="s">
        <v>61</v>
      </c>
      <c r="B18" s="83"/>
      <c r="C18" s="83" t="s">
        <v>109</v>
      </c>
      <c r="D18" s="84">
        <f>SUMIFS('15년일입'!$G$7:$G$633,'15년일입'!$A$7:$A$633,'15년위원회별'!$A18,'15년일입'!$B$7:$B$633,'15년위원회별'!$C18)</f>
        <v>0</v>
      </c>
      <c r="E18" s="84">
        <f>SUMIFS('15년일입'!$H$7:$H$633,'15년일입'!$A$7:$A$633,'15년위원회별'!$A18,'15년일입'!$B$7:$B$633,'15년위원회별'!$C18)</f>
        <v>0</v>
      </c>
      <c r="F18" s="84">
        <f>SUMIFS('15년일입'!$I$7:$I$633,'15년일입'!$A$7:$A$633,'15년위원회별'!$A18,'15년일입'!$B$7:$B$633,'15년위원회별'!$C18)</f>
        <v>0</v>
      </c>
      <c r="G18" s="84">
        <f>SUMIFS('15년일입'!$J$7:$J$633,'15년일입'!$A$7:$A$633,'15년위원회별'!$A18,'15년일입'!$B$7:$B$633,'15년위원회별'!$C18)</f>
        <v>0</v>
      </c>
      <c r="H18" s="84">
        <f>SUMIFS('15년일입'!$T$7:$T$633,'15년일입'!$A$7:$A$633,'15년위원회별'!$A18,'15년일입'!$B$7:$B$633,'15년위원회별'!$C18)</f>
        <v>0</v>
      </c>
      <c r="I18" s="84">
        <f>SUMIFS('15년일입'!$U$7:$U$633,'15년일입'!$A$7:$A$633,'15년위원회별'!$A18,'15년일입'!$B$7:$B$633,'15년위원회별'!$C18)</f>
        <v>0</v>
      </c>
      <c r="J18" s="84">
        <f>SUMIFS('15년일입'!$K$7:$K$633,'15년일입'!$A$7:$A$633,'15년위원회별'!$A18,'15년일입'!$B$7:$B$633,'15년위원회별'!$C18)</f>
        <v>0</v>
      </c>
      <c r="K18" s="84">
        <f>SUMIFS('15년일입'!$L$7:$L$633,'15년일입'!$A$7:$A$633,'15년위원회별'!$A18,'15년일입'!$B$7:$B$633,'15년위원회별'!$C18)</f>
        <v>0</v>
      </c>
      <c r="L18" s="84">
        <f>SUMIFS('15년일입'!$M$7:$M$633,'15년일입'!$A$7:$A$633,'15년위원회별'!$A18,'15년일입'!$B$7:$B$633,'15년위원회별'!$C18)</f>
        <v>0</v>
      </c>
      <c r="M18" s="84">
        <f>SUMIFS('15년일입'!$Y$7:$Y$633,'15년일입'!$A$7:$A$633,'15년위원회별'!$A18,'15년일입'!$B$7:$B$633,'15년위원회별'!$C18)</f>
        <v>0</v>
      </c>
      <c r="N18" s="84">
        <f>SUMIFS('15년일입'!$Z$7:$Z$633,'15년일입'!$A$7:$A$633,'15년위원회별'!$A18,'15년일입'!$B$7:$B$633,'15년위원회별'!$C18)</f>
        <v>0</v>
      </c>
      <c r="P18" s="84">
        <f>SUMIFS('15년일출'!$H$7:$H$688,'15년일출'!$B$7:$B$688,'15년위원회별'!$A18,'15년일출'!$C$7:$C$688,'15년위원회별'!$C18)</f>
        <v>0</v>
      </c>
      <c r="Q18" s="84">
        <f>SUMIFS('15년일출'!$I$7:$I$688,'15년일출'!$B$7:$B$688,'15년위원회별'!$A18,'15년일출'!$C$7:$C$688,'15년위원회별'!$C18)</f>
        <v>0</v>
      </c>
      <c r="R18" s="84">
        <f>SUMIFS('15년일출'!$J$7:$J$688,'15년일출'!$B$7:$B$688,'15년위원회별'!$A18,'15년일출'!$C$7:$C$688,'15년위원회별'!$C18)</f>
        <v>0</v>
      </c>
      <c r="S18" s="84">
        <f>SUMIFS('15년일출'!$K$7:$K$688,'15년일출'!$B$7:$B$688,'15년위원회별'!$A18,'15년일출'!$C$7:$C$688,'15년위원회별'!$C18)</f>
        <v>0</v>
      </c>
      <c r="T18" s="84">
        <f>SUMIFS('15년일출'!$U$7:$U$688,'15년일출'!$B$7:$B$688,'15년위원회별'!$A18,'15년일출'!$C$7:$C$688,'15년위원회별'!$C18)</f>
        <v>0</v>
      </c>
      <c r="U18" s="84">
        <f>SUMIFS('15년일출'!$V$7:$V$688,'15년일출'!$B$7:$B$688,'15년위원회별'!$A18,'15년일출'!$C$7:$C$688,'15년위원회별'!$C18)</f>
        <v>0</v>
      </c>
      <c r="V18" s="84">
        <f>SUMIFS('15년일출'!$L$7:$L$688,'15년일출'!$B$7:$B$688,'15년위원회별'!$A18,'15년일출'!$C$7:$C$688,'15년위원회별'!$C18)</f>
        <v>0</v>
      </c>
      <c r="W18" s="84">
        <f>SUMIFS('15년일출'!$M$7:$M$688,'15년일출'!$B$7:$B$688,'15년위원회별'!$A18,'15년일출'!$C$7:$C$688,'15년위원회별'!$C18)</f>
        <v>0</v>
      </c>
      <c r="X18" s="84">
        <f>SUMIFS('15년일출'!$N$7:$N$688,'15년일출'!$B$7:$B$688,'15년위원회별'!$A18,'15년일출'!$C$7:$C$688,'15년위원회별'!$C18)</f>
        <v>0</v>
      </c>
      <c r="Y18" s="84">
        <f>SUMIFS('15년일출'!$Z$7:$Z$688,'15년일출'!$B$7:$B$688,'15년위원회별'!$A18,'15년일출'!$C$7:$C$688,'15년위원회별'!$C18)</f>
        <v>0</v>
      </c>
      <c r="Z18" s="84">
        <f>SUMIFS('15년일출'!$AA$7:$AA$688,'15년일출'!$B$7:$B$688,'15년위원회별'!$A18,'15년일출'!$C$7:$C$688,'15년위원회별'!$C18)</f>
        <v>0</v>
      </c>
    </row>
    <row r="19" spans="1:26" ht="16.5" customHeight="1">
      <c r="A19" t="s">
        <v>61</v>
      </c>
      <c r="B19" s="83"/>
      <c r="C19" s="83" t="s">
        <v>217</v>
      </c>
      <c r="D19" s="84">
        <f>SUMIFS('15년일입'!$G$7:$G$633,'15년일입'!$A$7:$A$633,'15년위원회별'!$A19,'15년일입'!$B$7:$B$633,'15년위원회별'!$C19)</f>
        <v>0</v>
      </c>
      <c r="E19" s="84">
        <f>SUMIFS('15년일입'!$H$7:$H$633,'15년일입'!$A$7:$A$633,'15년위원회별'!$A19,'15년일입'!$B$7:$B$633,'15년위원회별'!$C19)</f>
        <v>0</v>
      </c>
      <c r="F19" s="84">
        <f>SUMIFS('15년일입'!$I$7:$I$633,'15년일입'!$A$7:$A$633,'15년위원회별'!$A19,'15년일입'!$B$7:$B$633,'15년위원회별'!$C19)</f>
        <v>0</v>
      </c>
      <c r="G19" s="84">
        <f>SUMIFS('15년일입'!$J$7:$J$633,'15년일입'!$A$7:$A$633,'15년위원회별'!$A19,'15년일입'!$B$7:$B$633,'15년위원회별'!$C19)</f>
        <v>0</v>
      </c>
      <c r="H19" s="84">
        <f>SUMIFS('15년일입'!$T$7:$T$633,'15년일입'!$A$7:$A$633,'15년위원회별'!$A19,'15년일입'!$B$7:$B$633,'15년위원회별'!$C19)</f>
        <v>0</v>
      </c>
      <c r="I19" s="84">
        <f>SUMIFS('15년일입'!$U$7:$U$633,'15년일입'!$A$7:$A$633,'15년위원회별'!$A19,'15년일입'!$B$7:$B$633,'15년위원회별'!$C19)</f>
        <v>0</v>
      </c>
      <c r="J19" s="84">
        <f>SUMIFS('15년일입'!$K$7:$K$633,'15년일입'!$A$7:$A$633,'15년위원회별'!$A19,'15년일입'!$B$7:$B$633,'15년위원회별'!$C19)</f>
        <v>0</v>
      </c>
      <c r="K19" s="84">
        <f>SUMIFS('15년일입'!$L$7:$L$633,'15년일입'!$A$7:$A$633,'15년위원회별'!$A19,'15년일입'!$B$7:$B$633,'15년위원회별'!$C19)</f>
        <v>0</v>
      </c>
      <c r="L19" s="84">
        <f>SUMIFS('15년일입'!$M$7:$M$633,'15년일입'!$A$7:$A$633,'15년위원회별'!$A19,'15년일입'!$B$7:$B$633,'15년위원회별'!$C19)</f>
        <v>0</v>
      </c>
      <c r="M19" s="84">
        <f>SUMIFS('15년일입'!$Y$7:$Y$633,'15년일입'!$A$7:$A$633,'15년위원회별'!$A19,'15년일입'!$B$7:$B$633,'15년위원회별'!$C19)</f>
        <v>0</v>
      </c>
      <c r="N19" s="84">
        <f>SUMIFS('15년일입'!$Z$7:$Z$633,'15년일입'!$A$7:$A$633,'15년위원회별'!$A19,'15년일입'!$B$7:$B$633,'15년위원회별'!$C19)</f>
        <v>0</v>
      </c>
      <c r="P19" s="84">
        <f>SUMIFS('15년일출'!$H$7:$H$688,'15년일출'!$B$7:$B$688,'15년위원회별'!$A19,'15년일출'!$C$7:$C$688,'15년위원회별'!$C19)</f>
        <v>0</v>
      </c>
      <c r="Q19" s="84">
        <f>SUMIFS('15년일출'!$I$7:$I$688,'15년일출'!$B$7:$B$688,'15년위원회별'!$A19,'15년일출'!$C$7:$C$688,'15년위원회별'!$C19)</f>
        <v>0</v>
      </c>
      <c r="R19" s="84">
        <f>SUMIFS('15년일출'!$J$7:$J$688,'15년일출'!$B$7:$B$688,'15년위원회별'!$A19,'15년일출'!$C$7:$C$688,'15년위원회별'!$C19)</f>
        <v>0</v>
      </c>
      <c r="S19" s="84">
        <f>SUMIFS('15년일출'!$K$7:$K$688,'15년일출'!$B$7:$B$688,'15년위원회별'!$A19,'15년일출'!$C$7:$C$688,'15년위원회별'!$C19)</f>
        <v>0</v>
      </c>
      <c r="T19" s="84">
        <f>SUMIFS('15년일출'!$U$7:$U$688,'15년일출'!$B$7:$B$688,'15년위원회별'!$A19,'15년일출'!$C$7:$C$688,'15년위원회별'!$C19)</f>
        <v>0</v>
      </c>
      <c r="U19" s="84">
        <f>SUMIFS('15년일출'!$V$7:$V$688,'15년일출'!$B$7:$B$688,'15년위원회별'!$A19,'15년일출'!$C$7:$C$688,'15년위원회별'!$C19)</f>
        <v>0</v>
      </c>
      <c r="V19" s="84">
        <f>SUMIFS('15년일출'!$L$7:$L$688,'15년일출'!$B$7:$B$688,'15년위원회별'!$A19,'15년일출'!$C$7:$C$688,'15년위원회별'!$C19)</f>
        <v>0</v>
      </c>
      <c r="W19" s="84">
        <f>SUMIFS('15년일출'!$M$7:$M$688,'15년일출'!$B$7:$B$688,'15년위원회별'!$A19,'15년일출'!$C$7:$C$688,'15년위원회별'!$C19)</f>
        <v>0</v>
      </c>
      <c r="X19" s="84">
        <f>SUMIFS('15년일출'!$N$7:$N$688,'15년일출'!$B$7:$B$688,'15년위원회별'!$A19,'15년일출'!$C$7:$C$688,'15년위원회별'!$C19)</f>
        <v>0</v>
      </c>
      <c r="Y19" s="84">
        <f>SUMIFS('15년일출'!$Z$7:$Z$688,'15년일출'!$B$7:$B$688,'15년위원회별'!$A19,'15년일출'!$C$7:$C$688,'15년위원회별'!$C19)</f>
        <v>0</v>
      </c>
      <c r="Z19" s="84">
        <f>SUMIFS('15년일출'!$AA$7:$AA$688,'15년일출'!$B$7:$B$688,'15년위원회별'!$A19,'15년일출'!$C$7:$C$688,'15년위원회별'!$C19)</f>
        <v>0</v>
      </c>
    </row>
    <row r="20" spans="1:26" ht="16.5" customHeight="1">
      <c r="A20" s="89" t="s">
        <v>61</v>
      </c>
      <c r="B20" s="85"/>
      <c r="C20" s="85" t="s">
        <v>319</v>
      </c>
      <c r="D20" s="84">
        <f>SUMIFS('15년일입'!$G$7:$G$633,'15년일입'!$A$7:$A$633,'15년위원회별'!$A20,'15년일입'!$B$7:$B$633,'15년위원회별'!$C20)</f>
        <v>0</v>
      </c>
      <c r="E20" s="84">
        <f>SUMIFS('15년일입'!$H$7:$H$633,'15년일입'!$A$7:$A$633,'15년위원회별'!$A20,'15년일입'!$B$7:$B$633,'15년위원회별'!$C20)</f>
        <v>0</v>
      </c>
      <c r="F20" s="84">
        <f>SUMIFS('15년일입'!$I$7:$I$633,'15년일입'!$A$7:$A$633,'15년위원회별'!$A20,'15년일입'!$B$7:$B$633,'15년위원회별'!$C20)</f>
        <v>0</v>
      </c>
      <c r="G20" s="84">
        <f>SUMIFS('15년일입'!$J$7:$J$633,'15년일입'!$A$7:$A$633,'15년위원회별'!$A20,'15년일입'!$B$7:$B$633,'15년위원회별'!$C20)</f>
        <v>0</v>
      </c>
      <c r="H20" s="84">
        <f>SUMIFS('15년일입'!$T$7:$T$633,'15년일입'!$A$7:$A$633,'15년위원회별'!$A20,'15년일입'!$B$7:$B$633,'15년위원회별'!$C20)</f>
        <v>0</v>
      </c>
      <c r="I20" s="84">
        <f>SUMIFS('15년일입'!$U$7:$U$633,'15년일입'!$A$7:$A$633,'15년위원회별'!$A20,'15년일입'!$B$7:$B$633,'15년위원회별'!$C20)</f>
        <v>0</v>
      </c>
      <c r="J20" s="84">
        <f>SUMIFS('15년일입'!$K$7:$K$633,'15년일입'!$A$7:$A$633,'15년위원회별'!$A20,'15년일입'!$B$7:$B$633,'15년위원회별'!$C20)</f>
        <v>0</v>
      </c>
      <c r="K20" s="84">
        <f>SUMIFS('15년일입'!$L$7:$L$633,'15년일입'!$A$7:$A$633,'15년위원회별'!$A20,'15년일입'!$B$7:$B$633,'15년위원회별'!$C20)</f>
        <v>0</v>
      </c>
      <c r="L20" s="84">
        <f>SUMIFS('15년일입'!$M$7:$M$633,'15년일입'!$A$7:$A$633,'15년위원회별'!$A20,'15년일입'!$B$7:$B$633,'15년위원회별'!$C20)</f>
        <v>0</v>
      </c>
      <c r="M20" s="84">
        <f>SUMIFS('15년일입'!$Y$7:$Y$633,'15년일입'!$A$7:$A$633,'15년위원회별'!$A20,'15년일입'!$B$7:$B$633,'15년위원회별'!$C20)</f>
        <v>0</v>
      </c>
      <c r="N20" s="84">
        <f>SUMIFS('15년일입'!$Z$7:$Z$633,'15년일입'!$A$7:$A$633,'15년위원회별'!$A20,'15년일입'!$B$7:$B$633,'15년위원회별'!$C20)</f>
        <v>0</v>
      </c>
      <c r="P20" s="84">
        <f>SUMIFS('15년일출'!$H$7:$H$688,'15년일출'!$B$7:$B$688,'15년위원회별'!$A20,'15년일출'!$C$7:$C$688,'15년위원회별'!$C20)</f>
        <v>0</v>
      </c>
      <c r="Q20" s="84">
        <f>SUMIFS('15년일출'!$I$7:$I$688,'15년일출'!$B$7:$B$688,'15년위원회별'!$A20,'15년일출'!$C$7:$C$688,'15년위원회별'!$C20)</f>
        <v>0</v>
      </c>
      <c r="R20" s="84">
        <f>SUMIFS('15년일출'!$J$7:$J$688,'15년일출'!$B$7:$B$688,'15년위원회별'!$A20,'15년일출'!$C$7:$C$688,'15년위원회별'!$C20)</f>
        <v>0</v>
      </c>
      <c r="S20" s="84">
        <f>SUMIFS('15년일출'!$K$7:$K$688,'15년일출'!$B$7:$B$688,'15년위원회별'!$A20,'15년일출'!$C$7:$C$688,'15년위원회별'!$C20)</f>
        <v>0</v>
      </c>
      <c r="T20" s="84">
        <f>SUMIFS('15년일출'!$U$7:$U$688,'15년일출'!$B$7:$B$688,'15년위원회별'!$A20,'15년일출'!$C$7:$C$688,'15년위원회별'!$C20)</f>
        <v>0</v>
      </c>
      <c r="U20" s="84">
        <f>SUMIFS('15년일출'!$V$7:$V$688,'15년일출'!$B$7:$B$688,'15년위원회별'!$A20,'15년일출'!$C$7:$C$688,'15년위원회별'!$C20)</f>
        <v>0</v>
      </c>
      <c r="V20" s="84">
        <f>SUMIFS('15년일출'!$L$7:$L$688,'15년일출'!$B$7:$B$688,'15년위원회별'!$A20,'15년일출'!$C$7:$C$688,'15년위원회별'!$C20)</f>
        <v>0</v>
      </c>
      <c r="W20" s="84">
        <f>SUMIFS('15년일출'!$M$7:$M$688,'15년일출'!$B$7:$B$688,'15년위원회별'!$A20,'15년일출'!$C$7:$C$688,'15년위원회별'!$C20)</f>
        <v>0</v>
      </c>
      <c r="X20" s="84">
        <f>SUMIFS('15년일출'!$N$7:$N$688,'15년일출'!$B$7:$B$688,'15년위원회별'!$A20,'15년일출'!$C$7:$C$688,'15년위원회별'!$C20)</f>
        <v>0</v>
      </c>
      <c r="Y20" s="84">
        <f>SUMIFS('15년일출'!$Z$7:$Z$688,'15년일출'!$B$7:$B$688,'15년위원회별'!$A20,'15년일출'!$C$7:$C$688,'15년위원회별'!$C20)</f>
        <v>0</v>
      </c>
      <c r="Z20" s="84">
        <f>SUMIFS('15년일출'!$AA$7:$AA$688,'15년일출'!$B$7:$B$688,'15년위원회별'!$A20,'15년일출'!$C$7:$C$688,'15년위원회별'!$C20)</f>
        <v>0</v>
      </c>
    </row>
    <row r="21" spans="1:26" ht="16.5" customHeight="1">
      <c r="A21" t="s">
        <v>61</v>
      </c>
      <c r="B21" s="83"/>
      <c r="C21" s="83" t="s">
        <v>387</v>
      </c>
      <c r="D21" s="84">
        <f>SUMIFS('15년일입'!$G$7:$G$633,'15년일입'!$A$7:$A$633,'15년위원회별'!$A21,'15년일입'!$B$7:$B$633,'15년위원회별'!$C21)</f>
        <v>0</v>
      </c>
      <c r="E21" s="84">
        <f>SUMIFS('15년일입'!$H$7:$H$633,'15년일입'!$A$7:$A$633,'15년위원회별'!$A21,'15년일입'!$B$7:$B$633,'15년위원회별'!$C21)</f>
        <v>0</v>
      </c>
      <c r="F21" s="84">
        <f>SUMIFS('15년일입'!$I$7:$I$633,'15년일입'!$A$7:$A$633,'15년위원회별'!$A21,'15년일입'!$B$7:$B$633,'15년위원회별'!$C21)</f>
        <v>0</v>
      </c>
      <c r="G21" s="84">
        <f>SUMIFS('15년일입'!$J$7:$J$633,'15년일입'!$A$7:$A$633,'15년위원회별'!$A21,'15년일입'!$B$7:$B$633,'15년위원회별'!$C21)</f>
        <v>0</v>
      </c>
      <c r="H21" s="84">
        <f>SUMIFS('15년일입'!$T$7:$T$633,'15년일입'!$A$7:$A$633,'15년위원회별'!$A21,'15년일입'!$B$7:$B$633,'15년위원회별'!$C21)</f>
        <v>0</v>
      </c>
      <c r="I21" s="84">
        <f>SUMIFS('15년일입'!$U$7:$U$633,'15년일입'!$A$7:$A$633,'15년위원회별'!$A21,'15년일입'!$B$7:$B$633,'15년위원회별'!$C21)</f>
        <v>0</v>
      </c>
      <c r="J21" s="84">
        <f>SUMIFS('15년일입'!$K$7:$K$633,'15년일입'!$A$7:$A$633,'15년위원회별'!$A21,'15년일입'!$B$7:$B$633,'15년위원회별'!$C21)</f>
        <v>0</v>
      </c>
      <c r="K21" s="84">
        <f>SUMIFS('15년일입'!$L$7:$L$633,'15년일입'!$A$7:$A$633,'15년위원회별'!$A21,'15년일입'!$B$7:$B$633,'15년위원회별'!$C21)</f>
        <v>0</v>
      </c>
      <c r="L21" s="84">
        <f>SUMIFS('15년일입'!$M$7:$M$633,'15년일입'!$A$7:$A$633,'15년위원회별'!$A21,'15년일입'!$B$7:$B$633,'15년위원회별'!$C21)</f>
        <v>0</v>
      </c>
      <c r="M21" s="84">
        <f>SUMIFS('15년일입'!$Y$7:$Y$633,'15년일입'!$A$7:$A$633,'15년위원회별'!$A21,'15년일입'!$B$7:$B$633,'15년위원회별'!$C21)</f>
        <v>0</v>
      </c>
      <c r="N21" s="84">
        <f>SUMIFS('15년일입'!$Z$7:$Z$633,'15년일입'!$A$7:$A$633,'15년위원회별'!$A21,'15년일입'!$B$7:$B$633,'15년위원회별'!$C21)</f>
        <v>0</v>
      </c>
      <c r="P21" s="84">
        <f>SUMIFS('15년일출'!$H$7:$H$688,'15년일출'!$B$7:$B$688,'15년위원회별'!$A21,'15년일출'!$C$7:$C$688,'15년위원회별'!$C21)</f>
        <v>0</v>
      </c>
      <c r="Q21" s="84">
        <f>SUMIFS('15년일출'!$I$7:$I$688,'15년일출'!$B$7:$B$688,'15년위원회별'!$A21,'15년일출'!$C$7:$C$688,'15년위원회별'!$C21)</f>
        <v>0</v>
      </c>
      <c r="R21" s="84">
        <f>SUMIFS('15년일출'!$J$7:$J$688,'15년일출'!$B$7:$B$688,'15년위원회별'!$A21,'15년일출'!$C$7:$C$688,'15년위원회별'!$C21)</f>
        <v>0</v>
      </c>
      <c r="S21" s="84">
        <f>SUMIFS('15년일출'!$K$7:$K$688,'15년일출'!$B$7:$B$688,'15년위원회별'!$A21,'15년일출'!$C$7:$C$688,'15년위원회별'!$C21)</f>
        <v>0</v>
      </c>
      <c r="T21" s="84">
        <f>SUMIFS('15년일출'!$U$7:$U$688,'15년일출'!$B$7:$B$688,'15년위원회별'!$A21,'15년일출'!$C$7:$C$688,'15년위원회별'!$C21)</f>
        <v>0</v>
      </c>
      <c r="U21" s="84">
        <f>SUMIFS('15년일출'!$V$7:$V$688,'15년일출'!$B$7:$B$688,'15년위원회별'!$A21,'15년일출'!$C$7:$C$688,'15년위원회별'!$C21)</f>
        <v>0</v>
      </c>
      <c r="V21" s="84">
        <f>SUMIFS('15년일출'!$L$7:$L$688,'15년일출'!$B$7:$B$688,'15년위원회별'!$A21,'15년일출'!$C$7:$C$688,'15년위원회별'!$C21)</f>
        <v>0</v>
      </c>
      <c r="W21" s="84">
        <f>SUMIFS('15년일출'!$M$7:$M$688,'15년일출'!$B$7:$B$688,'15년위원회별'!$A21,'15년일출'!$C$7:$C$688,'15년위원회별'!$C21)</f>
        <v>0</v>
      </c>
      <c r="X21" s="84">
        <f>SUMIFS('15년일출'!$N$7:$N$688,'15년일출'!$B$7:$B$688,'15년위원회별'!$A21,'15년일출'!$C$7:$C$688,'15년위원회별'!$C21)</f>
        <v>0</v>
      </c>
      <c r="Y21" s="84">
        <f>SUMIFS('15년일출'!$Z$7:$Z$688,'15년일출'!$B$7:$B$688,'15년위원회별'!$A21,'15년일출'!$C$7:$C$688,'15년위원회별'!$C21)</f>
        <v>0</v>
      </c>
      <c r="Z21" s="84">
        <f>SUMIFS('15년일출'!$AA$7:$AA$688,'15년일출'!$B$7:$B$688,'15년위원회별'!$A21,'15년일출'!$C$7:$C$688,'15년위원회별'!$C21)</f>
        <v>0</v>
      </c>
    </row>
    <row r="22" spans="1:26" ht="16.5" customHeight="1">
      <c r="A22" s="89"/>
      <c r="B22" s="267" t="s">
        <v>14</v>
      </c>
      <c r="C22" s="268"/>
      <c r="D22" s="82">
        <f>SUM(D23)</f>
        <v>0</v>
      </c>
      <c r="E22" s="82">
        <f t="shared" ref="E22:N22" si="10">SUM(E23)</f>
        <v>0</v>
      </c>
      <c r="F22" s="82">
        <f t="shared" si="10"/>
        <v>0</v>
      </c>
      <c r="G22" s="82">
        <f t="shared" si="10"/>
        <v>0</v>
      </c>
      <c r="H22" s="82">
        <f t="shared" si="10"/>
        <v>0</v>
      </c>
      <c r="I22" s="82">
        <f t="shared" si="10"/>
        <v>0</v>
      </c>
      <c r="J22" s="82">
        <f t="shared" si="10"/>
        <v>0</v>
      </c>
      <c r="K22" s="82">
        <f t="shared" si="10"/>
        <v>0</v>
      </c>
      <c r="L22" s="82">
        <f t="shared" si="10"/>
        <v>0</v>
      </c>
      <c r="M22" s="82">
        <f t="shared" si="10"/>
        <v>0</v>
      </c>
      <c r="N22" s="82">
        <f t="shared" si="10"/>
        <v>0</v>
      </c>
      <c r="P22" s="82">
        <f>SUM(P23)</f>
        <v>0</v>
      </c>
      <c r="Q22" s="82">
        <f t="shared" ref="Q22:Z22" si="11">SUM(Q23)</f>
        <v>0</v>
      </c>
      <c r="R22" s="82">
        <f t="shared" si="11"/>
        <v>0</v>
      </c>
      <c r="S22" s="82">
        <f t="shared" si="11"/>
        <v>0</v>
      </c>
      <c r="T22" s="82">
        <f t="shared" si="11"/>
        <v>0</v>
      </c>
      <c r="U22" s="82">
        <f t="shared" si="11"/>
        <v>0</v>
      </c>
      <c r="V22" s="82">
        <f t="shared" si="11"/>
        <v>0</v>
      </c>
      <c r="W22" s="82">
        <f t="shared" si="11"/>
        <v>0</v>
      </c>
      <c r="X22" s="82">
        <f t="shared" si="11"/>
        <v>0</v>
      </c>
      <c r="Y22" s="82">
        <f t="shared" si="11"/>
        <v>0</v>
      </c>
      <c r="Z22" s="82">
        <f t="shared" si="11"/>
        <v>0</v>
      </c>
    </row>
    <row r="23" spans="1:26" ht="16.5" customHeight="1">
      <c r="A23" t="s">
        <v>525</v>
      </c>
      <c r="B23" s="83"/>
      <c r="C23" s="83" t="s">
        <v>524</v>
      </c>
      <c r="D23" s="84">
        <f>SUMIFS('15년일입'!$G$7:$G$633,'15년일입'!$A$7:$A$633,'15년위원회별'!$A23,'15년일입'!$B$7:$B$633,'15년위원회별'!$C23)</f>
        <v>0</v>
      </c>
      <c r="E23" s="84">
        <f>SUMIFS('15년일입'!$H$7:$H$633,'15년일입'!$A$7:$A$633,'15년위원회별'!$A23,'15년일입'!$B$7:$B$633,'15년위원회별'!$C23)</f>
        <v>0</v>
      </c>
      <c r="F23" s="84">
        <f>SUMIFS('15년일입'!$I$7:$I$633,'15년일입'!$A$7:$A$633,'15년위원회별'!$A23,'15년일입'!$B$7:$B$633,'15년위원회별'!$C23)</f>
        <v>0</v>
      </c>
      <c r="G23" s="84">
        <f>SUMIFS('15년일입'!$J$7:$J$633,'15년일입'!$A$7:$A$633,'15년위원회별'!$A23,'15년일입'!$B$7:$B$633,'15년위원회별'!$C23)</f>
        <v>0</v>
      </c>
      <c r="H23" s="84">
        <f>SUMIFS('15년일입'!$T$7:$T$633,'15년일입'!$A$7:$A$633,'15년위원회별'!$A23,'15년일입'!$B$7:$B$633,'15년위원회별'!$C23)</f>
        <v>0</v>
      </c>
      <c r="I23" s="84">
        <f>SUMIFS('15년일입'!$U$7:$U$633,'15년일입'!$A$7:$A$633,'15년위원회별'!$A23,'15년일입'!$B$7:$B$633,'15년위원회별'!$C23)</f>
        <v>0</v>
      </c>
      <c r="J23" s="84">
        <f>SUMIFS('15년일입'!$K$7:$K$633,'15년일입'!$A$7:$A$633,'15년위원회별'!$A23,'15년일입'!$B$7:$B$633,'15년위원회별'!$C23)</f>
        <v>0</v>
      </c>
      <c r="K23" s="84">
        <f>SUMIFS('15년일입'!$L$7:$L$633,'15년일입'!$A$7:$A$633,'15년위원회별'!$A23,'15년일입'!$B$7:$B$633,'15년위원회별'!$C23)</f>
        <v>0</v>
      </c>
      <c r="L23" s="84">
        <f>SUMIFS('15년일입'!$M$7:$M$633,'15년일입'!$A$7:$A$633,'15년위원회별'!$A23,'15년일입'!$B$7:$B$633,'15년위원회별'!$C23)</f>
        <v>0</v>
      </c>
      <c r="M23" s="84">
        <f>SUMIFS('15년일입'!$Y$7:$Y$633,'15년일입'!$A$7:$A$633,'15년위원회별'!$A23,'15년일입'!$B$7:$B$633,'15년위원회별'!$C23)</f>
        <v>0</v>
      </c>
      <c r="N23" s="84">
        <f>SUMIFS('15년일입'!$Z$7:$Z$633,'15년일입'!$A$7:$A$633,'15년위원회별'!$A23,'15년일입'!$B$7:$B$633,'15년위원회별'!$C23)</f>
        <v>0</v>
      </c>
      <c r="P23" s="84">
        <f>SUMIFS('15년일출'!$H$7:$H$688,'15년일출'!$B$7:$B$688,'15년위원회별'!$A23,'15년일출'!$C$7:$C$688,'15년위원회별'!$C23)</f>
        <v>0</v>
      </c>
      <c r="Q23" s="84">
        <f>SUMIFS('15년일출'!$I$7:$I$688,'15년일출'!$B$7:$B$688,'15년위원회별'!$A23,'15년일출'!$C$7:$C$688,'15년위원회별'!$C23)</f>
        <v>0</v>
      </c>
      <c r="R23" s="84">
        <f>SUMIFS('15년일출'!$J$7:$J$688,'15년일출'!$B$7:$B$688,'15년위원회별'!$A23,'15년일출'!$C$7:$C$688,'15년위원회별'!$C23)</f>
        <v>0</v>
      </c>
      <c r="S23" s="84">
        <f>SUMIFS('15년일출'!$K$7:$K$688,'15년일출'!$B$7:$B$688,'15년위원회별'!$A23,'15년일출'!$C$7:$C$688,'15년위원회별'!$C23)</f>
        <v>0</v>
      </c>
      <c r="T23" s="84">
        <f>SUMIFS('15년일출'!$U$7:$U$688,'15년일출'!$B$7:$B$688,'15년위원회별'!$A23,'15년일출'!$C$7:$C$688,'15년위원회별'!$C23)</f>
        <v>0</v>
      </c>
      <c r="U23" s="84">
        <f>SUMIFS('15년일출'!$V$7:$V$688,'15년일출'!$B$7:$B$688,'15년위원회별'!$A23,'15년일출'!$C$7:$C$688,'15년위원회별'!$C23)</f>
        <v>0</v>
      </c>
      <c r="V23" s="84">
        <f>SUMIFS('15년일출'!$L$7:$L$688,'15년일출'!$B$7:$B$688,'15년위원회별'!$A23,'15년일출'!$C$7:$C$688,'15년위원회별'!$C23)</f>
        <v>0</v>
      </c>
      <c r="W23" s="84">
        <f>SUMIFS('15년일출'!$M$7:$M$688,'15년일출'!$B$7:$B$688,'15년위원회별'!$A23,'15년일출'!$C$7:$C$688,'15년위원회별'!$C23)</f>
        <v>0</v>
      </c>
      <c r="X23" s="84">
        <f>SUMIFS('15년일출'!$N$7:$N$688,'15년일출'!$B$7:$B$688,'15년위원회별'!$A23,'15년일출'!$C$7:$C$688,'15년위원회별'!$C23)</f>
        <v>0</v>
      </c>
      <c r="Y23" s="84">
        <f>SUMIFS('15년일출'!$Z$7:$Z$688,'15년일출'!$B$7:$B$688,'15년위원회별'!$A23,'15년일출'!$C$7:$C$688,'15년위원회별'!$C23)</f>
        <v>0</v>
      </c>
      <c r="Z23" s="84">
        <f>SUMIFS('15년일출'!$AA$7:$AA$688,'15년일출'!$B$7:$B$688,'15년위원회별'!$A23,'15년일출'!$C$7:$C$688,'15년위원회별'!$C23)</f>
        <v>0</v>
      </c>
    </row>
    <row r="24" spans="1:26" ht="16.5" customHeight="1">
      <c r="B24" s="267" t="s">
        <v>64</v>
      </c>
      <c r="C24" s="268"/>
      <c r="D24" s="82">
        <f>SUM(D25:D27)</f>
        <v>0</v>
      </c>
      <c r="E24" s="82">
        <f t="shared" ref="E24:N24" si="12">SUM(E25:E27)</f>
        <v>0</v>
      </c>
      <c r="F24" s="82">
        <f t="shared" si="12"/>
        <v>0</v>
      </c>
      <c r="G24" s="82">
        <f t="shared" si="12"/>
        <v>0</v>
      </c>
      <c r="H24" s="82">
        <f t="shared" si="12"/>
        <v>0</v>
      </c>
      <c r="I24" s="82">
        <f t="shared" si="12"/>
        <v>0</v>
      </c>
      <c r="J24" s="82">
        <f t="shared" si="12"/>
        <v>0</v>
      </c>
      <c r="K24" s="82">
        <f t="shared" si="12"/>
        <v>0</v>
      </c>
      <c r="L24" s="82">
        <f t="shared" si="12"/>
        <v>0</v>
      </c>
      <c r="M24" s="82">
        <f t="shared" si="12"/>
        <v>0</v>
      </c>
      <c r="N24" s="82">
        <f t="shared" si="12"/>
        <v>0</v>
      </c>
      <c r="P24" s="82">
        <f>SUM(P25:P27)</f>
        <v>0</v>
      </c>
      <c r="Q24" s="82">
        <f t="shared" ref="Q24:Z24" si="13">SUM(Q25:Q27)</f>
        <v>0</v>
      </c>
      <c r="R24" s="82">
        <f t="shared" si="13"/>
        <v>0</v>
      </c>
      <c r="S24" s="82">
        <f t="shared" si="13"/>
        <v>0</v>
      </c>
      <c r="T24" s="82">
        <f t="shared" si="13"/>
        <v>0</v>
      </c>
      <c r="U24" s="82">
        <f t="shared" si="13"/>
        <v>0</v>
      </c>
      <c r="V24" s="82">
        <f t="shared" si="13"/>
        <v>0</v>
      </c>
      <c r="W24" s="82">
        <f t="shared" si="13"/>
        <v>0</v>
      </c>
      <c r="X24" s="82">
        <f t="shared" si="13"/>
        <v>0</v>
      </c>
      <c r="Y24" s="82">
        <f t="shared" si="13"/>
        <v>0</v>
      </c>
      <c r="Z24" s="82">
        <f t="shared" si="13"/>
        <v>0</v>
      </c>
    </row>
    <row r="25" spans="1:26" ht="16.5" customHeight="1">
      <c r="A25" t="s">
        <v>94</v>
      </c>
      <c r="B25" s="83"/>
      <c r="C25" s="83" t="s">
        <v>65</v>
      </c>
      <c r="D25" s="84">
        <f>SUMIFS('15년일입'!$G$7:$G$633,'15년일입'!$A$7:$A$633,'15년위원회별'!$A25,'15년일입'!$B$7:$B$633,'15년위원회별'!$C25)</f>
        <v>0</v>
      </c>
      <c r="E25" s="84">
        <f>SUMIFS('15년일입'!$H$7:$H$633,'15년일입'!$A$7:$A$633,'15년위원회별'!$A25,'15년일입'!$B$7:$B$633,'15년위원회별'!$C25)</f>
        <v>0</v>
      </c>
      <c r="F25" s="84">
        <f>SUMIFS('15년일입'!$I$7:$I$633,'15년일입'!$A$7:$A$633,'15년위원회별'!$A25,'15년일입'!$B$7:$B$633,'15년위원회별'!$C25)</f>
        <v>0</v>
      </c>
      <c r="G25" s="84">
        <f>SUMIFS('15년일입'!$J$7:$J$633,'15년일입'!$A$7:$A$633,'15년위원회별'!$A25,'15년일입'!$B$7:$B$633,'15년위원회별'!$C25)</f>
        <v>0</v>
      </c>
      <c r="H25" s="84">
        <f>SUMIFS('15년일입'!$T$7:$T$633,'15년일입'!$A$7:$A$633,'15년위원회별'!$A25,'15년일입'!$B$7:$B$633,'15년위원회별'!$C25)</f>
        <v>0</v>
      </c>
      <c r="I25" s="84">
        <f>SUMIFS('15년일입'!$U$7:$U$633,'15년일입'!$A$7:$A$633,'15년위원회별'!$A25,'15년일입'!$B$7:$B$633,'15년위원회별'!$C25)</f>
        <v>0</v>
      </c>
      <c r="J25" s="84">
        <f>SUMIFS('15년일입'!$K$7:$K$633,'15년일입'!$A$7:$A$633,'15년위원회별'!$A25,'15년일입'!$B$7:$B$633,'15년위원회별'!$C25)</f>
        <v>0</v>
      </c>
      <c r="K25" s="84">
        <f>SUMIFS('15년일입'!$L$7:$L$633,'15년일입'!$A$7:$A$633,'15년위원회별'!$A25,'15년일입'!$B$7:$B$633,'15년위원회별'!$C25)</f>
        <v>0</v>
      </c>
      <c r="L25" s="84">
        <f>SUMIFS('15년일입'!$M$7:$M$633,'15년일입'!$A$7:$A$633,'15년위원회별'!$A25,'15년일입'!$B$7:$B$633,'15년위원회별'!$C25)</f>
        <v>0</v>
      </c>
      <c r="M25" s="84">
        <f>SUMIFS('15년일입'!$Y$7:$Y$633,'15년일입'!$A$7:$A$633,'15년위원회별'!$A25,'15년일입'!$B$7:$B$633,'15년위원회별'!$C25)</f>
        <v>0</v>
      </c>
      <c r="N25" s="84">
        <f>SUMIFS('15년일입'!$Z$7:$Z$633,'15년일입'!$A$7:$A$633,'15년위원회별'!$A25,'15년일입'!$B$7:$B$633,'15년위원회별'!$C25)</f>
        <v>0</v>
      </c>
      <c r="P25" s="84">
        <f>SUMIFS('15년일출'!$H$7:$H$688,'15년일출'!$B$7:$B$688,'15년위원회별'!$A25,'15년일출'!$C$7:$C$688,'15년위원회별'!$C25)</f>
        <v>0</v>
      </c>
      <c r="Q25" s="84">
        <f>SUMIFS('15년일출'!$I$7:$I$688,'15년일출'!$B$7:$B$688,'15년위원회별'!$A25,'15년일출'!$C$7:$C$688,'15년위원회별'!$C25)</f>
        <v>0</v>
      </c>
      <c r="R25" s="84">
        <f>SUMIFS('15년일출'!$J$7:$J$688,'15년일출'!$B$7:$B$688,'15년위원회별'!$A25,'15년일출'!$C$7:$C$688,'15년위원회별'!$C25)</f>
        <v>0</v>
      </c>
      <c r="S25" s="84">
        <f>SUMIFS('15년일출'!$K$7:$K$688,'15년일출'!$B$7:$B$688,'15년위원회별'!$A25,'15년일출'!$C$7:$C$688,'15년위원회별'!$C25)</f>
        <v>0</v>
      </c>
      <c r="T25" s="84">
        <f>SUMIFS('15년일출'!$U$7:$U$688,'15년일출'!$B$7:$B$688,'15년위원회별'!$A25,'15년일출'!$C$7:$C$688,'15년위원회별'!$C25)</f>
        <v>0</v>
      </c>
      <c r="U25" s="84">
        <f>SUMIFS('15년일출'!$V$7:$V$688,'15년일출'!$B$7:$B$688,'15년위원회별'!$A25,'15년일출'!$C$7:$C$688,'15년위원회별'!$C25)</f>
        <v>0</v>
      </c>
      <c r="V25" s="84">
        <f>SUMIFS('15년일출'!$L$7:$L$688,'15년일출'!$B$7:$B$688,'15년위원회별'!$A25,'15년일출'!$C$7:$C$688,'15년위원회별'!$C25)</f>
        <v>0</v>
      </c>
      <c r="W25" s="84">
        <f>SUMIFS('15년일출'!$M$7:$M$688,'15년일출'!$B$7:$B$688,'15년위원회별'!$A25,'15년일출'!$C$7:$C$688,'15년위원회별'!$C25)</f>
        <v>0</v>
      </c>
      <c r="X25" s="84">
        <f>SUMIFS('15년일출'!$N$7:$N$688,'15년일출'!$B$7:$B$688,'15년위원회별'!$A25,'15년일출'!$C$7:$C$688,'15년위원회별'!$C25)</f>
        <v>0</v>
      </c>
      <c r="Y25" s="84">
        <f>SUMIFS('15년일출'!$Z$7:$Z$688,'15년일출'!$B$7:$B$688,'15년위원회별'!$A25,'15년일출'!$C$7:$C$688,'15년위원회별'!$C25)</f>
        <v>0</v>
      </c>
      <c r="Z25" s="84">
        <f>SUMIFS('15년일출'!$AA$7:$AA$688,'15년일출'!$B$7:$B$688,'15년위원회별'!$A25,'15년일출'!$C$7:$C$688,'15년위원회별'!$C25)</f>
        <v>0</v>
      </c>
    </row>
    <row r="26" spans="1:26" ht="16.5" customHeight="1">
      <c r="A26" t="s">
        <v>94</v>
      </c>
      <c r="B26" s="83"/>
      <c r="C26" s="83" t="s">
        <v>67</v>
      </c>
      <c r="D26" s="84">
        <f>SUMIFS('15년일입'!$G$7:$G$633,'15년일입'!$A$7:$A$633,'15년위원회별'!$A26,'15년일입'!$B$7:$B$633,'15년위원회별'!$C26)</f>
        <v>0</v>
      </c>
      <c r="E26" s="84">
        <f>SUMIFS('15년일입'!$H$7:$H$633,'15년일입'!$A$7:$A$633,'15년위원회별'!$A26,'15년일입'!$B$7:$B$633,'15년위원회별'!$C26)</f>
        <v>0</v>
      </c>
      <c r="F26" s="84">
        <f>SUMIFS('15년일입'!$I$7:$I$633,'15년일입'!$A$7:$A$633,'15년위원회별'!$A26,'15년일입'!$B$7:$B$633,'15년위원회별'!$C26)</f>
        <v>0</v>
      </c>
      <c r="G26" s="84">
        <f>SUMIFS('15년일입'!$J$7:$J$633,'15년일입'!$A$7:$A$633,'15년위원회별'!$A26,'15년일입'!$B$7:$B$633,'15년위원회별'!$C26)</f>
        <v>0</v>
      </c>
      <c r="H26" s="84">
        <f>SUMIFS('15년일입'!$T$7:$T$633,'15년일입'!$A$7:$A$633,'15년위원회별'!$A26,'15년일입'!$B$7:$B$633,'15년위원회별'!$C26)</f>
        <v>0</v>
      </c>
      <c r="I26" s="84">
        <f>SUMIFS('15년일입'!$U$7:$U$633,'15년일입'!$A$7:$A$633,'15년위원회별'!$A26,'15년일입'!$B$7:$B$633,'15년위원회별'!$C26)</f>
        <v>0</v>
      </c>
      <c r="J26" s="84">
        <f>SUMIFS('15년일입'!$K$7:$K$633,'15년일입'!$A$7:$A$633,'15년위원회별'!$A26,'15년일입'!$B$7:$B$633,'15년위원회별'!$C26)</f>
        <v>0</v>
      </c>
      <c r="K26" s="84">
        <f>SUMIFS('15년일입'!$L$7:$L$633,'15년일입'!$A$7:$A$633,'15년위원회별'!$A26,'15년일입'!$B$7:$B$633,'15년위원회별'!$C26)</f>
        <v>0</v>
      </c>
      <c r="L26" s="84">
        <f>SUMIFS('15년일입'!$M$7:$M$633,'15년일입'!$A$7:$A$633,'15년위원회별'!$A26,'15년일입'!$B$7:$B$633,'15년위원회별'!$C26)</f>
        <v>0</v>
      </c>
      <c r="M26" s="84">
        <f>SUMIFS('15년일입'!$Y$7:$Y$633,'15년일입'!$A$7:$A$633,'15년위원회별'!$A26,'15년일입'!$B$7:$B$633,'15년위원회별'!$C26)</f>
        <v>0</v>
      </c>
      <c r="N26" s="84">
        <f>SUMIFS('15년일입'!$Z$7:$Z$633,'15년일입'!$A$7:$A$633,'15년위원회별'!$A26,'15년일입'!$B$7:$B$633,'15년위원회별'!$C26)</f>
        <v>0</v>
      </c>
      <c r="P26" s="84">
        <f>SUMIFS('15년일출'!$H$7:$H$688,'15년일출'!$B$7:$B$688,'15년위원회별'!$A26,'15년일출'!$C$7:$C$688,'15년위원회별'!$C26)</f>
        <v>0</v>
      </c>
      <c r="Q26" s="84">
        <f>SUMIFS('15년일출'!$I$7:$I$688,'15년일출'!$B$7:$B$688,'15년위원회별'!$A26,'15년일출'!$C$7:$C$688,'15년위원회별'!$C26)</f>
        <v>0</v>
      </c>
      <c r="R26" s="84">
        <f>SUMIFS('15년일출'!$J$7:$J$688,'15년일출'!$B$7:$B$688,'15년위원회별'!$A26,'15년일출'!$C$7:$C$688,'15년위원회별'!$C26)</f>
        <v>0</v>
      </c>
      <c r="S26" s="84">
        <f>SUMIFS('15년일출'!$K$7:$K$688,'15년일출'!$B$7:$B$688,'15년위원회별'!$A26,'15년일출'!$C$7:$C$688,'15년위원회별'!$C26)</f>
        <v>0</v>
      </c>
      <c r="T26" s="84">
        <f>SUMIFS('15년일출'!$U$7:$U$688,'15년일출'!$B$7:$B$688,'15년위원회별'!$A26,'15년일출'!$C$7:$C$688,'15년위원회별'!$C26)</f>
        <v>0</v>
      </c>
      <c r="U26" s="84">
        <f>SUMIFS('15년일출'!$V$7:$V$688,'15년일출'!$B$7:$B$688,'15년위원회별'!$A26,'15년일출'!$C$7:$C$688,'15년위원회별'!$C26)</f>
        <v>0</v>
      </c>
      <c r="V26" s="84">
        <f>SUMIFS('15년일출'!$L$7:$L$688,'15년일출'!$B$7:$B$688,'15년위원회별'!$A26,'15년일출'!$C$7:$C$688,'15년위원회별'!$C26)</f>
        <v>0</v>
      </c>
      <c r="W26" s="84">
        <f>SUMIFS('15년일출'!$M$7:$M$688,'15년일출'!$B$7:$B$688,'15년위원회별'!$A26,'15년일출'!$C$7:$C$688,'15년위원회별'!$C26)</f>
        <v>0</v>
      </c>
      <c r="X26" s="84">
        <f>SUMIFS('15년일출'!$N$7:$N$688,'15년일출'!$B$7:$B$688,'15년위원회별'!$A26,'15년일출'!$C$7:$C$688,'15년위원회별'!$C26)</f>
        <v>0</v>
      </c>
      <c r="Y26" s="84">
        <f>SUMIFS('15년일출'!$Z$7:$Z$688,'15년일출'!$B$7:$B$688,'15년위원회별'!$A26,'15년일출'!$C$7:$C$688,'15년위원회별'!$C26)</f>
        <v>0</v>
      </c>
      <c r="Z26" s="84">
        <f>SUMIFS('15년일출'!$AA$7:$AA$688,'15년일출'!$B$7:$B$688,'15년위원회별'!$A26,'15년일출'!$C$7:$C$688,'15년위원회별'!$C26)</f>
        <v>0</v>
      </c>
    </row>
    <row r="27" spans="1:26" ht="16.5" customHeight="1">
      <c r="A27" t="s">
        <v>94</v>
      </c>
      <c r="B27" s="83"/>
      <c r="C27" s="83" t="s">
        <v>380</v>
      </c>
      <c r="D27" s="84">
        <f>SUMIFS('15년일입'!$G$7:$G$633,'15년일입'!$A$7:$A$633,'15년위원회별'!$A27,'15년일입'!$B$7:$B$633,'15년위원회별'!$C27)</f>
        <v>0</v>
      </c>
      <c r="E27" s="84">
        <f>SUMIFS('15년일입'!$H$7:$H$633,'15년일입'!$A$7:$A$633,'15년위원회별'!$A27,'15년일입'!$B$7:$B$633,'15년위원회별'!$C27)</f>
        <v>0</v>
      </c>
      <c r="F27" s="84">
        <f>SUMIFS('15년일입'!$I$7:$I$633,'15년일입'!$A$7:$A$633,'15년위원회별'!$A27,'15년일입'!$B$7:$B$633,'15년위원회별'!$C27)</f>
        <v>0</v>
      </c>
      <c r="G27" s="84">
        <f>SUMIFS('15년일입'!$J$7:$J$633,'15년일입'!$A$7:$A$633,'15년위원회별'!$A27,'15년일입'!$B$7:$B$633,'15년위원회별'!$C27)</f>
        <v>0</v>
      </c>
      <c r="H27" s="84">
        <f>SUMIFS('15년일입'!$T$7:$T$633,'15년일입'!$A$7:$A$633,'15년위원회별'!$A27,'15년일입'!$B$7:$B$633,'15년위원회별'!$C27)</f>
        <v>0</v>
      </c>
      <c r="I27" s="84">
        <f>SUMIFS('15년일입'!$U$7:$U$633,'15년일입'!$A$7:$A$633,'15년위원회별'!$A27,'15년일입'!$B$7:$B$633,'15년위원회별'!$C27)</f>
        <v>0</v>
      </c>
      <c r="J27" s="84">
        <f>SUMIFS('15년일입'!$K$7:$K$633,'15년일입'!$A$7:$A$633,'15년위원회별'!$A27,'15년일입'!$B$7:$B$633,'15년위원회별'!$C27)</f>
        <v>0</v>
      </c>
      <c r="K27" s="84">
        <f>SUMIFS('15년일입'!$L$7:$L$633,'15년일입'!$A$7:$A$633,'15년위원회별'!$A27,'15년일입'!$B$7:$B$633,'15년위원회별'!$C27)</f>
        <v>0</v>
      </c>
      <c r="L27" s="84">
        <f>SUMIFS('15년일입'!$M$7:$M$633,'15년일입'!$A$7:$A$633,'15년위원회별'!$A27,'15년일입'!$B$7:$B$633,'15년위원회별'!$C27)</f>
        <v>0</v>
      </c>
      <c r="M27" s="84">
        <f>SUMIFS('15년일입'!$Y$7:$Y$633,'15년일입'!$A$7:$A$633,'15년위원회별'!$A27,'15년일입'!$B$7:$B$633,'15년위원회별'!$C27)</f>
        <v>0</v>
      </c>
      <c r="N27" s="84">
        <f>SUMIFS('15년일입'!$Z$7:$Z$633,'15년일입'!$A$7:$A$633,'15년위원회별'!$A27,'15년일입'!$B$7:$B$633,'15년위원회별'!$C27)</f>
        <v>0</v>
      </c>
      <c r="P27" s="84">
        <f>SUMIFS('15년일출'!$H$7:$H$688,'15년일출'!$B$7:$B$688,'15년위원회별'!$A27,'15년일출'!$C$7:$C$688,'15년위원회별'!$C27)</f>
        <v>0</v>
      </c>
      <c r="Q27" s="84">
        <f>SUMIFS('15년일출'!$I$7:$I$688,'15년일출'!$B$7:$B$688,'15년위원회별'!$A27,'15년일출'!$C$7:$C$688,'15년위원회별'!$C27)</f>
        <v>0</v>
      </c>
      <c r="R27" s="84">
        <f>SUMIFS('15년일출'!$J$7:$J$688,'15년일출'!$B$7:$B$688,'15년위원회별'!$A27,'15년일출'!$C$7:$C$688,'15년위원회별'!$C27)</f>
        <v>0</v>
      </c>
      <c r="S27" s="84">
        <f>SUMIFS('15년일출'!$K$7:$K$688,'15년일출'!$B$7:$B$688,'15년위원회별'!$A27,'15년일출'!$C$7:$C$688,'15년위원회별'!$C27)</f>
        <v>0</v>
      </c>
      <c r="T27" s="84">
        <f>SUMIFS('15년일출'!$U$7:$U$688,'15년일출'!$B$7:$B$688,'15년위원회별'!$A27,'15년일출'!$C$7:$C$688,'15년위원회별'!$C27)</f>
        <v>0</v>
      </c>
      <c r="U27" s="84">
        <f>SUMIFS('15년일출'!$V$7:$V$688,'15년일출'!$B$7:$B$688,'15년위원회별'!$A27,'15년일출'!$C$7:$C$688,'15년위원회별'!$C27)</f>
        <v>0</v>
      </c>
      <c r="V27" s="84">
        <f>SUMIFS('15년일출'!$L$7:$L$688,'15년일출'!$B$7:$B$688,'15년위원회별'!$A27,'15년일출'!$C$7:$C$688,'15년위원회별'!$C27)</f>
        <v>0</v>
      </c>
      <c r="W27" s="84">
        <f>SUMIFS('15년일출'!$M$7:$M$688,'15년일출'!$B$7:$B$688,'15년위원회별'!$A27,'15년일출'!$C$7:$C$688,'15년위원회별'!$C27)</f>
        <v>0</v>
      </c>
      <c r="X27" s="84">
        <f>SUMIFS('15년일출'!$N$7:$N$688,'15년일출'!$B$7:$B$688,'15년위원회별'!$A27,'15년일출'!$C$7:$C$688,'15년위원회별'!$C27)</f>
        <v>0</v>
      </c>
      <c r="Y27" s="84">
        <f>SUMIFS('15년일출'!$Z$7:$Z$688,'15년일출'!$B$7:$B$688,'15년위원회별'!$A27,'15년일출'!$C$7:$C$688,'15년위원회별'!$C27)</f>
        <v>0</v>
      </c>
      <c r="Z27" s="84">
        <f>SUMIFS('15년일출'!$AA$7:$AA$688,'15년일출'!$B$7:$B$688,'15년위원회별'!$A27,'15년일출'!$C$7:$C$688,'15년위원회별'!$C27)</f>
        <v>0</v>
      </c>
    </row>
    <row r="28" spans="1:26" ht="16.5" customHeight="1">
      <c r="B28" s="269" t="s">
        <v>406</v>
      </c>
      <c r="C28" s="270"/>
      <c r="D28" s="82">
        <f>SUM(D29:D31)</f>
        <v>0</v>
      </c>
      <c r="E28" s="82">
        <f t="shared" ref="E28:N28" si="14">SUM(E29:E31)</f>
        <v>0</v>
      </c>
      <c r="F28" s="82">
        <f t="shared" si="14"/>
        <v>0</v>
      </c>
      <c r="G28" s="82">
        <f t="shared" si="14"/>
        <v>0</v>
      </c>
      <c r="H28" s="82">
        <f t="shared" si="14"/>
        <v>0</v>
      </c>
      <c r="I28" s="82">
        <f t="shared" si="14"/>
        <v>0</v>
      </c>
      <c r="J28" s="82">
        <f t="shared" si="14"/>
        <v>0</v>
      </c>
      <c r="K28" s="82">
        <f t="shared" si="14"/>
        <v>0</v>
      </c>
      <c r="L28" s="82">
        <f t="shared" si="14"/>
        <v>0</v>
      </c>
      <c r="M28" s="82">
        <f t="shared" si="14"/>
        <v>0</v>
      </c>
      <c r="N28" s="82">
        <f t="shared" si="14"/>
        <v>0</v>
      </c>
      <c r="P28" s="82">
        <f>SUM(P29:P31)</f>
        <v>0</v>
      </c>
      <c r="Q28" s="82">
        <f t="shared" ref="Q28:Z28" si="15">SUM(Q29:Q31)</f>
        <v>0</v>
      </c>
      <c r="R28" s="82">
        <f t="shared" si="15"/>
        <v>10000</v>
      </c>
      <c r="S28" s="82">
        <f t="shared" si="15"/>
        <v>10000</v>
      </c>
      <c r="T28" s="82">
        <f t="shared" si="15"/>
        <v>10000</v>
      </c>
      <c r="U28" s="82">
        <f t="shared" si="15"/>
        <v>0</v>
      </c>
      <c r="V28" s="82">
        <f t="shared" si="15"/>
        <v>0</v>
      </c>
      <c r="W28" s="82">
        <f t="shared" si="15"/>
        <v>0</v>
      </c>
      <c r="X28" s="82">
        <f t="shared" si="15"/>
        <v>0</v>
      </c>
      <c r="Y28" s="82">
        <f t="shared" si="15"/>
        <v>0</v>
      </c>
      <c r="Z28" s="82">
        <f t="shared" si="15"/>
        <v>0</v>
      </c>
    </row>
    <row r="29" spans="1:26" ht="16.5" customHeight="1">
      <c r="A29" t="s">
        <v>95</v>
      </c>
      <c r="B29" s="86"/>
      <c r="C29" s="86" t="s">
        <v>111</v>
      </c>
      <c r="D29" s="84">
        <f>SUMIFS('15년일입'!$G$7:$G$633,'15년일입'!$A$7:$A$633,'15년위원회별'!$A29,'15년일입'!$B$7:$B$633,'15년위원회별'!$C29)</f>
        <v>0</v>
      </c>
      <c r="E29" s="84">
        <f>SUMIFS('15년일입'!$H$7:$H$633,'15년일입'!$A$7:$A$633,'15년위원회별'!$A29,'15년일입'!$B$7:$B$633,'15년위원회별'!$C29)</f>
        <v>0</v>
      </c>
      <c r="F29" s="84">
        <f>SUMIFS('15년일입'!$I$7:$I$633,'15년일입'!$A$7:$A$633,'15년위원회별'!$A29,'15년일입'!$B$7:$B$633,'15년위원회별'!$C29)</f>
        <v>0</v>
      </c>
      <c r="G29" s="84">
        <f>SUMIFS('15년일입'!$J$7:$J$633,'15년일입'!$A$7:$A$633,'15년위원회별'!$A29,'15년일입'!$B$7:$B$633,'15년위원회별'!$C29)</f>
        <v>0</v>
      </c>
      <c r="H29" s="84">
        <f>SUMIFS('15년일입'!$T$7:$T$633,'15년일입'!$A$7:$A$633,'15년위원회별'!$A29,'15년일입'!$B$7:$B$633,'15년위원회별'!$C29)</f>
        <v>0</v>
      </c>
      <c r="I29" s="84">
        <f>SUMIFS('15년일입'!$U$7:$U$633,'15년일입'!$A$7:$A$633,'15년위원회별'!$A29,'15년일입'!$B$7:$B$633,'15년위원회별'!$C29)</f>
        <v>0</v>
      </c>
      <c r="J29" s="84">
        <f>SUMIFS('15년일입'!$K$7:$K$633,'15년일입'!$A$7:$A$633,'15년위원회별'!$A29,'15년일입'!$B$7:$B$633,'15년위원회별'!$C29)</f>
        <v>0</v>
      </c>
      <c r="K29" s="84">
        <f>SUMIFS('15년일입'!$L$7:$L$633,'15년일입'!$A$7:$A$633,'15년위원회별'!$A29,'15년일입'!$B$7:$B$633,'15년위원회별'!$C29)</f>
        <v>0</v>
      </c>
      <c r="L29" s="84">
        <f>SUMIFS('15년일입'!$M$7:$M$633,'15년일입'!$A$7:$A$633,'15년위원회별'!$A29,'15년일입'!$B$7:$B$633,'15년위원회별'!$C29)</f>
        <v>0</v>
      </c>
      <c r="M29" s="84">
        <f>SUMIFS('15년일입'!$Y$7:$Y$633,'15년일입'!$A$7:$A$633,'15년위원회별'!$A29,'15년일입'!$B$7:$B$633,'15년위원회별'!$C29)</f>
        <v>0</v>
      </c>
      <c r="N29" s="84">
        <f>SUMIFS('15년일입'!$Z$7:$Z$633,'15년일입'!$A$7:$A$633,'15년위원회별'!$A29,'15년일입'!$B$7:$B$633,'15년위원회별'!$C29)</f>
        <v>0</v>
      </c>
      <c r="P29" s="84">
        <f>SUMIFS('15년일출'!$H$7:$H$688,'15년일출'!$B$7:$B$688,'15년위원회별'!$A29,'15년일출'!$C$7:$C$688,'15년위원회별'!$C29)</f>
        <v>0</v>
      </c>
      <c r="Q29" s="84">
        <f>SUMIFS('15년일출'!$I$7:$I$688,'15년일출'!$B$7:$B$688,'15년위원회별'!$A29,'15년일출'!$C$7:$C$688,'15년위원회별'!$C29)</f>
        <v>0</v>
      </c>
      <c r="R29" s="84">
        <f>SUMIFS('15년일출'!$J$7:$J$688,'15년일출'!$B$7:$B$688,'15년위원회별'!$A29,'15년일출'!$C$7:$C$688,'15년위원회별'!$C29)</f>
        <v>0</v>
      </c>
      <c r="S29" s="84">
        <f>SUMIFS('15년일출'!$K$7:$K$688,'15년일출'!$B$7:$B$688,'15년위원회별'!$A29,'15년일출'!$C$7:$C$688,'15년위원회별'!$C29)</f>
        <v>0</v>
      </c>
      <c r="T29" s="84">
        <f>SUMIFS('15년일출'!$U$7:$U$688,'15년일출'!$B$7:$B$688,'15년위원회별'!$A29,'15년일출'!$C$7:$C$688,'15년위원회별'!$C29)</f>
        <v>0</v>
      </c>
      <c r="U29" s="84">
        <f>SUMIFS('15년일출'!$V$7:$V$688,'15년일출'!$B$7:$B$688,'15년위원회별'!$A29,'15년일출'!$C$7:$C$688,'15년위원회별'!$C29)</f>
        <v>0</v>
      </c>
      <c r="V29" s="84">
        <f>SUMIFS('15년일출'!$L$7:$L$688,'15년일출'!$B$7:$B$688,'15년위원회별'!$A29,'15년일출'!$C$7:$C$688,'15년위원회별'!$C29)</f>
        <v>0</v>
      </c>
      <c r="W29" s="84">
        <f>SUMIFS('15년일출'!$M$7:$M$688,'15년일출'!$B$7:$B$688,'15년위원회별'!$A29,'15년일출'!$C$7:$C$688,'15년위원회별'!$C29)</f>
        <v>0</v>
      </c>
      <c r="X29" s="84">
        <f>SUMIFS('15년일출'!$N$7:$N$688,'15년일출'!$B$7:$B$688,'15년위원회별'!$A29,'15년일출'!$C$7:$C$688,'15년위원회별'!$C29)</f>
        <v>0</v>
      </c>
      <c r="Y29" s="84">
        <f>SUMIFS('15년일출'!$Z$7:$Z$688,'15년일출'!$B$7:$B$688,'15년위원회별'!$A29,'15년일출'!$C$7:$C$688,'15년위원회별'!$C29)</f>
        <v>0</v>
      </c>
      <c r="Z29" s="84">
        <f>SUMIFS('15년일출'!$AA$7:$AA$688,'15년일출'!$B$7:$B$688,'15년위원회별'!$A29,'15년일출'!$C$7:$C$688,'15년위원회별'!$C29)</f>
        <v>0</v>
      </c>
    </row>
    <row r="30" spans="1:26" ht="16.5" customHeight="1">
      <c r="A30" t="s">
        <v>95</v>
      </c>
      <c r="B30" s="83"/>
      <c r="C30" s="83" t="s">
        <v>70</v>
      </c>
      <c r="D30" s="84">
        <f>SUMIFS('15년일입'!$G$7:$G$633,'15년일입'!$A$7:$A$633,'15년위원회별'!$A30,'15년일입'!$B$7:$B$633,'15년위원회별'!$C30)</f>
        <v>0</v>
      </c>
      <c r="E30" s="84">
        <f>SUMIFS('15년일입'!$H$7:$H$633,'15년일입'!$A$7:$A$633,'15년위원회별'!$A30,'15년일입'!$B$7:$B$633,'15년위원회별'!$C30)</f>
        <v>0</v>
      </c>
      <c r="F30" s="84">
        <f>SUMIFS('15년일입'!$I$7:$I$633,'15년일입'!$A$7:$A$633,'15년위원회별'!$A30,'15년일입'!$B$7:$B$633,'15년위원회별'!$C30)</f>
        <v>0</v>
      </c>
      <c r="G30" s="84">
        <f>SUMIFS('15년일입'!$J$7:$J$633,'15년일입'!$A$7:$A$633,'15년위원회별'!$A30,'15년일입'!$B$7:$B$633,'15년위원회별'!$C30)</f>
        <v>0</v>
      </c>
      <c r="H30" s="84">
        <f>SUMIFS('15년일입'!$T$7:$T$633,'15년일입'!$A$7:$A$633,'15년위원회별'!$A30,'15년일입'!$B$7:$B$633,'15년위원회별'!$C30)</f>
        <v>0</v>
      </c>
      <c r="I30" s="84">
        <f>SUMIFS('15년일입'!$U$7:$U$633,'15년일입'!$A$7:$A$633,'15년위원회별'!$A30,'15년일입'!$B$7:$B$633,'15년위원회별'!$C30)</f>
        <v>0</v>
      </c>
      <c r="J30" s="84">
        <f>SUMIFS('15년일입'!$K$7:$K$633,'15년일입'!$A$7:$A$633,'15년위원회별'!$A30,'15년일입'!$B$7:$B$633,'15년위원회별'!$C30)</f>
        <v>0</v>
      </c>
      <c r="K30" s="84">
        <f>SUMIFS('15년일입'!$L$7:$L$633,'15년일입'!$A$7:$A$633,'15년위원회별'!$A30,'15년일입'!$B$7:$B$633,'15년위원회별'!$C30)</f>
        <v>0</v>
      </c>
      <c r="L30" s="84">
        <f>SUMIFS('15년일입'!$M$7:$M$633,'15년일입'!$A$7:$A$633,'15년위원회별'!$A30,'15년일입'!$B$7:$B$633,'15년위원회별'!$C30)</f>
        <v>0</v>
      </c>
      <c r="M30" s="84">
        <f>SUMIFS('15년일입'!$Y$7:$Y$633,'15년일입'!$A$7:$A$633,'15년위원회별'!$A30,'15년일입'!$B$7:$B$633,'15년위원회별'!$C30)</f>
        <v>0</v>
      </c>
      <c r="N30" s="84">
        <f>SUMIFS('15년일입'!$Z$7:$Z$633,'15년일입'!$A$7:$A$633,'15년위원회별'!$A30,'15년일입'!$B$7:$B$633,'15년위원회별'!$C30)</f>
        <v>0</v>
      </c>
      <c r="P30" s="84">
        <f>SUMIFS('15년일출'!$H$7:$H$688,'15년일출'!$B$7:$B$688,'15년위원회별'!$A30,'15년일출'!$C$7:$C$688,'15년위원회별'!$C30)</f>
        <v>0</v>
      </c>
      <c r="Q30" s="84">
        <f>SUMIFS('15년일출'!$I$7:$I$688,'15년일출'!$B$7:$B$688,'15년위원회별'!$A30,'15년일출'!$C$7:$C$688,'15년위원회별'!$C30)</f>
        <v>0</v>
      </c>
      <c r="R30" s="84">
        <f>SUMIFS('15년일출'!$J$7:$J$688,'15년일출'!$B$7:$B$688,'15년위원회별'!$A30,'15년일출'!$C$7:$C$688,'15년위원회별'!$C30)</f>
        <v>0</v>
      </c>
      <c r="S30" s="84">
        <f>SUMIFS('15년일출'!$K$7:$K$688,'15년일출'!$B$7:$B$688,'15년위원회별'!$A30,'15년일출'!$C$7:$C$688,'15년위원회별'!$C30)</f>
        <v>0</v>
      </c>
      <c r="T30" s="84">
        <f>SUMIFS('15년일출'!$U$7:$U$688,'15년일출'!$B$7:$B$688,'15년위원회별'!$A30,'15년일출'!$C$7:$C$688,'15년위원회별'!$C30)</f>
        <v>0</v>
      </c>
      <c r="U30" s="84">
        <f>SUMIFS('15년일출'!$V$7:$V$688,'15년일출'!$B$7:$B$688,'15년위원회별'!$A30,'15년일출'!$C$7:$C$688,'15년위원회별'!$C30)</f>
        <v>0</v>
      </c>
      <c r="V30" s="84">
        <f>SUMIFS('15년일출'!$L$7:$L$688,'15년일출'!$B$7:$B$688,'15년위원회별'!$A30,'15년일출'!$C$7:$C$688,'15년위원회별'!$C30)</f>
        <v>0</v>
      </c>
      <c r="W30" s="84">
        <f>SUMIFS('15년일출'!$M$7:$M$688,'15년일출'!$B$7:$B$688,'15년위원회별'!$A30,'15년일출'!$C$7:$C$688,'15년위원회별'!$C30)</f>
        <v>0</v>
      </c>
      <c r="X30" s="84">
        <f>SUMIFS('15년일출'!$N$7:$N$688,'15년일출'!$B$7:$B$688,'15년위원회별'!$A30,'15년일출'!$C$7:$C$688,'15년위원회별'!$C30)</f>
        <v>0</v>
      </c>
      <c r="Y30" s="84">
        <f>SUMIFS('15년일출'!$Z$7:$Z$688,'15년일출'!$B$7:$B$688,'15년위원회별'!$A30,'15년일출'!$C$7:$C$688,'15년위원회별'!$C30)</f>
        <v>0</v>
      </c>
      <c r="Z30" s="84">
        <f>SUMIFS('15년일출'!$AA$7:$AA$688,'15년일출'!$B$7:$B$688,'15년위원회별'!$A30,'15년일출'!$C$7:$C$688,'15년위원회별'!$C30)</f>
        <v>0</v>
      </c>
    </row>
    <row r="31" spans="1:26" ht="16.5" customHeight="1">
      <c r="A31" t="s">
        <v>95</v>
      </c>
      <c r="B31" s="83"/>
      <c r="C31" s="83" t="s">
        <v>389</v>
      </c>
      <c r="D31" s="84">
        <f>SUMIFS('15년일입'!$G$7:$G$633,'15년일입'!$A$7:$A$633,'15년위원회별'!$A31,'15년일입'!$B$7:$B$633,'15년위원회별'!$C31)</f>
        <v>0</v>
      </c>
      <c r="E31" s="84">
        <f>SUMIFS('15년일입'!$H$7:$H$633,'15년일입'!$A$7:$A$633,'15년위원회별'!$A31,'15년일입'!$B$7:$B$633,'15년위원회별'!$C31)</f>
        <v>0</v>
      </c>
      <c r="F31" s="84">
        <f>SUMIFS('15년일입'!$I$7:$I$633,'15년일입'!$A$7:$A$633,'15년위원회별'!$A31,'15년일입'!$B$7:$B$633,'15년위원회별'!$C31)</f>
        <v>0</v>
      </c>
      <c r="G31" s="84">
        <f>SUMIFS('15년일입'!$J$7:$J$633,'15년일입'!$A$7:$A$633,'15년위원회별'!$A31,'15년일입'!$B$7:$B$633,'15년위원회별'!$C31)</f>
        <v>0</v>
      </c>
      <c r="H31" s="84">
        <f>SUMIFS('15년일입'!$T$7:$T$633,'15년일입'!$A$7:$A$633,'15년위원회별'!$A31,'15년일입'!$B$7:$B$633,'15년위원회별'!$C31)</f>
        <v>0</v>
      </c>
      <c r="I31" s="84">
        <f>SUMIFS('15년일입'!$U$7:$U$633,'15년일입'!$A$7:$A$633,'15년위원회별'!$A31,'15년일입'!$B$7:$B$633,'15년위원회별'!$C31)</f>
        <v>0</v>
      </c>
      <c r="J31" s="84">
        <f>SUMIFS('15년일입'!$K$7:$K$633,'15년일입'!$A$7:$A$633,'15년위원회별'!$A31,'15년일입'!$B$7:$B$633,'15년위원회별'!$C31)</f>
        <v>0</v>
      </c>
      <c r="K31" s="84">
        <f>SUMIFS('15년일입'!$L$7:$L$633,'15년일입'!$A$7:$A$633,'15년위원회별'!$A31,'15년일입'!$B$7:$B$633,'15년위원회별'!$C31)</f>
        <v>0</v>
      </c>
      <c r="L31" s="84">
        <f>SUMIFS('15년일입'!$M$7:$M$633,'15년일입'!$A$7:$A$633,'15년위원회별'!$A31,'15년일입'!$B$7:$B$633,'15년위원회별'!$C31)</f>
        <v>0</v>
      </c>
      <c r="M31" s="84">
        <f>SUMIFS('15년일입'!$Y$7:$Y$633,'15년일입'!$A$7:$A$633,'15년위원회별'!$A31,'15년일입'!$B$7:$B$633,'15년위원회별'!$C31)</f>
        <v>0</v>
      </c>
      <c r="N31" s="84">
        <f>SUMIFS('15년일입'!$Z$7:$Z$633,'15년일입'!$A$7:$A$633,'15년위원회별'!$A31,'15년일입'!$B$7:$B$633,'15년위원회별'!$C31)</f>
        <v>0</v>
      </c>
      <c r="P31" s="84">
        <f>SUMIFS('15년일출'!$H$7:$H$688,'15년일출'!$B$7:$B$688,'15년위원회별'!$A31,'15년일출'!$C$7:$C$688,'15년위원회별'!$C31)</f>
        <v>0</v>
      </c>
      <c r="Q31" s="84">
        <f>SUMIFS('15년일출'!$I$7:$I$688,'15년일출'!$B$7:$B$688,'15년위원회별'!$A31,'15년일출'!$C$7:$C$688,'15년위원회별'!$C31)</f>
        <v>0</v>
      </c>
      <c r="R31" s="84">
        <f>SUMIFS('15년일출'!$J$7:$J$688,'15년일출'!$B$7:$B$688,'15년위원회별'!$A31,'15년일출'!$C$7:$C$688,'15년위원회별'!$C31)</f>
        <v>10000</v>
      </c>
      <c r="S31" s="84">
        <f>SUMIFS('15년일출'!$K$7:$K$688,'15년일출'!$B$7:$B$688,'15년위원회별'!$A31,'15년일출'!$C$7:$C$688,'15년위원회별'!$C31)</f>
        <v>10000</v>
      </c>
      <c r="T31" s="84">
        <f>SUMIFS('15년일출'!$U$7:$U$688,'15년일출'!$B$7:$B$688,'15년위원회별'!$A31,'15년일출'!$C$7:$C$688,'15년위원회별'!$C31)</f>
        <v>10000</v>
      </c>
      <c r="U31" s="84">
        <f>SUMIFS('15년일출'!$V$7:$V$688,'15년일출'!$B$7:$B$688,'15년위원회별'!$A31,'15년일출'!$C$7:$C$688,'15년위원회별'!$C31)</f>
        <v>0</v>
      </c>
      <c r="V31" s="84">
        <f>SUMIFS('15년일출'!$L$7:$L$688,'15년일출'!$B$7:$B$688,'15년위원회별'!$A31,'15년일출'!$C$7:$C$688,'15년위원회별'!$C31)</f>
        <v>0</v>
      </c>
      <c r="W31" s="84">
        <f>SUMIFS('15년일출'!$M$7:$M$688,'15년일출'!$B$7:$B$688,'15년위원회별'!$A31,'15년일출'!$C$7:$C$688,'15년위원회별'!$C31)</f>
        <v>0</v>
      </c>
      <c r="X31" s="84">
        <f>SUMIFS('15년일출'!$N$7:$N$688,'15년일출'!$B$7:$B$688,'15년위원회별'!$A31,'15년일출'!$C$7:$C$688,'15년위원회별'!$C31)</f>
        <v>0</v>
      </c>
      <c r="Y31" s="84">
        <f>SUMIFS('15년일출'!$Z$7:$Z$688,'15년일출'!$B$7:$B$688,'15년위원회별'!$A31,'15년일출'!$C$7:$C$688,'15년위원회별'!$C31)</f>
        <v>0</v>
      </c>
      <c r="Z31" s="84">
        <f>SUMIFS('15년일출'!$AA$7:$AA$688,'15년일출'!$B$7:$B$688,'15년위원회별'!$A31,'15년일출'!$C$7:$C$688,'15년위원회별'!$C31)</f>
        <v>0</v>
      </c>
    </row>
    <row r="32" spans="1:26" ht="16.5" customHeight="1">
      <c r="B32" s="267" t="s">
        <v>11</v>
      </c>
      <c r="C32" s="268"/>
      <c r="D32" s="82">
        <f>SUM(D33:D36)</f>
        <v>0</v>
      </c>
      <c r="E32" s="82">
        <f t="shared" ref="E32:N32" si="16">SUM(E33:E36)</f>
        <v>0</v>
      </c>
      <c r="F32" s="82">
        <f t="shared" si="16"/>
        <v>0</v>
      </c>
      <c r="G32" s="82">
        <f t="shared" si="16"/>
        <v>0</v>
      </c>
      <c r="H32" s="82">
        <f t="shared" si="16"/>
        <v>0</v>
      </c>
      <c r="I32" s="82">
        <f t="shared" si="16"/>
        <v>0</v>
      </c>
      <c r="J32" s="82">
        <f t="shared" si="16"/>
        <v>0</v>
      </c>
      <c r="K32" s="82">
        <f t="shared" si="16"/>
        <v>0</v>
      </c>
      <c r="L32" s="82">
        <f t="shared" si="16"/>
        <v>0</v>
      </c>
      <c r="M32" s="82">
        <f t="shared" si="16"/>
        <v>0</v>
      </c>
      <c r="N32" s="82">
        <f t="shared" si="16"/>
        <v>0</v>
      </c>
      <c r="P32" s="82">
        <f>SUM(P33:P36)</f>
        <v>0</v>
      </c>
      <c r="Q32" s="82">
        <f t="shared" ref="Q32:Z32" si="17">SUM(Q33:Q36)</f>
        <v>0</v>
      </c>
      <c r="R32" s="82">
        <f t="shared" si="17"/>
        <v>0</v>
      </c>
      <c r="S32" s="82">
        <f t="shared" si="17"/>
        <v>0</v>
      </c>
      <c r="T32" s="82">
        <f t="shared" si="17"/>
        <v>0</v>
      </c>
      <c r="U32" s="82">
        <f t="shared" si="17"/>
        <v>0</v>
      </c>
      <c r="V32" s="82">
        <f t="shared" si="17"/>
        <v>0</v>
      </c>
      <c r="W32" s="82">
        <f t="shared" si="17"/>
        <v>0</v>
      </c>
      <c r="X32" s="82">
        <f t="shared" si="17"/>
        <v>0</v>
      </c>
      <c r="Y32" s="82">
        <f t="shared" si="17"/>
        <v>0</v>
      </c>
      <c r="Z32" s="82">
        <f t="shared" si="17"/>
        <v>0</v>
      </c>
    </row>
    <row r="33" spans="1:26" ht="16.5" customHeight="1">
      <c r="A33" t="s">
        <v>526</v>
      </c>
      <c r="B33" s="83"/>
      <c r="C33" s="83" t="s">
        <v>210</v>
      </c>
      <c r="D33" s="84">
        <f>SUMIFS('15년일입'!$G$7:$G$633,'15년일입'!$A$7:$A$633,'15년위원회별'!$A33,'15년일입'!$B$7:$B$633,'15년위원회별'!$C33)</f>
        <v>0</v>
      </c>
      <c r="E33" s="84">
        <f>SUMIFS('15년일입'!$H$7:$H$633,'15년일입'!$A$7:$A$633,'15년위원회별'!$A33,'15년일입'!$B$7:$B$633,'15년위원회별'!$C33)</f>
        <v>0</v>
      </c>
      <c r="F33" s="84">
        <f>SUMIFS('15년일입'!$I$7:$I$633,'15년일입'!$A$7:$A$633,'15년위원회별'!$A33,'15년일입'!$B$7:$B$633,'15년위원회별'!$C33)</f>
        <v>0</v>
      </c>
      <c r="G33" s="84">
        <f>SUMIFS('15년일입'!$J$7:$J$633,'15년일입'!$A$7:$A$633,'15년위원회별'!$A33,'15년일입'!$B$7:$B$633,'15년위원회별'!$C33)</f>
        <v>0</v>
      </c>
      <c r="H33" s="84">
        <f>SUMIFS('15년일입'!$T$7:$T$633,'15년일입'!$A$7:$A$633,'15년위원회별'!$A33,'15년일입'!$B$7:$B$633,'15년위원회별'!$C33)</f>
        <v>0</v>
      </c>
      <c r="I33" s="84">
        <f>SUMIFS('15년일입'!$U$7:$U$633,'15년일입'!$A$7:$A$633,'15년위원회별'!$A33,'15년일입'!$B$7:$B$633,'15년위원회별'!$C33)</f>
        <v>0</v>
      </c>
      <c r="J33" s="84">
        <f>SUMIFS('15년일입'!$K$7:$K$633,'15년일입'!$A$7:$A$633,'15년위원회별'!$A33,'15년일입'!$B$7:$B$633,'15년위원회별'!$C33)</f>
        <v>0</v>
      </c>
      <c r="K33" s="84">
        <f>SUMIFS('15년일입'!$L$7:$L$633,'15년일입'!$A$7:$A$633,'15년위원회별'!$A33,'15년일입'!$B$7:$B$633,'15년위원회별'!$C33)</f>
        <v>0</v>
      </c>
      <c r="L33" s="84">
        <f>SUMIFS('15년일입'!$M$7:$M$633,'15년일입'!$A$7:$A$633,'15년위원회별'!$A33,'15년일입'!$B$7:$B$633,'15년위원회별'!$C33)</f>
        <v>0</v>
      </c>
      <c r="M33" s="84">
        <f>SUMIFS('15년일입'!$Y$7:$Y$633,'15년일입'!$A$7:$A$633,'15년위원회별'!$A33,'15년일입'!$B$7:$B$633,'15년위원회별'!$C33)</f>
        <v>0</v>
      </c>
      <c r="N33" s="84">
        <f>SUMIFS('15년일입'!$Z$7:$Z$633,'15년일입'!$A$7:$A$633,'15년위원회별'!$A33,'15년일입'!$B$7:$B$633,'15년위원회별'!$C33)</f>
        <v>0</v>
      </c>
      <c r="P33" s="84">
        <f>SUMIFS('15년일출'!$H$7:$H$688,'15년일출'!$B$7:$B$688,'15년위원회별'!$A33,'15년일출'!$C$7:$C$688,'15년위원회별'!$C33)</f>
        <v>0</v>
      </c>
      <c r="Q33" s="84">
        <f>SUMIFS('15년일출'!$I$7:$I$688,'15년일출'!$B$7:$B$688,'15년위원회별'!$A33,'15년일출'!$C$7:$C$688,'15년위원회별'!$C33)</f>
        <v>0</v>
      </c>
      <c r="R33" s="84">
        <f>SUMIFS('15년일출'!$J$7:$J$688,'15년일출'!$B$7:$B$688,'15년위원회별'!$A33,'15년일출'!$C$7:$C$688,'15년위원회별'!$C33)</f>
        <v>0</v>
      </c>
      <c r="S33" s="84">
        <f>SUMIFS('15년일출'!$K$7:$K$688,'15년일출'!$B$7:$B$688,'15년위원회별'!$A33,'15년일출'!$C$7:$C$688,'15년위원회별'!$C33)</f>
        <v>0</v>
      </c>
      <c r="T33" s="84">
        <f>SUMIFS('15년일출'!$U$7:$U$688,'15년일출'!$B$7:$B$688,'15년위원회별'!$A33,'15년일출'!$C$7:$C$688,'15년위원회별'!$C33)</f>
        <v>0</v>
      </c>
      <c r="U33" s="84">
        <f>SUMIFS('15년일출'!$V$7:$V$688,'15년일출'!$B$7:$B$688,'15년위원회별'!$A33,'15년일출'!$C$7:$C$688,'15년위원회별'!$C33)</f>
        <v>0</v>
      </c>
      <c r="V33" s="84">
        <f>SUMIFS('15년일출'!$L$7:$L$688,'15년일출'!$B$7:$B$688,'15년위원회별'!$A33,'15년일출'!$C$7:$C$688,'15년위원회별'!$C33)</f>
        <v>0</v>
      </c>
      <c r="W33" s="84">
        <f>SUMIFS('15년일출'!$M$7:$M$688,'15년일출'!$B$7:$B$688,'15년위원회별'!$A33,'15년일출'!$C$7:$C$688,'15년위원회별'!$C33)</f>
        <v>0</v>
      </c>
      <c r="X33" s="84">
        <f>SUMIFS('15년일출'!$N$7:$N$688,'15년일출'!$B$7:$B$688,'15년위원회별'!$A33,'15년일출'!$C$7:$C$688,'15년위원회별'!$C33)</f>
        <v>0</v>
      </c>
      <c r="Y33" s="84">
        <f>SUMIFS('15년일출'!$Z$7:$Z$688,'15년일출'!$B$7:$B$688,'15년위원회별'!$A33,'15년일출'!$C$7:$C$688,'15년위원회별'!$C33)</f>
        <v>0</v>
      </c>
      <c r="Z33" s="84">
        <f>SUMIFS('15년일출'!$AA$7:$AA$688,'15년일출'!$B$7:$B$688,'15년위원회별'!$A33,'15년일출'!$C$7:$C$688,'15년위원회별'!$C33)</f>
        <v>0</v>
      </c>
    </row>
    <row r="34" spans="1:26" ht="16.5" customHeight="1">
      <c r="A34" t="s">
        <v>526</v>
      </c>
      <c r="B34" s="83"/>
      <c r="C34" s="83" t="s">
        <v>362</v>
      </c>
      <c r="D34" s="84">
        <f>SUMIFS('15년일입'!$G$7:$G$633,'15년일입'!$A$7:$A$633,'15년위원회별'!$A34,'15년일입'!$B$7:$B$633,'15년위원회별'!$C34)</f>
        <v>0</v>
      </c>
      <c r="E34" s="84">
        <f>SUMIFS('15년일입'!$H$7:$H$633,'15년일입'!$A$7:$A$633,'15년위원회별'!$A34,'15년일입'!$B$7:$B$633,'15년위원회별'!$C34)</f>
        <v>0</v>
      </c>
      <c r="F34" s="84">
        <f>SUMIFS('15년일입'!$I$7:$I$633,'15년일입'!$A$7:$A$633,'15년위원회별'!$A34,'15년일입'!$B$7:$B$633,'15년위원회별'!$C34)</f>
        <v>0</v>
      </c>
      <c r="G34" s="84">
        <f>SUMIFS('15년일입'!$J$7:$J$633,'15년일입'!$A$7:$A$633,'15년위원회별'!$A34,'15년일입'!$B$7:$B$633,'15년위원회별'!$C34)</f>
        <v>0</v>
      </c>
      <c r="H34" s="84">
        <f>SUMIFS('15년일입'!$T$7:$T$633,'15년일입'!$A$7:$A$633,'15년위원회별'!$A34,'15년일입'!$B$7:$B$633,'15년위원회별'!$C34)</f>
        <v>0</v>
      </c>
      <c r="I34" s="84">
        <f>SUMIFS('15년일입'!$U$7:$U$633,'15년일입'!$A$7:$A$633,'15년위원회별'!$A34,'15년일입'!$B$7:$B$633,'15년위원회별'!$C34)</f>
        <v>0</v>
      </c>
      <c r="J34" s="84">
        <f>SUMIFS('15년일입'!$K$7:$K$633,'15년일입'!$A$7:$A$633,'15년위원회별'!$A34,'15년일입'!$B$7:$B$633,'15년위원회별'!$C34)</f>
        <v>0</v>
      </c>
      <c r="K34" s="84">
        <f>SUMIFS('15년일입'!$L$7:$L$633,'15년일입'!$A$7:$A$633,'15년위원회별'!$A34,'15년일입'!$B$7:$B$633,'15년위원회별'!$C34)</f>
        <v>0</v>
      </c>
      <c r="L34" s="84">
        <f>SUMIFS('15년일입'!$M$7:$M$633,'15년일입'!$A$7:$A$633,'15년위원회별'!$A34,'15년일입'!$B$7:$B$633,'15년위원회별'!$C34)</f>
        <v>0</v>
      </c>
      <c r="M34" s="84">
        <f>SUMIFS('15년일입'!$Y$7:$Y$633,'15년일입'!$A$7:$A$633,'15년위원회별'!$A34,'15년일입'!$B$7:$B$633,'15년위원회별'!$C34)</f>
        <v>0</v>
      </c>
      <c r="N34" s="84">
        <f>SUMIFS('15년일입'!$Z$7:$Z$633,'15년일입'!$A$7:$A$633,'15년위원회별'!$A34,'15년일입'!$B$7:$B$633,'15년위원회별'!$C34)</f>
        <v>0</v>
      </c>
      <c r="P34" s="84">
        <f>SUMIFS('15년일출'!$H$7:$H$688,'15년일출'!$B$7:$B$688,'15년위원회별'!$A34,'15년일출'!$C$7:$C$688,'15년위원회별'!$C34)</f>
        <v>0</v>
      </c>
      <c r="Q34" s="84">
        <f>SUMIFS('15년일출'!$I$7:$I$688,'15년일출'!$B$7:$B$688,'15년위원회별'!$A34,'15년일출'!$C$7:$C$688,'15년위원회별'!$C34)</f>
        <v>0</v>
      </c>
      <c r="R34" s="84">
        <f>SUMIFS('15년일출'!$J$7:$J$688,'15년일출'!$B$7:$B$688,'15년위원회별'!$A34,'15년일출'!$C$7:$C$688,'15년위원회별'!$C34)</f>
        <v>0</v>
      </c>
      <c r="S34" s="84">
        <f>SUMIFS('15년일출'!$K$7:$K$688,'15년일출'!$B$7:$B$688,'15년위원회별'!$A34,'15년일출'!$C$7:$C$688,'15년위원회별'!$C34)</f>
        <v>0</v>
      </c>
      <c r="T34" s="84">
        <f>SUMIFS('15년일출'!$U$7:$U$688,'15년일출'!$B$7:$B$688,'15년위원회별'!$A34,'15년일출'!$C$7:$C$688,'15년위원회별'!$C34)</f>
        <v>0</v>
      </c>
      <c r="U34" s="84">
        <f>SUMIFS('15년일출'!$V$7:$V$688,'15년일출'!$B$7:$B$688,'15년위원회별'!$A34,'15년일출'!$C$7:$C$688,'15년위원회별'!$C34)</f>
        <v>0</v>
      </c>
      <c r="V34" s="84">
        <f>SUMIFS('15년일출'!$L$7:$L$688,'15년일출'!$B$7:$B$688,'15년위원회별'!$A34,'15년일출'!$C$7:$C$688,'15년위원회별'!$C34)</f>
        <v>0</v>
      </c>
      <c r="W34" s="84">
        <f>SUMIFS('15년일출'!$M$7:$M$688,'15년일출'!$B$7:$B$688,'15년위원회별'!$A34,'15년일출'!$C$7:$C$688,'15년위원회별'!$C34)</f>
        <v>0</v>
      </c>
      <c r="X34" s="84">
        <f>SUMIFS('15년일출'!$N$7:$N$688,'15년일출'!$B$7:$B$688,'15년위원회별'!$A34,'15년일출'!$C$7:$C$688,'15년위원회별'!$C34)</f>
        <v>0</v>
      </c>
      <c r="Y34" s="84">
        <f>SUMIFS('15년일출'!$Z$7:$Z$688,'15년일출'!$B$7:$B$688,'15년위원회별'!$A34,'15년일출'!$C$7:$C$688,'15년위원회별'!$C34)</f>
        <v>0</v>
      </c>
      <c r="Z34" s="84">
        <f>SUMIFS('15년일출'!$AA$7:$AA$688,'15년일출'!$B$7:$B$688,'15년위원회별'!$A34,'15년일출'!$C$7:$C$688,'15년위원회별'!$C34)</f>
        <v>0</v>
      </c>
    </row>
    <row r="35" spans="1:26" ht="16.5" customHeight="1">
      <c r="A35" t="s">
        <v>11</v>
      </c>
      <c r="B35" s="83"/>
      <c r="C35" s="83" t="s">
        <v>372</v>
      </c>
      <c r="D35" s="84">
        <f>SUMIFS('15년일입'!$G$7:$G$633,'15년일입'!$A$7:$A$633,'15년위원회별'!$A35,'15년일입'!$B$7:$B$633,'15년위원회별'!$C35)</f>
        <v>0</v>
      </c>
      <c r="E35" s="84">
        <f>SUMIFS('15년일입'!$H$7:$H$633,'15년일입'!$A$7:$A$633,'15년위원회별'!$A35,'15년일입'!$B$7:$B$633,'15년위원회별'!$C35)</f>
        <v>0</v>
      </c>
      <c r="F35" s="84">
        <f>SUMIFS('15년일입'!$I$7:$I$633,'15년일입'!$A$7:$A$633,'15년위원회별'!$A35,'15년일입'!$B$7:$B$633,'15년위원회별'!$C35)</f>
        <v>0</v>
      </c>
      <c r="G35" s="84">
        <f>SUMIFS('15년일입'!$J$7:$J$633,'15년일입'!$A$7:$A$633,'15년위원회별'!$A35,'15년일입'!$B$7:$B$633,'15년위원회별'!$C35)</f>
        <v>0</v>
      </c>
      <c r="H35" s="84">
        <f>SUMIFS('15년일입'!$T$7:$T$633,'15년일입'!$A$7:$A$633,'15년위원회별'!$A35,'15년일입'!$B$7:$B$633,'15년위원회별'!$C35)</f>
        <v>0</v>
      </c>
      <c r="I35" s="84">
        <f>SUMIFS('15년일입'!$U$7:$U$633,'15년일입'!$A$7:$A$633,'15년위원회별'!$A35,'15년일입'!$B$7:$B$633,'15년위원회별'!$C35)</f>
        <v>0</v>
      </c>
      <c r="J35" s="84">
        <f>SUMIFS('15년일입'!$K$7:$K$633,'15년일입'!$A$7:$A$633,'15년위원회별'!$A35,'15년일입'!$B$7:$B$633,'15년위원회별'!$C35)</f>
        <v>0</v>
      </c>
      <c r="K35" s="84">
        <f>SUMIFS('15년일입'!$L$7:$L$633,'15년일입'!$A$7:$A$633,'15년위원회별'!$A35,'15년일입'!$B$7:$B$633,'15년위원회별'!$C35)</f>
        <v>0</v>
      </c>
      <c r="L35" s="84">
        <f>SUMIFS('15년일입'!$M$7:$M$633,'15년일입'!$A$7:$A$633,'15년위원회별'!$A35,'15년일입'!$B$7:$B$633,'15년위원회별'!$C35)</f>
        <v>0</v>
      </c>
      <c r="M35" s="84">
        <f>SUMIFS('15년일입'!$Y$7:$Y$633,'15년일입'!$A$7:$A$633,'15년위원회별'!$A35,'15년일입'!$B$7:$B$633,'15년위원회별'!$C35)</f>
        <v>0</v>
      </c>
      <c r="N35" s="84">
        <f>SUMIFS('15년일입'!$Z$7:$Z$633,'15년일입'!$A$7:$A$633,'15년위원회별'!$A35,'15년일입'!$B$7:$B$633,'15년위원회별'!$C35)</f>
        <v>0</v>
      </c>
      <c r="P35" s="84">
        <f>SUMIFS('15년일출'!$H$7:$H$688,'15년일출'!$B$7:$B$688,'15년위원회별'!$A35,'15년일출'!$C$7:$C$688,'15년위원회별'!$C35)</f>
        <v>0</v>
      </c>
      <c r="Q35" s="84">
        <f>SUMIFS('15년일출'!$I$7:$I$688,'15년일출'!$B$7:$B$688,'15년위원회별'!$A35,'15년일출'!$C$7:$C$688,'15년위원회별'!$C35)</f>
        <v>0</v>
      </c>
      <c r="R35" s="84">
        <f>SUMIFS('15년일출'!$J$7:$J$688,'15년일출'!$B$7:$B$688,'15년위원회별'!$A35,'15년일출'!$C$7:$C$688,'15년위원회별'!$C35)</f>
        <v>0</v>
      </c>
      <c r="S35" s="84">
        <f>SUMIFS('15년일출'!$K$7:$K$688,'15년일출'!$B$7:$B$688,'15년위원회별'!$A35,'15년일출'!$C$7:$C$688,'15년위원회별'!$C35)</f>
        <v>0</v>
      </c>
      <c r="T35" s="84">
        <f>SUMIFS('15년일출'!$U$7:$U$688,'15년일출'!$B$7:$B$688,'15년위원회별'!$A35,'15년일출'!$C$7:$C$688,'15년위원회별'!$C35)</f>
        <v>0</v>
      </c>
      <c r="U35" s="84">
        <f>SUMIFS('15년일출'!$V$7:$V$688,'15년일출'!$B$7:$B$688,'15년위원회별'!$A35,'15년일출'!$C$7:$C$688,'15년위원회별'!$C35)</f>
        <v>0</v>
      </c>
      <c r="V35" s="84">
        <f>SUMIFS('15년일출'!$L$7:$L$688,'15년일출'!$B$7:$B$688,'15년위원회별'!$A35,'15년일출'!$C$7:$C$688,'15년위원회별'!$C35)</f>
        <v>0</v>
      </c>
      <c r="W35" s="84">
        <f>SUMIFS('15년일출'!$M$7:$M$688,'15년일출'!$B$7:$B$688,'15년위원회별'!$A35,'15년일출'!$C$7:$C$688,'15년위원회별'!$C35)</f>
        <v>0</v>
      </c>
      <c r="X35" s="84">
        <f>SUMIFS('15년일출'!$N$7:$N$688,'15년일출'!$B$7:$B$688,'15년위원회별'!$A35,'15년일출'!$C$7:$C$688,'15년위원회별'!$C35)</f>
        <v>0</v>
      </c>
      <c r="Y35" s="84">
        <f>SUMIFS('15년일출'!$Z$7:$Z$688,'15년일출'!$B$7:$B$688,'15년위원회별'!$A35,'15년일출'!$C$7:$C$688,'15년위원회별'!$C35)</f>
        <v>0</v>
      </c>
      <c r="Z35" s="84">
        <f>SUMIFS('15년일출'!$AA$7:$AA$688,'15년일출'!$B$7:$B$688,'15년위원회별'!$A35,'15년일출'!$C$7:$C$688,'15년위원회별'!$C35)</f>
        <v>0</v>
      </c>
    </row>
    <row r="36" spans="1:26" ht="16.5" customHeight="1">
      <c r="A36" t="s">
        <v>526</v>
      </c>
      <c r="B36" s="83"/>
      <c r="C36" s="83" t="s">
        <v>398</v>
      </c>
      <c r="D36" s="84">
        <f>SUMIFS('15년일입'!$G$7:$G$633,'15년일입'!$A$7:$A$633,'15년위원회별'!$A36,'15년일입'!$B$7:$B$633,'15년위원회별'!$C36)</f>
        <v>0</v>
      </c>
      <c r="E36" s="84">
        <f>SUMIFS('15년일입'!$H$7:$H$633,'15년일입'!$A$7:$A$633,'15년위원회별'!$A36,'15년일입'!$B$7:$B$633,'15년위원회별'!$C36)</f>
        <v>0</v>
      </c>
      <c r="F36" s="84">
        <f>SUMIFS('15년일입'!$I$7:$I$633,'15년일입'!$A$7:$A$633,'15년위원회별'!$A36,'15년일입'!$B$7:$B$633,'15년위원회별'!$C36)</f>
        <v>0</v>
      </c>
      <c r="G36" s="84">
        <f>SUMIFS('15년일입'!$J$7:$J$633,'15년일입'!$A$7:$A$633,'15년위원회별'!$A36,'15년일입'!$B$7:$B$633,'15년위원회별'!$C36)</f>
        <v>0</v>
      </c>
      <c r="H36" s="84">
        <f>SUMIFS('15년일입'!$T$7:$T$633,'15년일입'!$A$7:$A$633,'15년위원회별'!$A36,'15년일입'!$B$7:$B$633,'15년위원회별'!$C36)</f>
        <v>0</v>
      </c>
      <c r="I36" s="84">
        <f>SUMIFS('15년일입'!$U$7:$U$633,'15년일입'!$A$7:$A$633,'15년위원회별'!$A36,'15년일입'!$B$7:$B$633,'15년위원회별'!$C36)</f>
        <v>0</v>
      </c>
      <c r="J36" s="84">
        <f>SUMIFS('15년일입'!$K$7:$K$633,'15년일입'!$A$7:$A$633,'15년위원회별'!$A36,'15년일입'!$B$7:$B$633,'15년위원회별'!$C36)</f>
        <v>0</v>
      </c>
      <c r="K36" s="84">
        <f>SUMIFS('15년일입'!$L$7:$L$633,'15년일입'!$A$7:$A$633,'15년위원회별'!$A36,'15년일입'!$B$7:$B$633,'15년위원회별'!$C36)</f>
        <v>0</v>
      </c>
      <c r="L36" s="84">
        <f>SUMIFS('15년일입'!$M$7:$M$633,'15년일입'!$A$7:$A$633,'15년위원회별'!$A36,'15년일입'!$B$7:$B$633,'15년위원회별'!$C36)</f>
        <v>0</v>
      </c>
      <c r="M36" s="84">
        <f>SUMIFS('15년일입'!$Y$7:$Y$633,'15년일입'!$A$7:$A$633,'15년위원회별'!$A36,'15년일입'!$B$7:$B$633,'15년위원회별'!$C36)</f>
        <v>0</v>
      </c>
      <c r="N36" s="84">
        <f>SUMIFS('15년일입'!$Z$7:$Z$633,'15년일입'!$A$7:$A$633,'15년위원회별'!$A36,'15년일입'!$B$7:$B$633,'15년위원회별'!$C36)</f>
        <v>0</v>
      </c>
      <c r="P36" s="84">
        <f>SUMIFS('15년일출'!$H$7:$H$688,'15년일출'!$B$7:$B$688,'15년위원회별'!$A36,'15년일출'!$C$7:$C$688,'15년위원회별'!$C36)</f>
        <v>0</v>
      </c>
      <c r="Q36" s="84">
        <f>SUMIFS('15년일출'!$I$7:$I$688,'15년일출'!$B$7:$B$688,'15년위원회별'!$A36,'15년일출'!$C$7:$C$688,'15년위원회별'!$C36)</f>
        <v>0</v>
      </c>
      <c r="R36" s="84">
        <f>SUMIFS('15년일출'!$J$7:$J$688,'15년일출'!$B$7:$B$688,'15년위원회별'!$A36,'15년일출'!$C$7:$C$688,'15년위원회별'!$C36)</f>
        <v>0</v>
      </c>
      <c r="S36" s="84">
        <f>SUMIFS('15년일출'!$K$7:$K$688,'15년일출'!$B$7:$B$688,'15년위원회별'!$A36,'15년일출'!$C$7:$C$688,'15년위원회별'!$C36)</f>
        <v>0</v>
      </c>
      <c r="T36" s="84">
        <f>SUMIFS('15년일출'!$U$7:$U$688,'15년일출'!$B$7:$B$688,'15년위원회별'!$A36,'15년일출'!$C$7:$C$688,'15년위원회별'!$C36)</f>
        <v>0</v>
      </c>
      <c r="U36" s="84">
        <f>SUMIFS('15년일출'!$V$7:$V$688,'15년일출'!$B$7:$B$688,'15년위원회별'!$A36,'15년일출'!$C$7:$C$688,'15년위원회별'!$C36)</f>
        <v>0</v>
      </c>
      <c r="V36" s="84">
        <f>SUMIFS('15년일출'!$L$7:$L$688,'15년일출'!$B$7:$B$688,'15년위원회별'!$A36,'15년일출'!$C$7:$C$688,'15년위원회별'!$C36)</f>
        <v>0</v>
      </c>
      <c r="W36" s="84">
        <f>SUMIFS('15년일출'!$M$7:$M$688,'15년일출'!$B$7:$B$688,'15년위원회별'!$A36,'15년일출'!$C$7:$C$688,'15년위원회별'!$C36)</f>
        <v>0</v>
      </c>
      <c r="X36" s="84">
        <f>SUMIFS('15년일출'!$N$7:$N$688,'15년일출'!$B$7:$B$688,'15년위원회별'!$A36,'15년일출'!$C$7:$C$688,'15년위원회별'!$C36)</f>
        <v>0</v>
      </c>
      <c r="Y36" s="84">
        <f>SUMIFS('15년일출'!$Z$7:$Z$688,'15년일출'!$B$7:$B$688,'15년위원회별'!$A36,'15년일출'!$C$7:$C$688,'15년위원회별'!$C36)</f>
        <v>0</v>
      </c>
      <c r="Z36" s="84">
        <f>SUMIFS('15년일출'!$AA$7:$AA$688,'15년일출'!$B$7:$B$688,'15년위원회별'!$A36,'15년일출'!$C$7:$C$688,'15년위원회별'!$C36)</f>
        <v>0</v>
      </c>
    </row>
    <row r="37" spans="1:26" ht="16.5" customHeight="1">
      <c r="B37" s="267" t="s">
        <v>12</v>
      </c>
      <c r="C37" s="268"/>
      <c r="D37" s="82">
        <f>SUM(D38:D42)</f>
        <v>9216000</v>
      </c>
      <c r="E37" s="82">
        <f t="shared" ref="E37:N37" si="18">SUM(E38:E42)</f>
        <v>-376000</v>
      </c>
      <c r="F37" s="82">
        <f t="shared" si="18"/>
        <v>10781000</v>
      </c>
      <c r="G37" s="82">
        <f t="shared" si="18"/>
        <v>19621000</v>
      </c>
      <c r="H37" s="82">
        <f t="shared" si="18"/>
        <v>10505000</v>
      </c>
      <c r="I37" s="82">
        <f t="shared" si="18"/>
        <v>-100000</v>
      </c>
      <c r="J37" s="82">
        <f t="shared" si="18"/>
        <v>0</v>
      </c>
      <c r="K37" s="82">
        <f t="shared" si="18"/>
        <v>0</v>
      </c>
      <c r="L37" s="82">
        <f t="shared" si="18"/>
        <v>9216000</v>
      </c>
      <c r="M37" s="82">
        <f t="shared" si="18"/>
        <v>0</v>
      </c>
      <c r="N37" s="82">
        <f t="shared" si="18"/>
        <v>0</v>
      </c>
      <c r="P37" s="82">
        <f>SUM(P38:P42)</f>
        <v>105524807</v>
      </c>
      <c r="Q37" s="82">
        <f t="shared" ref="Q37:Z37" si="19">SUM(Q38:Q42)</f>
        <v>-3909178</v>
      </c>
      <c r="R37" s="82">
        <f t="shared" si="19"/>
        <v>29429040</v>
      </c>
      <c r="S37" s="82">
        <f t="shared" si="19"/>
        <v>131044669</v>
      </c>
      <c r="T37" s="82">
        <f t="shared" si="19"/>
        <v>10397822</v>
      </c>
      <c r="U37" s="82">
        <f t="shared" si="19"/>
        <v>15109085</v>
      </c>
      <c r="V37" s="82">
        <f t="shared" si="19"/>
        <v>0</v>
      </c>
      <c r="W37" s="82">
        <f t="shared" si="19"/>
        <v>0</v>
      </c>
      <c r="X37" s="82">
        <f t="shared" si="19"/>
        <v>105524807</v>
      </c>
      <c r="Y37" s="82">
        <f t="shared" si="19"/>
        <v>0</v>
      </c>
      <c r="Z37" s="82">
        <f t="shared" si="19"/>
        <v>0</v>
      </c>
    </row>
    <row r="38" spans="1:26" ht="16.5" customHeight="1">
      <c r="A38" t="s">
        <v>527</v>
      </c>
      <c r="B38" s="83"/>
      <c r="C38" s="83" t="s">
        <v>108</v>
      </c>
      <c r="D38" s="84">
        <f>SUMIFS('15년일입'!$G$7:$G$633,'15년일입'!$A$7:$A$633,'15년위원회별'!$A38,'15년일입'!$B$7:$B$633,'15년위원회별'!$C38)</f>
        <v>7915000</v>
      </c>
      <c r="E38" s="84">
        <f>SUMIFS('15년일입'!$H$7:$H$633,'15년일입'!$A$7:$A$633,'15년위원회별'!$A38,'15년일입'!$B$7:$B$633,'15년위원회별'!$C38)</f>
        <v>0</v>
      </c>
      <c r="F38" s="84">
        <f>SUMIFS('15년일입'!$I$7:$I$633,'15년일입'!$A$7:$A$633,'15년위원회별'!$A38,'15년일입'!$B$7:$B$633,'15년위원회별'!$C38)</f>
        <v>10781000</v>
      </c>
      <c r="G38" s="84">
        <f>SUMIFS('15년일입'!$J$7:$J$633,'15년일입'!$A$7:$A$633,'15년위원회별'!$A38,'15년일입'!$B$7:$B$633,'15년위원회별'!$C38)</f>
        <v>18696000</v>
      </c>
      <c r="H38" s="84">
        <f>SUMIFS('15년일입'!$T$7:$T$633,'15년일입'!$A$7:$A$633,'15년위원회별'!$A38,'15년일입'!$B$7:$B$633,'15년위원회별'!$C38)</f>
        <v>10781000</v>
      </c>
      <c r="I38" s="84">
        <f>SUMIFS('15년일입'!$U$7:$U$633,'15년일입'!$A$7:$A$633,'15년위원회별'!$A38,'15년일입'!$B$7:$B$633,'15년위원회별'!$C38)</f>
        <v>0</v>
      </c>
      <c r="J38" s="84">
        <f>SUMIFS('15년일입'!$K$7:$K$633,'15년일입'!$A$7:$A$633,'15년위원회별'!$A38,'15년일입'!$B$7:$B$633,'15년위원회별'!$C38)</f>
        <v>0</v>
      </c>
      <c r="K38" s="84">
        <f>SUMIFS('15년일입'!$L$7:$L$633,'15년일입'!$A$7:$A$633,'15년위원회별'!$A38,'15년일입'!$B$7:$B$633,'15년위원회별'!$C38)</f>
        <v>0</v>
      </c>
      <c r="L38" s="84">
        <f>SUMIFS('15년일입'!$M$7:$M$633,'15년일입'!$A$7:$A$633,'15년위원회별'!$A38,'15년일입'!$B$7:$B$633,'15년위원회별'!$C38)</f>
        <v>7915000</v>
      </c>
      <c r="M38" s="84">
        <f>SUMIFS('15년일입'!$Y$7:$Y$633,'15년일입'!$A$7:$A$633,'15년위원회별'!$A38,'15년일입'!$B$7:$B$633,'15년위원회별'!$C38)</f>
        <v>0</v>
      </c>
      <c r="N38" s="84">
        <f>SUMIFS('15년일입'!$Z$7:$Z$633,'15년일입'!$A$7:$A$633,'15년위원회별'!$A38,'15년일입'!$B$7:$B$633,'15년위원회별'!$C38)</f>
        <v>0</v>
      </c>
      <c r="P38" s="84">
        <f>SUMIFS('15년일출'!$H$7:$H$688,'15년일출'!$B$7:$B$688,'15년위원회별'!$A38,'15년일출'!$C$7:$C$688,'15년위원회별'!$C38)</f>
        <v>31060800</v>
      </c>
      <c r="Q38" s="84">
        <f>SUMIFS('15년일출'!$I$7:$I$688,'15년일출'!$B$7:$B$688,'15년위원회별'!$A38,'15년일출'!$C$7:$C$688,'15년위원회별'!$C38)</f>
        <v>-110000</v>
      </c>
      <c r="R38" s="84">
        <f>SUMIFS('15년일출'!$J$7:$J$688,'15년일출'!$B$7:$B$688,'15년위원회별'!$A38,'15년일출'!$C$7:$C$688,'15년위원회별'!$C38)</f>
        <v>16798705</v>
      </c>
      <c r="S38" s="84">
        <f>SUMIFS('15년일출'!$K$7:$K$688,'15년일출'!$B$7:$B$688,'15년위원회별'!$A38,'15년일출'!$C$7:$C$688,'15년위원회별'!$C38)</f>
        <v>47749505</v>
      </c>
      <c r="T38" s="84">
        <f>SUMIFS('15년일출'!$U$7:$U$688,'15년일출'!$B$7:$B$688,'15년위원회별'!$A38,'15년일출'!$C$7:$C$688,'15년위원회별'!$C38)</f>
        <v>9281000</v>
      </c>
      <c r="U38" s="84">
        <f>SUMIFS('15년일출'!$V$7:$V$688,'15년일출'!$B$7:$B$688,'15년위원회별'!$A38,'15년일출'!$C$7:$C$688,'15년위원회별'!$C38)</f>
        <v>7407705</v>
      </c>
      <c r="V38" s="84">
        <f>SUMIFS('15년일출'!$L$7:$L$688,'15년일출'!$B$7:$B$688,'15년위원회별'!$A38,'15년일출'!$C$7:$C$688,'15년위원회별'!$C38)</f>
        <v>0</v>
      </c>
      <c r="W38" s="84">
        <f>SUMIFS('15년일출'!$M$7:$M$688,'15년일출'!$B$7:$B$688,'15년위원회별'!$A38,'15년일출'!$C$7:$C$688,'15년위원회별'!$C38)</f>
        <v>0</v>
      </c>
      <c r="X38" s="84">
        <f>SUMIFS('15년일출'!$N$7:$N$688,'15년일출'!$B$7:$B$688,'15년위원회별'!$A38,'15년일출'!$C$7:$C$688,'15년위원회별'!$C38)</f>
        <v>31060800</v>
      </c>
      <c r="Y38" s="84">
        <f>SUMIFS('15년일출'!$Z$7:$Z$688,'15년일출'!$B$7:$B$688,'15년위원회별'!$A38,'15년일출'!$C$7:$C$688,'15년위원회별'!$C38)</f>
        <v>0</v>
      </c>
      <c r="Z38" s="84">
        <f>SUMIFS('15년일출'!$AA$7:$AA$688,'15년일출'!$B$7:$B$688,'15년위원회별'!$A38,'15년일출'!$C$7:$C$688,'15년위원회별'!$C38)</f>
        <v>0</v>
      </c>
    </row>
    <row r="39" spans="1:26" ht="16.5" customHeight="1">
      <c r="A39" t="s">
        <v>527</v>
      </c>
      <c r="B39" s="83"/>
      <c r="C39" s="83" t="s">
        <v>112</v>
      </c>
      <c r="D39" s="84">
        <f>SUMIFS('15년일입'!$G$7:$G$633,'15년일입'!$A$7:$A$633,'15년위원회별'!$A39,'15년일입'!$B$7:$B$633,'15년위원회별'!$C39)</f>
        <v>0</v>
      </c>
      <c r="E39" s="84">
        <f>SUMIFS('15년일입'!$H$7:$H$633,'15년일입'!$A$7:$A$633,'15년위원회별'!$A39,'15년일입'!$B$7:$B$633,'15년위원회별'!$C39)</f>
        <v>0</v>
      </c>
      <c r="F39" s="84">
        <f>SUMIFS('15년일입'!$I$7:$I$633,'15년일입'!$A$7:$A$633,'15년위원회별'!$A39,'15년일입'!$B$7:$B$633,'15년위원회별'!$C39)</f>
        <v>0</v>
      </c>
      <c r="G39" s="84">
        <f>SUMIFS('15년일입'!$J$7:$J$633,'15년일입'!$A$7:$A$633,'15년위원회별'!$A39,'15년일입'!$B$7:$B$633,'15년위원회별'!$C39)</f>
        <v>0</v>
      </c>
      <c r="H39" s="84">
        <f>SUMIFS('15년일입'!$T$7:$T$633,'15년일입'!$A$7:$A$633,'15년위원회별'!$A39,'15년일입'!$B$7:$B$633,'15년위원회별'!$C39)</f>
        <v>0</v>
      </c>
      <c r="I39" s="84">
        <f>SUMIFS('15년일입'!$U$7:$U$633,'15년일입'!$A$7:$A$633,'15년위원회별'!$A39,'15년일입'!$B$7:$B$633,'15년위원회별'!$C39)</f>
        <v>0</v>
      </c>
      <c r="J39" s="84">
        <f>SUMIFS('15년일입'!$K$7:$K$633,'15년일입'!$A$7:$A$633,'15년위원회별'!$A39,'15년일입'!$B$7:$B$633,'15년위원회별'!$C39)</f>
        <v>0</v>
      </c>
      <c r="K39" s="84">
        <f>SUMIFS('15년일입'!$L$7:$L$633,'15년일입'!$A$7:$A$633,'15년위원회별'!$A39,'15년일입'!$B$7:$B$633,'15년위원회별'!$C39)</f>
        <v>0</v>
      </c>
      <c r="L39" s="84">
        <f>SUMIFS('15년일입'!$M$7:$M$633,'15년일입'!$A$7:$A$633,'15년위원회별'!$A39,'15년일입'!$B$7:$B$633,'15년위원회별'!$C39)</f>
        <v>0</v>
      </c>
      <c r="M39" s="84">
        <f>SUMIFS('15년일입'!$Y$7:$Y$633,'15년일입'!$A$7:$A$633,'15년위원회별'!$A39,'15년일입'!$B$7:$B$633,'15년위원회별'!$C39)</f>
        <v>0</v>
      </c>
      <c r="N39" s="84">
        <f>SUMIFS('15년일입'!$Z$7:$Z$633,'15년일입'!$A$7:$A$633,'15년위원회별'!$A39,'15년일입'!$B$7:$B$633,'15년위원회별'!$C39)</f>
        <v>0</v>
      </c>
      <c r="P39" s="84">
        <f>SUMIFS('15년일출'!$H$7:$H$688,'15년일출'!$B$7:$B$688,'15년위원회별'!$A39,'15년일출'!$C$7:$C$688,'15년위원회별'!$C39)</f>
        <v>2667473</v>
      </c>
      <c r="Q39" s="84">
        <f>SUMIFS('15년일출'!$I$7:$I$688,'15년일출'!$B$7:$B$688,'15년위원회별'!$A39,'15년일출'!$C$7:$C$688,'15년위원회별'!$C39)</f>
        <v>-205000</v>
      </c>
      <c r="R39" s="84">
        <f>SUMIFS('15년일출'!$J$7:$J$688,'15년일출'!$B$7:$B$688,'15년위원회별'!$A39,'15년일출'!$C$7:$C$688,'15년위원회별'!$C39)</f>
        <v>1011380</v>
      </c>
      <c r="S39" s="84">
        <f>SUMIFS('15년일출'!$K$7:$K$688,'15년일출'!$B$7:$B$688,'15년위원회별'!$A39,'15년일출'!$C$7:$C$688,'15년위원회별'!$C39)</f>
        <v>3473853</v>
      </c>
      <c r="T39" s="84">
        <f>SUMIFS('15년일출'!$U$7:$U$688,'15년일출'!$B$7:$B$688,'15년위원회별'!$A39,'15년일출'!$C$7:$C$688,'15년위원회별'!$C39)</f>
        <v>0</v>
      </c>
      <c r="U39" s="84">
        <f>SUMIFS('15년일출'!$V$7:$V$688,'15년일출'!$B$7:$B$688,'15년위원회별'!$A39,'15년일출'!$C$7:$C$688,'15년위원회별'!$C39)</f>
        <v>806380</v>
      </c>
      <c r="V39" s="84">
        <f>SUMIFS('15년일출'!$L$7:$L$688,'15년일출'!$B$7:$B$688,'15년위원회별'!$A39,'15년일출'!$C$7:$C$688,'15년위원회별'!$C39)</f>
        <v>0</v>
      </c>
      <c r="W39" s="84">
        <f>SUMIFS('15년일출'!$M$7:$M$688,'15년일출'!$B$7:$B$688,'15년위원회별'!$A39,'15년일출'!$C$7:$C$688,'15년위원회별'!$C39)</f>
        <v>0</v>
      </c>
      <c r="X39" s="84">
        <f>SUMIFS('15년일출'!$N$7:$N$688,'15년일출'!$B$7:$B$688,'15년위원회별'!$A39,'15년일출'!$C$7:$C$688,'15년위원회별'!$C39)</f>
        <v>2667473</v>
      </c>
      <c r="Y39" s="84">
        <f>SUMIFS('15년일출'!$Z$7:$Z$688,'15년일출'!$B$7:$B$688,'15년위원회별'!$A39,'15년일출'!$C$7:$C$688,'15년위원회별'!$C39)</f>
        <v>0</v>
      </c>
      <c r="Z39" s="84">
        <f>SUMIFS('15년일출'!$AA$7:$AA$688,'15년일출'!$B$7:$B$688,'15년위원회별'!$A39,'15년일출'!$C$7:$C$688,'15년위원회별'!$C39)</f>
        <v>0</v>
      </c>
    </row>
    <row r="40" spans="1:26" ht="16.5" customHeight="1">
      <c r="A40" t="s">
        <v>527</v>
      </c>
      <c r="B40" s="83"/>
      <c r="C40" s="83" t="s">
        <v>67</v>
      </c>
      <c r="D40" s="84">
        <f>SUMIFS('15년일입'!$G$7:$G$633,'15년일입'!$A$7:$A$633,'15년위원회별'!$A40,'15년일입'!$B$7:$B$633,'15년위원회별'!$C40)</f>
        <v>1301000</v>
      </c>
      <c r="E40" s="84">
        <f>SUMIFS('15년일입'!$H$7:$H$633,'15년일입'!$A$7:$A$633,'15년위원회별'!$A40,'15년일입'!$B$7:$B$633,'15년위원회별'!$C40)</f>
        <v>-376000</v>
      </c>
      <c r="F40" s="84">
        <f>SUMIFS('15년일입'!$I$7:$I$633,'15년일입'!$A$7:$A$633,'15년위원회별'!$A40,'15년일입'!$B$7:$B$633,'15년위원회별'!$C40)</f>
        <v>0</v>
      </c>
      <c r="G40" s="84">
        <f>SUMIFS('15년일입'!$J$7:$J$633,'15년일입'!$A$7:$A$633,'15년위원회별'!$A40,'15년일입'!$B$7:$B$633,'15년위원회별'!$C40)</f>
        <v>925000</v>
      </c>
      <c r="H40" s="84">
        <f>SUMIFS('15년일입'!$T$7:$T$633,'15년일입'!$A$7:$A$633,'15년위원회별'!$A40,'15년일입'!$B$7:$B$633,'15년위원회별'!$C40)</f>
        <v>-276000</v>
      </c>
      <c r="I40" s="84">
        <f>SUMIFS('15년일입'!$U$7:$U$633,'15년일입'!$A$7:$A$633,'15년위원회별'!$A40,'15년일입'!$B$7:$B$633,'15년위원회별'!$C40)</f>
        <v>-100000</v>
      </c>
      <c r="J40" s="84">
        <f>SUMIFS('15년일입'!$K$7:$K$633,'15년일입'!$A$7:$A$633,'15년위원회별'!$A40,'15년일입'!$B$7:$B$633,'15년위원회별'!$C40)</f>
        <v>0</v>
      </c>
      <c r="K40" s="84">
        <f>SUMIFS('15년일입'!$L$7:$L$633,'15년일입'!$A$7:$A$633,'15년위원회별'!$A40,'15년일입'!$B$7:$B$633,'15년위원회별'!$C40)</f>
        <v>0</v>
      </c>
      <c r="L40" s="84">
        <f>SUMIFS('15년일입'!$M$7:$M$633,'15년일입'!$A$7:$A$633,'15년위원회별'!$A40,'15년일입'!$B$7:$B$633,'15년위원회별'!$C40)</f>
        <v>1301000</v>
      </c>
      <c r="M40" s="84">
        <f>SUMIFS('15년일입'!$Y$7:$Y$633,'15년일입'!$A$7:$A$633,'15년위원회별'!$A40,'15년일입'!$B$7:$B$633,'15년위원회별'!$C40)</f>
        <v>0</v>
      </c>
      <c r="N40" s="84">
        <f>SUMIFS('15년일입'!$Z$7:$Z$633,'15년일입'!$A$7:$A$633,'15년위원회별'!$A40,'15년일입'!$B$7:$B$633,'15년위원회별'!$C40)</f>
        <v>0</v>
      </c>
      <c r="P40" s="84">
        <f>SUMIFS('15년일출'!$H$7:$H$688,'15년일출'!$B$7:$B$688,'15년위원회별'!$A40,'15년일출'!$C$7:$C$688,'15년위원회별'!$C40)</f>
        <v>1505994</v>
      </c>
      <c r="Q40" s="84">
        <f>SUMIFS('15년일출'!$I$7:$I$688,'15년일출'!$B$7:$B$688,'15년위원회별'!$A40,'15년일출'!$C$7:$C$688,'15년위원회별'!$C40)</f>
        <v>-383178</v>
      </c>
      <c r="R40" s="84">
        <f>SUMIFS('15년일출'!$J$7:$J$688,'15년일출'!$B$7:$B$688,'15년위원회별'!$A40,'15년일출'!$C$7:$C$688,'15년위원회별'!$C40)</f>
        <v>7520000</v>
      </c>
      <c r="S40" s="84">
        <f>SUMIFS('15년일출'!$K$7:$K$688,'15년일출'!$B$7:$B$688,'15년위원회별'!$A40,'15년일출'!$C$7:$C$688,'15년위원회별'!$C40)</f>
        <v>8642816</v>
      </c>
      <c r="T40" s="84">
        <f>SUMIFS('15년일출'!$U$7:$U$688,'15년일출'!$B$7:$B$688,'15년위원회별'!$A40,'15년일출'!$C$7:$C$688,'15년위원회별'!$C40)</f>
        <v>1116822</v>
      </c>
      <c r="U40" s="84">
        <f>SUMIFS('15년일출'!$V$7:$V$688,'15년일출'!$B$7:$B$688,'15년위원회별'!$A40,'15년일출'!$C$7:$C$688,'15년위원회별'!$C40)</f>
        <v>6020000</v>
      </c>
      <c r="V40" s="84">
        <f>SUMIFS('15년일출'!$L$7:$L$688,'15년일출'!$B$7:$B$688,'15년위원회별'!$A40,'15년일출'!$C$7:$C$688,'15년위원회별'!$C40)</f>
        <v>0</v>
      </c>
      <c r="W40" s="84">
        <f>SUMIFS('15년일출'!$M$7:$M$688,'15년일출'!$B$7:$B$688,'15년위원회별'!$A40,'15년일출'!$C$7:$C$688,'15년위원회별'!$C40)</f>
        <v>0</v>
      </c>
      <c r="X40" s="84">
        <f>SUMIFS('15년일출'!$N$7:$N$688,'15년일출'!$B$7:$B$688,'15년위원회별'!$A40,'15년일출'!$C$7:$C$688,'15년위원회별'!$C40)</f>
        <v>1505994</v>
      </c>
      <c r="Y40" s="84">
        <f>SUMIFS('15년일출'!$Z$7:$Z$688,'15년일출'!$B$7:$B$688,'15년위원회별'!$A40,'15년일출'!$C$7:$C$688,'15년위원회별'!$C40)</f>
        <v>0</v>
      </c>
      <c r="Z40" s="84">
        <f>SUMIFS('15년일출'!$AA$7:$AA$688,'15년일출'!$B$7:$B$688,'15년위원회별'!$A40,'15년일출'!$C$7:$C$688,'15년위원회별'!$C40)</f>
        <v>0</v>
      </c>
    </row>
    <row r="41" spans="1:26" ht="16.5" customHeight="1">
      <c r="A41" t="s">
        <v>527</v>
      </c>
      <c r="B41" s="83"/>
      <c r="C41" s="83" t="s">
        <v>389</v>
      </c>
      <c r="D41" s="84">
        <f>SUMIFS('15년일입'!$G$7:$G$633,'15년일입'!$A$7:$A$633,'15년위원회별'!$A41,'15년일입'!$B$7:$B$633,'15년위원회별'!$C41)</f>
        <v>0</v>
      </c>
      <c r="E41" s="84">
        <f>SUMIFS('15년일입'!$H$7:$H$633,'15년일입'!$A$7:$A$633,'15년위원회별'!$A41,'15년일입'!$B$7:$B$633,'15년위원회별'!$C41)</f>
        <v>0</v>
      </c>
      <c r="F41" s="84">
        <f>SUMIFS('15년일입'!$I$7:$I$633,'15년일입'!$A$7:$A$633,'15년위원회별'!$A41,'15년일입'!$B$7:$B$633,'15년위원회별'!$C41)</f>
        <v>0</v>
      </c>
      <c r="G41" s="84">
        <f>SUMIFS('15년일입'!$J$7:$J$633,'15년일입'!$A$7:$A$633,'15년위원회별'!$A41,'15년일입'!$B$7:$B$633,'15년위원회별'!$C41)</f>
        <v>0</v>
      </c>
      <c r="H41" s="84">
        <f>SUMIFS('15년일입'!$T$7:$T$633,'15년일입'!$A$7:$A$633,'15년위원회별'!$A41,'15년일입'!$B$7:$B$633,'15년위원회별'!$C41)</f>
        <v>0</v>
      </c>
      <c r="I41" s="84">
        <f>SUMIFS('15년일입'!$U$7:$U$633,'15년일입'!$A$7:$A$633,'15년위원회별'!$A41,'15년일입'!$B$7:$B$633,'15년위원회별'!$C41)</f>
        <v>0</v>
      </c>
      <c r="J41" s="84">
        <f>SUMIFS('15년일입'!$K$7:$K$633,'15년일입'!$A$7:$A$633,'15년위원회별'!$A41,'15년일입'!$B$7:$B$633,'15년위원회별'!$C41)</f>
        <v>0</v>
      </c>
      <c r="K41" s="84">
        <f>SUMIFS('15년일입'!$L$7:$L$633,'15년일입'!$A$7:$A$633,'15년위원회별'!$A41,'15년일입'!$B$7:$B$633,'15년위원회별'!$C41)</f>
        <v>0</v>
      </c>
      <c r="L41" s="84">
        <f>SUMIFS('15년일입'!$M$7:$M$633,'15년일입'!$A$7:$A$633,'15년위원회별'!$A41,'15년일입'!$B$7:$B$633,'15년위원회별'!$C41)</f>
        <v>0</v>
      </c>
      <c r="M41" s="84">
        <f>SUMIFS('15년일입'!$Y$7:$Y$633,'15년일입'!$A$7:$A$633,'15년위원회별'!$A41,'15년일입'!$B$7:$B$633,'15년위원회별'!$C41)</f>
        <v>0</v>
      </c>
      <c r="N41" s="84">
        <f>SUMIFS('15년일입'!$Z$7:$Z$633,'15년일입'!$A$7:$A$633,'15년위원회별'!$A41,'15년일입'!$B$7:$B$633,'15년위원회별'!$C41)</f>
        <v>0</v>
      </c>
      <c r="P41" s="84">
        <f>SUMIFS('15년일출'!$H$7:$H$688,'15년일출'!$B$7:$B$688,'15년위원회별'!$A41,'15년일출'!$C$7:$C$688,'15년위원회별'!$C41)</f>
        <v>16840</v>
      </c>
      <c r="Q41" s="84">
        <f>SUMIFS('15년일출'!$I$7:$I$688,'15년일출'!$B$7:$B$688,'15년위원회별'!$A41,'15년일출'!$C$7:$C$688,'15년위원회별'!$C41)</f>
        <v>0</v>
      </c>
      <c r="R41" s="84">
        <f>SUMIFS('15년일출'!$J$7:$J$688,'15년일출'!$B$7:$B$688,'15년위원회별'!$A41,'15년일출'!$C$7:$C$688,'15년위원회별'!$C41)</f>
        <v>20000</v>
      </c>
      <c r="S41" s="84">
        <f>SUMIFS('15년일출'!$K$7:$K$688,'15년일출'!$B$7:$B$688,'15년위원회별'!$A41,'15년일출'!$C$7:$C$688,'15년위원회별'!$C41)</f>
        <v>36840</v>
      </c>
      <c r="T41" s="84">
        <f>SUMIFS('15년일출'!$U$7:$U$688,'15년일출'!$B$7:$B$688,'15년위원회별'!$A41,'15년일출'!$C$7:$C$688,'15년위원회별'!$C41)</f>
        <v>0</v>
      </c>
      <c r="U41" s="84">
        <f>SUMIFS('15년일출'!$V$7:$V$688,'15년일출'!$B$7:$B$688,'15년위원회별'!$A41,'15년일출'!$C$7:$C$688,'15년위원회별'!$C41)</f>
        <v>20000</v>
      </c>
      <c r="V41" s="84">
        <f>SUMIFS('15년일출'!$L$7:$L$688,'15년일출'!$B$7:$B$688,'15년위원회별'!$A41,'15년일출'!$C$7:$C$688,'15년위원회별'!$C41)</f>
        <v>0</v>
      </c>
      <c r="W41" s="84">
        <f>SUMIFS('15년일출'!$M$7:$M$688,'15년일출'!$B$7:$B$688,'15년위원회별'!$A41,'15년일출'!$C$7:$C$688,'15년위원회별'!$C41)</f>
        <v>0</v>
      </c>
      <c r="X41" s="84">
        <f>SUMIFS('15년일출'!$N$7:$N$688,'15년일출'!$B$7:$B$688,'15년위원회별'!$A41,'15년일출'!$C$7:$C$688,'15년위원회별'!$C41)</f>
        <v>16840</v>
      </c>
      <c r="Y41" s="84">
        <f>SUMIFS('15년일출'!$Z$7:$Z$688,'15년일출'!$B$7:$B$688,'15년위원회별'!$A41,'15년일출'!$C$7:$C$688,'15년위원회별'!$C41)</f>
        <v>0</v>
      </c>
      <c r="Z41" s="84">
        <f>SUMIFS('15년일출'!$AA$7:$AA$688,'15년일출'!$B$7:$B$688,'15년위원회별'!$A41,'15년일출'!$C$7:$C$688,'15년위원회별'!$C41)</f>
        <v>0</v>
      </c>
    </row>
    <row r="42" spans="1:26" ht="16.5" customHeight="1">
      <c r="A42" t="s">
        <v>527</v>
      </c>
      <c r="B42" s="83"/>
      <c r="C42" s="83" t="s">
        <v>396</v>
      </c>
      <c r="D42" s="84">
        <f>SUMIFS('15년일입'!$G$7:$G$633,'15년일입'!$A$7:$A$633,'15년위원회별'!$A42,'15년일입'!$B$7:$B$633,'15년위원회별'!$C42)</f>
        <v>0</v>
      </c>
      <c r="E42" s="84">
        <f>SUMIFS('15년일입'!$H$7:$H$633,'15년일입'!$A$7:$A$633,'15년위원회별'!$A42,'15년일입'!$B$7:$B$633,'15년위원회별'!$C42)</f>
        <v>0</v>
      </c>
      <c r="F42" s="84">
        <f>SUMIFS('15년일입'!$I$7:$I$633,'15년일입'!$A$7:$A$633,'15년위원회별'!$A42,'15년일입'!$B$7:$B$633,'15년위원회별'!$C42)</f>
        <v>0</v>
      </c>
      <c r="G42" s="84">
        <f>SUMIFS('15년일입'!$J$7:$J$633,'15년일입'!$A$7:$A$633,'15년위원회별'!$A42,'15년일입'!$B$7:$B$633,'15년위원회별'!$C42)</f>
        <v>0</v>
      </c>
      <c r="H42" s="84">
        <f>SUMIFS('15년일입'!$T$7:$T$633,'15년일입'!$A$7:$A$633,'15년위원회별'!$A42,'15년일입'!$B$7:$B$633,'15년위원회별'!$C42)</f>
        <v>0</v>
      </c>
      <c r="I42" s="84">
        <f>SUMIFS('15년일입'!$U$7:$U$633,'15년일입'!$A$7:$A$633,'15년위원회별'!$A42,'15년일입'!$B$7:$B$633,'15년위원회별'!$C42)</f>
        <v>0</v>
      </c>
      <c r="J42" s="84">
        <f>SUMIFS('15년일입'!$K$7:$K$633,'15년일입'!$A$7:$A$633,'15년위원회별'!$A42,'15년일입'!$B$7:$B$633,'15년위원회별'!$C42)</f>
        <v>0</v>
      </c>
      <c r="K42" s="84">
        <f>SUMIFS('15년일입'!$L$7:$L$633,'15년일입'!$A$7:$A$633,'15년위원회별'!$A42,'15년일입'!$B$7:$B$633,'15년위원회별'!$C42)</f>
        <v>0</v>
      </c>
      <c r="L42" s="84">
        <f>SUMIFS('15년일입'!$M$7:$M$633,'15년일입'!$A$7:$A$633,'15년위원회별'!$A42,'15년일입'!$B$7:$B$633,'15년위원회별'!$C42)</f>
        <v>0</v>
      </c>
      <c r="M42" s="84">
        <f>SUMIFS('15년일입'!$Y$7:$Y$633,'15년일입'!$A$7:$A$633,'15년위원회별'!$A42,'15년일입'!$B$7:$B$633,'15년위원회별'!$C42)</f>
        <v>0</v>
      </c>
      <c r="N42" s="84">
        <f>SUMIFS('15년일입'!$Z$7:$Z$633,'15년일입'!$A$7:$A$633,'15년위원회별'!$A42,'15년일입'!$B$7:$B$633,'15년위원회별'!$C42)</f>
        <v>0</v>
      </c>
      <c r="P42" s="84">
        <f>SUMIFS('15년일출'!$H$7:$H$688,'15년일출'!$B$7:$B$688,'15년위원회별'!$A42,'15년일출'!$C$7:$C$688,'15년위원회별'!$C42)</f>
        <v>70273700</v>
      </c>
      <c r="Q42" s="84">
        <f>SUMIFS('15년일출'!$I$7:$I$688,'15년일출'!$B$7:$B$688,'15년위원회별'!$A42,'15년일출'!$C$7:$C$688,'15년위원회별'!$C42)</f>
        <v>-3211000</v>
      </c>
      <c r="R42" s="84">
        <f>SUMIFS('15년일출'!$J$7:$J$688,'15년일출'!$B$7:$B$688,'15년위원회별'!$A42,'15년일출'!$C$7:$C$688,'15년위원회별'!$C42)</f>
        <v>4078955</v>
      </c>
      <c r="S42" s="84">
        <f>SUMIFS('15년일출'!$K$7:$K$688,'15년일출'!$B$7:$B$688,'15년위원회별'!$A42,'15년일출'!$C$7:$C$688,'15년위원회별'!$C42)</f>
        <v>71141655</v>
      </c>
      <c r="T42" s="84">
        <f>SUMIFS('15년일출'!$U$7:$U$688,'15년일출'!$B$7:$B$688,'15년위원회별'!$A42,'15년일출'!$C$7:$C$688,'15년위원회별'!$C42)</f>
        <v>0</v>
      </c>
      <c r="U42" s="84">
        <f>SUMIFS('15년일출'!$V$7:$V$688,'15년일출'!$B$7:$B$688,'15년위원회별'!$A42,'15년일출'!$C$7:$C$688,'15년위원회별'!$C42)</f>
        <v>855000</v>
      </c>
      <c r="V42" s="84">
        <f>SUMIFS('15년일출'!$L$7:$L$688,'15년일출'!$B$7:$B$688,'15년위원회별'!$A42,'15년일출'!$C$7:$C$688,'15년위원회별'!$C42)</f>
        <v>0</v>
      </c>
      <c r="W42" s="84">
        <f>SUMIFS('15년일출'!$M$7:$M$688,'15년일출'!$B$7:$B$688,'15년위원회별'!$A42,'15년일출'!$C$7:$C$688,'15년위원회별'!$C42)</f>
        <v>0</v>
      </c>
      <c r="X42" s="84">
        <f>SUMIFS('15년일출'!$N$7:$N$688,'15년일출'!$B$7:$B$688,'15년위원회별'!$A42,'15년일출'!$C$7:$C$688,'15년위원회별'!$C42)</f>
        <v>70273700</v>
      </c>
      <c r="Y42" s="84">
        <f>SUMIFS('15년일출'!$Z$7:$Z$688,'15년일출'!$B$7:$B$688,'15년위원회별'!$A42,'15년일출'!$C$7:$C$688,'15년위원회별'!$C42)</f>
        <v>0</v>
      </c>
      <c r="Z42" s="84">
        <f>SUMIFS('15년일출'!$AA$7:$AA$688,'15년일출'!$B$7:$B$688,'15년위원회별'!$A42,'15년일출'!$C$7:$C$688,'15년위원회별'!$C42)</f>
        <v>0</v>
      </c>
    </row>
    <row r="43" spans="1:26" ht="16.5" customHeight="1">
      <c r="B43" s="267" t="s">
        <v>427</v>
      </c>
      <c r="C43" s="268"/>
      <c r="D43" s="82">
        <f>SUM(D44:D46)</f>
        <v>0</v>
      </c>
      <c r="E43" s="82">
        <f t="shared" ref="E43:N43" si="20">SUM(E44:E46)</f>
        <v>0</v>
      </c>
      <c r="F43" s="82">
        <f t="shared" si="20"/>
        <v>0</v>
      </c>
      <c r="G43" s="82">
        <f t="shared" si="20"/>
        <v>0</v>
      </c>
      <c r="H43" s="82">
        <f t="shared" si="20"/>
        <v>0</v>
      </c>
      <c r="I43" s="82">
        <f t="shared" si="20"/>
        <v>0</v>
      </c>
      <c r="J43" s="82">
        <f t="shared" si="20"/>
        <v>0</v>
      </c>
      <c r="K43" s="82">
        <f t="shared" si="20"/>
        <v>0</v>
      </c>
      <c r="L43" s="82">
        <f t="shared" si="20"/>
        <v>0</v>
      </c>
      <c r="M43" s="82">
        <f t="shared" si="20"/>
        <v>0</v>
      </c>
      <c r="N43" s="82">
        <f t="shared" si="20"/>
        <v>0</v>
      </c>
      <c r="P43" s="82">
        <f>SUM(P44:P46)</f>
        <v>0</v>
      </c>
      <c r="Q43" s="82">
        <f t="shared" ref="Q43:Z43" si="21">SUM(Q44:Q46)</f>
        <v>0</v>
      </c>
      <c r="R43" s="82">
        <f t="shared" si="21"/>
        <v>0</v>
      </c>
      <c r="S43" s="82">
        <f t="shared" si="21"/>
        <v>0</v>
      </c>
      <c r="T43" s="82">
        <f t="shared" si="21"/>
        <v>0</v>
      </c>
      <c r="U43" s="82">
        <f t="shared" si="21"/>
        <v>0</v>
      </c>
      <c r="V43" s="82">
        <f t="shared" si="21"/>
        <v>0</v>
      </c>
      <c r="W43" s="82">
        <f t="shared" si="21"/>
        <v>0</v>
      </c>
      <c r="X43" s="82">
        <f t="shared" si="21"/>
        <v>0</v>
      </c>
      <c r="Y43" s="82">
        <f t="shared" si="21"/>
        <v>0</v>
      </c>
      <c r="Z43" s="82">
        <f t="shared" si="21"/>
        <v>0</v>
      </c>
    </row>
    <row r="44" spans="1:26" ht="16.5" customHeight="1">
      <c r="A44" t="s">
        <v>528</v>
      </c>
      <c r="B44" s="83"/>
      <c r="C44" s="83" t="s">
        <v>181</v>
      </c>
      <c r="D44" s="84">
        <f>SUMIFS('15년일입'!$G$7:$G$633,'15년일입'!$A$7:$A$633,'15년위원회별'!$A44,'15년일입'!$B$7:$B$633,'15년위원회별'!$C44)</f>
        <v>0</v>
      </c>
      <c r="E44" s="84">
        <f>SUMIFS('15년일입'!$H$7:$H$633,'15년일입'!$A$7:$A$633,'15년위원회별'!$A44,'15년일입'!$B$7:$B$633,'15년위원회별'!$C44)</f>
        <v>0</v>
      </c>
      <c r="F44" s="84">
        <f>SUMIFS('15년일입'!$I$7:$I$633,'15년일입'!$A$7:$A$633,'15년위원회별'!$A44,'15년일입'!$B$7:$B$633,'15년위원회별'!$C44)</f>
        <v>0</v>
      </c>
      <c r="G44" s="84">
        <f>SUMIFS('15년일입'!$J$7:$J$633,'15년일입'!$A$7:$A$633,'15년위원회별'!$A44,'15년일입'!$B$7:$B$633,'15년위원회별'!$C44)</f>
        <v>0</v>
      </c>
      <c r="H44" s="84">
        <f>SUMIFS('15년일입'!$T$7:$T$633,'15년일입'!$A$7:$A$633,'15년위원회별'!$A44,'15년일입'!$B$7:$B$633,'15년위원회별'!$C44)</f>
        <v>0</v>
      </c>
      <c r="I44" s="84">
        <f>SUMIFS('15년일입'!$U$7:$U$633,'15년일입'!$A$7:$A$633,'15년위원회별'!$A44,'15년일입'!$B$7:$B$633,'15년위원회별'!$C44)</f>
        <v>0</v>
      </c>
      <c r="J44" s="84">
        <f>SUMIFS('15년일입'!$K$7:$K$633,'15년일입'!$A$7:$A$633,'15년위원회별'!$A44,'15년일입'!$B$7:$B$633,'15년위원회별'!$C44)</f>
        <v>0</v>
      </c>
      <c r="K44" s="84">
        <f>SUMIFS('15년일입'!$L$7:$L$633,'15년일입'!$A$7:$A$633,'15년위원회별'!$A44,'15년일입'!$B$7:$B$633,'15년위원회별'!$C44)</f>
        <v>0</v>
      </c>
      <c r="L44" s="84">
        <f>SUMIFS('15년일입'!$M$7:$M$633,'15년일입'!$A$7:$A$633,'15년위원회별'!$A44,'15년일입'!$B$7:$B$633,'15년위원회별'!$C44)</f>
        <v>0</v>
      </c>
      <c r="M44" s="84">
        <f>SUMIFS('15년일입'!$Y$7:$Y$633,'15년일입'!$A$7:$A$633,'15년위원회별'!$A44,'15년일입'!$B$7:$B$633,'15년위원회별'!$C44)</f>
        <v>0</v>
      </c>
      <c r="N44" s="84">
        <f>SUMIFS('15년일입'!$Z$7:$Z$633,'15년일입'!$A$7:$A$633,'15년위원회별'!$A44,'15년일입'!$B$7:$B$633,'15년위원회별'!$C44)</f>
        <v>0</v>
      </c>
      <c r="P44" s="84">
        <f>SUMIFS('15년일출'!$H$7:$H$688,'15년일출'!$B$7:$B$688,'15년위원회별'!$A44,'15년일출'!$C$7:$C$688,'15년위원회별'!$C44)</f>
        <v>0</v>
      </c>
      <c r="Q44" s="84">
        <f>SUMIFS('15년일출'!$I$7:$I$688,'15년일출'!$B$7:$B$688,'15년위원회별'!$A44,'15년일출'!$C$7:$C$688,'15년위원회별'!$C44)</f>
        <v>0</v>
      </c>
      <c r="R44" s="84">
        <f>SUMIFS('15년일출'!$J$7:$J$688,'15년일출'!$B$7:$B$688,'15년위원회별'!$A44,'15년일출'!$C$7:$C$688,'15년위원회별'!$C44)</f>
        <v>0</v>
      </c>
      <c r="S44" s="84">
        <f>SUMIFS('15년일출'!$K$7:$K$688,'15년일출'!$B$7:$B$688,'15년위원회별'!$A44,'15년일출'!$C$7:$C$688,'15년위원회별'!$C44)</f>
        <v>0</v>
      </c>
      <c r="T44" s="84">
        <f>SUMIFS('15년일출'!$U$7:$U$688,'15년일출'!$B$7:$B$688,'15년위원회별'!$A44,'15년일출'!$C$7:$C$688,'15년위원회별'!$C44)</f>
        <v>0</v>
      </c>
      <c r="U44" s="84">
        <f>SUMIFS('15년일출'!$V$7:$V$688,'15년일출'!$B$7:$B$688,'15년위원회별'!$A44,'15년일출'!$C$7:$C$688,'15년위원회별'!$C44)</f>
        <v>0</v>
      </c>
      <c r="V44" s="84">
        <f>SUMIFS('15년일출'!$L$7:$L$688,'15년일출'!$B$7:$B$688,'15년위원회별'!$A44,'15년일출'!$C$7:$C$688,'15년위원회별'!$C44)</f>
        <v>0</v>
      </c>
      <c r="W44" s="84">
        <f>SUMIFS('15년일출'!$M$7:$M$688,'15년일출'!$B$7:$B$688,'15년위원회별'!$A44,'15년일출'!$C$7:$C$688,'15년위원회별'!$C44)</f>
        <v>0</v>
      </c>
      <c r="X44" s="84">
        <f>SUMIFS('15년일출'!$N$7:$N$688,'15년일출'!$B$7:$B$688,'15년위원회별'!$A44,'15년일출'!$C$7:$C$688,'15년위원회별'!$C44)</f>
        <v>0</v>
      </c>
      <c r="Y44" s="84">
        <f>SUMIFS('15년일출'!$Z$7:$Z$688,'15년일출'!$B$7:$B$688,'15년위원회별'!$A44,'15년일출'!$C$7:$C$688,'15년위원회별'!$C44)</f>
        <v>0</v>
      </c>
      <c r="Z44" s="84">
        <f>SUMIFS('15년일출'!$AA$7:$AA$688,'15년일출'!$B$7:$B$688,'15년위원회별'!$A44,'15년일출'!$C$7:$C$688,'15년위원회별'!$C44)</f>
        <v>0</v>
      </c>
    </row>
    <row r="45" spans="1:26" ht="16.5" customHeight="1">
      <c r="A45" t="s">
        <v>528</v>
      </c>
      <c r="B45" s="83"/>
      <c r="C45" s="83" t="s">
        <v>113</v>
      </c>
      <c r="D45" s="84">
        <f>SUMIFS('15년일입'!$G$7:$G$633,'15년일입'!$A$7:$A$633,'15년위원회별'!$A45,'15년일입'!$B$7:$B$633,'15년위원회별'!$C45)</f>
        <v>0</v>
      </c>
      <c r="E45" s="84">
        <f>SUMIFS('15년일입'!$H$7:$H$633,'15년일입'!$A$7:$A$633,'15년위원회별'!$A45,'15년일입'!$B$7:$B$633,'15년위원회별'!$C45)</f>
        <v>0</v>
      </c>
      <c r="F45" s="84">
        <f>SUMIFS('15년일입'!$I$7:$I$633,'15년일입'!$A$7:$A$633,'15년위원회별'!$A45,'15년일입'!$B$7:$B$633,'15년위원회별'!$C45)</f>
        <v>0</v>
      </c>
      <c r="G45" s="84">
        <f>SUMIFS('15년일입'!$J$7:$J$633,'15년일입'!$A$7:$A$633,'15년위원회별'!$A45,'15년일입'!$B$7:$B$633,'15년위원회별'!$C45)</f>
        <v>0</v>
      </c>
      <c r="H45" s="84">
        <f>SUMIFS('15년일입'!$T$7:$T$633,'15년일입'!$A$7:$A$633,'15년위원회별'!$A45,'15년일입'!$B$7:$B$633,'15년위원회별'!$C45)</f>
        <v>0</v>
      </c>
      <c r="I45" s="84">
        <f>SUMIFS('15년일입'!$U$7:$U$633,'15년일입'!$A$7:$A$633,'15년위원회별'!$A45,'15년일입'!$B$7:$B$633,'15년위원회별'!$C45)</f>
        <v>0</v>
      </c>
      <c r="J45" s="84">
        <f>SUMIFS('15년일입'!$K$7:$K$633,'15년일입'!$A$7:$A$633,'15년위원회별'!$A45,'15년일입'!$B$7:$B$633,'15년위원회별'!$C45)</f>
        <v>0</v>
      </c>
      <c r="K45" s="84">
        <f>SUMIFS('15년일입'!$L$7:$L$633,'15년일입'!$A$7:$A$633,'15년위원회별'!$A45,'15년일입'!$B$7:$B$633,'15년위원회별'!$C45)</f>
        <v>0</v>
      </c>
      <c r="L45" s="84">
        <f>SUMIFS('15년일입'!$M$7:$M$633,'15년일입'!$A$7:$A$633,'15년위원회별'!$A45,'15년일입'!$B$7:$B$633,'15년위원회별'!$C45)</f>
        <v>0</v>
      </c>
      <c r="M45" s="84">
        <f>SUMIFS('15년일입'!$Y$7:$Y$633,'15년일입'!$A$7:$A$633,'15년위원회별'!$A45,'15년일입'!$B$7:$B$633,'15년위원회별'!$C45)</f>
        <v>0</v>
      </c>
      <c r="N45" s="84">
        <f>SUMIFS('15년일입'!$Z$7:$Z$633,'15년일입'!$A$7:$A$633,'15년위원회별'!$A45,'15년일입'!$B$7:$B$633,'15년위원회별'!$C45)</f>
        <v>0</v>
      </c>
      <c r="P45" s="84">
        <f>SUMIFS('15년일출'!$H$7:$H$688,'15년일출'!$B$7:$B$688,'15년위원회별'!$A45,'15년일출'!$C$7:$C$688,'15년위원회별'!$C45)</f>
        <v>0</v>
      </c>
      <c r="Q45" s="84">
        <f>SUMIFS('15년일출'!$I$7:$I$688,'15년일출'!$B$7:$B$688,'15년위원회별'!$A45,'15년일출'!$C$7:$C$688,'15년위원회별'!$C45)</f>
        <v>0</v>
      </c>
      <c r="R45" s="84">
        <f>SUMIFS('15년일출'!$J$7:$J$688,'15년일출'!$B$7:$B$688,'15년위원회별'!$A45,'15년일출'!$C$7:$C$688,'15년위원회별'!$C45)</f>
        <v>0</v>
      </c>
      <c r="S45" s="84">
        <f>SUMIFS('15년일출'!$K$7:$K$688,'15년일출'!$B$7:$B$688,'15년위원회별'!$A45,'15년일출'!$C$7:$C$688,'15년위원회별'!$C45)</f>
        <v>0</v>
      </c>
      <c r="T45" s="84">
        <f>SUMIFS('15년일출'!$U$7:$U$688,'15년일출'!$B$7:$B$688,'15년위원회별'!$A45,'15년일출'!$C$7:$C$688,'15년위원회별'!$C45)</f>
        <v>0</v>
      </c>
      <c r="U45" s="84">
        <f>SUMIFS('15년일출'!$V$7:$V$688,'15년일출'!$B$7:$B$688,'15년위원회별'!$A45,'15년일출'!$C$7:$C$688,'15년위원회별'!$C45)</f>
        <v>0</v>
      </c>
      <c r="V45" s="84">
        <f>SUMIFS('15년일출'!$L$7:$L$688,'15년일출'!$B$7:$B$688,'15년위원회별'!$A45,'15년일출'!$C$7:$C$688,'15년위원회별'!$C45)</f>
        <v>0</v>
      </c>
      <c r="W45" s="84">
        <f>SUMIFS('15년일출'!$M$7:$M$688,'15년일출'!$B$7:$B$688,'15년위원회별'!$A45,'15년일출'!$C$7:$C$688,'15년위원회별'!$C45)</f>
        <v>0</v>
      </c>
      <c r="X45" s="84">
        <f>SUMIFS('15년일출'!$N$7:$N$688,'15년일출'!$B$7:$B$688,'15년위원회별'!$A45,'15년일출'!$C$7:$C$688,'15년위원회별'!$C45)</f>
        <v>0</v>
      </c>
      <c r="Y45" s="84">
        <f>SUMIFS('15년일출'!$Z$7:$Z$688,'15년일출'!$B$7:$B$688,'15년위원회별'!$A45,'15년일출'!$C$7:$C$688,'15년위원회별'!$C45)</f>
        <v>0</v>
      </c>
      <c r="Z45" s="84">
        <f>SUMIFS('15년일출'!$AA$7:$AA$688,'15년일출'!$B$7:$B$688,'15년위원회별'!$A45,'15년일출'!$C$7:$C$688,'15년위원회별'!$C45)</f>
        <v>0</v>
      </c>
    </row>
    <row r="46" spans="1:26" ht="16.5" customHeight="1">
      <c r="A46" t="s">
        <v>528</v>
      </c>
      <c r="B46" s="87"/>
      <c r="C46" s="87" t="s">
        <v>70</v>
      </c>
      <c r="D46" s="92">
        <f>SUMIFS('15년일입'!$G$7:$G$633,'15년일입'!$A$7:$A$633,'15년위원회별'!$A46,'15년일입'!$B$7:$B$633,'15년위원회별'!$C46)</f>
        <v>0</v>
      </c>
      <c r="E46" s="92">
        <f>SUMIFS('15년일입'!$H$7:$H$633,'15년일입'!$A$7:$A$633,'15년위원회별'!$A46,'15년일입'!$B$7:$B$633,'15년위원회별'!$C46)</f>
        <v>0</v>
      </c>
      <c r="F46" s="92">
        <f>SUMIFS('15년일입'!$I$7:$I$633,'15년일입'!$A$7:$A$633,'15년위원회별'!$A46,'15년일입'!$B$7:$B$633,'15년위원회별'!$C46)</f>
        <v>0</v>
      </c>
      <c r="G46" s="92">
        <f>SUMIFS('15년일입'!$J$7:$J$633,'15년일입'!$A$7:$A$633,'15년위원회별'!$A46,'15년일입'!$B$7:$B$633,'15년위원회별'!$C46)</f>
        <v>0</v>
      </c>
      <c r="H46" s="92">
        <f>SUMIFS('15년일입'!$T$7:$T$633,'15년일입'!$A$7:$A$633,'15년위원회별'!$A46,'15년일입'!$B$7:$B$633,'15년위원회별'!$C46)</f>
        <v>0</v>
      </c>
      <c r="I46" s="92">
        <f>SUMIFS('15년일입'!$U$7:$U$633,'15년일입'!$A$7:$A$633,'15년위원회별'!$A46,'15년일입'!$B$7:$B$633,'15년위원회별'!$C46)</f>
        <v>0</v>
      </c>
      <c r="J46" s="92">
        <f>SUMIFS('15년일입'!$K$7:$K$633,'15년일입'!$A$7:$A$633,'15년위원회별'!$A46,'15년일입'!$B$7:$B$633,'15년위원회별'!$C46)</f>
        <v>0</v>
      </c>
      <c r="K46" s="92">
        <f>SUMIFS('15년일입'!$L$7:$L$633,'15년일입'!$A$7:$A$633,'15년위원회별'!$A46,'15년일입'!$B$7:$B$633,'15년위원회별'!$C46)</f>
        <v>0</v>
      </c>
      <c r="L46" s="92">
        <f>SUMIFS('15년일입'!$M$7:$M$633,'15년일입'!$A$7:$A$633,'15년위원회별'!$A46,'15년일입'!$B$7:$B$633,'15년위원회별'!$C46)</f>
        <v>0</v>
      </c>
      <c r="M46" s="92">
        <f>SUMIFS('15년일입'!$Y$7:$Y$633,'15년일입'!$A$7:$A$633,'15년위원회별'!$A46,'15년일입'!$B$7:$B$633,'15년위원회별'!$C46)</f>
        <v>0</v>
      </c>
      <c r="N46" s="92">
        <f>SUMIFS('15년일입'!$Z$7:$Z$633,'15년일입'!$A$7:$A$633,'15년위원회별'!$A46,'15년일입'!$B$7:$B$633,'15년위원회별'!$C46)</f>
        <v>0</v>
      </c>
      <c r="P46" s="92">
        <f>SUMIFS('15년일출'!$H$7:$H$688,'15년일출'!$B$7:$B$688,'15년위원회별'!$A46,'15년일출'!$C$7:$C$688,'15년위원회별'!$C46)</f>
        <v>0</v>
      </c>
      <c r="Q46" s="92">
        <f>SUMIFS('15년일출'!$I$7:$I$688,'15년일출'!$B$7:$B$688,'15년위원회별'!$A46,'15년일출'!$C$7:$C$688,'15년위원회별'!$C46)</f>
        <v>0</v>
      </c>
      <c r="R46" s="92">
        <f>SUMIFS('15년일출'!$J$7:$J$688,'15년일출'!$B$7:$B$688,'15년위원회별'!$A46,'15년일출'!$C$7:$C$688,'15년위원회별'!$C46)</f>
        <v>0</v>
      </c>
      <c r="S46" s="92">
        <f>SUMIFS('15년일출'!$K$7:$K$688,'15년일출'!$B$7:$B$688,'15년위원회별'!$A46,'15년일출'!$C$7:$C$688,'15년위원회별'!$C46)</f>
        <v>0</v>
      </c>
      <c r="T46" s="92">
        <f>SUMIFS('15년일출'!$U$7:$U$688,'15년일출'!$B$7:$B$688,'15년위원회별'!$A46,'15년일출'!$C$7:$C$688,'15년위원회별'!$C46)</f>
        <v>0</v>
      </c>
      <c r="U46" s="92">
        <f>SUMIFS('15년일출'!$V$7:$V$688,'15년일출'!$B$7:$B$688,'15년위원회별'!$A46,'15년일출'!$C$7:$C$688,'15년위원회별'!$C46)</f>
        <v>0</v>
      </c>
      <c r="V46" s="92">
        <f>SUMIFS('15년일출'!$L$7:$L$688,'15년일출'!$B$7:$B$688,'15년위원회별'!$A46,'15년일출'!$C$7:$C$688,'15년위원회별'!$C46)</f>
        <v>0</v>
      </c>
      <c r="W46" s="92">
        <f>SUMIFS('15년일출'!$M$7:$M$688,'15년일출'!$B$7:$B$688,'15년위원회별'!$A46,'15년일출'!$C$7:$C$688,'15년위원회별'!$C46)</f>
        <v>0</v>
      </c>
      <c r="X46" s="92">
        <f>SUMIFS('15년일출'!$N$7:$N$688,'15년일출'!$B$7:$B$688,'15년위원회별'!$A46,'15년일출'!$C$7:$C$688,'15년위원회별'!$C46)</f>
        <v>0</v>
      </c>
      <c r="Y46" s="92">
        <f>SUMIFS('15년일출'!$Z$7:$Z$688,'15년일출'!$B$7:$B$688,'15년위원회별'!$A46,'15년일출'!$C$7:$C$688,'15년위원회별'!$C46)</f>
        <v>0</v>
      </c>
      <c r="Z46" s="92">
        <f>SUMIFS('15년일출'!$AA$7:$AA$688,'15년일출'!$B$7:$B$688,'15년위원회별'!$A46,'15년일출'!$C$7:$C$688,'15년위원회별'!$C46)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3"/>
  <sheetViews>
    <sheetView showGridLines="0" tabSelected="1" zoomScale="85" zoomScaleNormal="85" zoomScaleSheetLayoutView="80" workbookViewId="0">
      <pane xSplit="3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H16" sqref="H16"/>
    </sheetView>
  </sheetViews>
  <sheetFormatPr defaultColWidth="8.75" defaultRowHeight="13.5"/>
  <cols>
    <col min="1" max="1" width="12.75" style="33" customWidth="1"/>
    <col min="2" max="2" width="12" style="33" customWidth="1"/>
    <col min="3" max="3" width="12.25" style="33" customWidth="1"/>
    <col min="4" max="4" width="7.625" style="11" hidden="1" customWidth="1"/>
    <col min="5" max="5" width="7.125" style="11" hidden="1" customWidth="1"/>
    <col min="6" max="6" width="32.625" style="33" customWidth="1"/>
    <col min="7" max="10" width="11.625" style="33" customWidth="1"/>
    <col min="11" max="13" width="11.625" style="33" hidden="1" customWidth="1"/>
    <col min="14" max="14" width="8.375" style="11" hidden="1" customWidth="1"/>
    <col min="15" max="15" width="23.625" style="33" customWidth="1"/>
    <col min="16" max="16" width="3" style="33" hidden="1" customWidth="1"/>
    <col min="17" max="17" width="6.125" style="11" hidden="1" customWidth="1"/>
    <col min="18" max="18" width="3" style="33" hidden="1" customWidth="1"/>
    <col min="19" max="19" width="6.125" style="21" hidden="1" customWidth="1"/>
    <col min="20" max="20" width="11.625" style="33" hidden="1" customWidth="1"/>
    <col min="21" max="21" width="11.125" style="33" hidden="1" customWidth="1"/>
    <col min="22" max="22" width="6" style="11" hidden="1" customWidth="1"/>
    <col min="23" max="23" width="3" style="33" hidden="1" customWidth="1"/>
    <col min="24" max="24" width="6.125" style="47" hidden="1" customWidth="1"/>
    <col min="25" max="25" width="11.625" style="33" hidden="1" customWidth="1"/>
    <col min="26" max="26" width="11.125" style="33" hidden="1" customWidth="1"/>
    <col min="27" max="27" width="6" style="11" hidden="1" customWidth="1"/>
    <col min="28" max="28" width="3" style="33" hidden="1" customWidth="1"/>
    <col min="29" max="29" width="11.625" style="33" hidden="1" customWidth="1"/>
    <col min="30" max="30" width="17.375" style="33" customWidth="1"/>
    <col min="31" max="16384" width="8.75" style="33"/>
  </cols>
  <sheetData>
    <row r="1" spans="1:29" ht="32.25" customHeight="1">
      <c r="A1" s="310" t="s">
        <v>549</v>
      </c>
      <c r="B1" s="310"/>
      <c r="C1" s="310"/>
      <c r="D1" s="310"/>
      <c r="E1" s="310"/>
      <c r="F1" s="310"/>
      <c r="G1" s="311"/>
      <c r="H1" s="310"/>
      <c r="I1" s="310"/>
      <c r="J1" s="310"/>
      <c r="K1" s="310"/>
      <c r="L1" s="310"/>
      <c r="M1" s="310"/>
      <c r="N1" s="310"/>
      <c r="O1" s="310"/>
    </row>
    <row r="2" spans="1:29" ht="20.25">
      <c r="A2" s="12" t="s">
        <v>7</v>
      </c>
      <c r="B2" s="12"/>
      <c r="C2" s="12"/>
      <c r="D2" s="54"/>
      <c r="E2" s="54"/>
      <c r="F2" s="12"/>
      <c r="K2" s="22"/>
      <c r="L2" s="22"/>
      <c r="T2" s="22" t="s">
        <v>72</v>
      </c>
      <c r="U2" s="23"/>
      <c r="Y2" s="22" t="s">
        <v>72</v>
      </c>
      <c r="Z2" s="23"/>
    </row>
    <row r="3" spans="1:29" ht="20.25">
      <c r="H3" s="58">
        <f>COUNTA(H7:H13)</f>
        <v>2</v>
      </c>
      <c r="I3" s="58">
        <f>COUNTA(I7:I13)</f>
        <v>1</v>
      </c>
      <c r="J3" s="59"/>
      <c r="K3" s="58">
        <f>COUNTA(K7:K13)</f>
        <v>0</v>
      </c>
      <c r="L3" s="58">
        <f>COUNTA(L7:L13)</f>
        <v>0</v>
      </c>
      <c r="M3" s="21"/>
      <c r="N3" s="25"/>
      <c r="O3" s="55" t="s">
        <v>9</v>
      </c>
      <c r="T3" s="23" t="str">
        <f>IF(T6='15년일출'!$U$6,"OK","@@")</f>
        <v>@@</v>
      </c>
      <c r="U3" s="33">
        <f>SUM(T6:U6)</f>
        <v>10405000</v>
      </c>
      <c r="V3" s="23" t="str">
        <f>IF(COUNTIF(V6:V904,"@@")&gt;0,"@@","OK")</f>
        <v>OK</v>
      </c>
      <c r="Y3" s="23" t="e">
        <f>IF(Y6=#REF!,"OK","@@")</f>
        <v>#REF!</v>
      </c>
      <c r="Z3" s="33">
        <f>SUM(Y6:Z6)</f>
        <v>0</v>
      </c>
      <c r="AA3" s="23" t="str">
        <f>IF(COUNTIF(AA6:AA904,"@@")&gt;0,"@@","OK")</f>
        <v>OK</v>
      </c>
      <c r="AC3" s="56"/>
    </row>
    <row r="4" spans="1:29" ht="30" customHeight="1">
      <c r="A4" s="304" t="s">
        <v>541</v>
      </c>
      <c r="B4" s="304" t="s">
        <v>133</v>
      </c>
      <c r="C4" s="304" t="s">
        <v>4</v>
      </c>
      <c r="D4" s="312" t="s">
        <v>134</v>
      </c>
      <c r="E4" s="312" t="s">
        <v>5</v>
      </c>
      <c r="F4" s="304" t="s">
        <v>542</v>
      </c>
      <c r="G4" s="312" t="s">
        <v>561</v>
      </c>
      <c r="H4" s="294" t="s">
        <v>562</v>
      </c>
      <c r="I4" s="295"/>
      <c r="J4" s="296" t="s">
        <v>563</v>
      </c>
      <c r="K4" s="298" t="s">
        <v>564</v>
      </c>
      <c r="L4" s="299"/>
      <c r="M4" s="300" t="s">
        <v>565</v>
      </c>
      <c r="N4" s="302" t="s">
        <v>136</v>
      </c>
      <c r="O4" s="304" t="s">
        <v>132</v>
      </c>
      <c r="Q4" s="292" t="s">
        <v>540</v>
      </c>
      <c r="S4" s="306" t="s">
        <v>6</v>
      </c>
      <c r="T4" s="287" t="s">
        <v>8</v>
      </c>
      <c r="U4" s="272"/>
      <c r="V4" s="272"/>
      <c r="X4" s="308" t="s">
        <v>6</v>
      </c>
      <c r="Y4" s="290" t="s">
        <v>79</v>
      </c>
      <c r="Z4" s="290"/>
      <c r="AA4" s="290"/>
      <c r="AC4" s="292" t="s">
        <v>137</v>
      </c>
    </row>
    <row r="5" spans="1:29" ht="18" customHeight="1">
      <c r="A5" s="305"/>
      <c r="B5" s="305"/>
      <c r="C5" s="305"/>
      <c r="D5" s="305"/>
      <c r="E5" s="313"/>
      <c r="F5" s="305"/>
      <c r="G5" s="305"/>
      <c r="H5" s="208" t="s">
        <v>0</v>
      </c>
      <c r="I5" s="208" t="s">
        <v>1</v>
      </c>
      <c r="J5" s="297"/>
      <c r="K5" s="209" t="s">
        <v>0</v>
      </c>
      <c r="L5" s="209" t="s">
        <v>1</v>
      </c>
      <c r="M5" s="301"/>
      <c r="N5" s="303"/>
      <c r="O5" s="305"/>
      <c r="Q5" s="293"/>
      <c r="S5" s="307"/>
      <c r="T5" s="91" t="s">
        <v>3</v>
      </c>
      <c r="U5" s="91" t="s">
        <v>2</v>
      </c>
      <c r="V5" s="91" t="s">
        <v>77</v>
      </c>
      <c r="X5" s="309"/>
      <c r="Y5" s="57" t="s">
        <v>3</v>
      </c>
      <c r="Z5" s="57" t="s">
        <v>2</v>
      </c>
      <c r="AA5" s="57" t="s">
        <v>77</v>
      </c>
      <c r="AC5" s="293"/>
    </row>
    <row r="6" spans="1:29" ht="47.25" customHeight="1">
      <c r="A6" s="210" t="s">
        <v>680</v>
      </c>
      <c r="B6" s="210"/>
      <c r="C6" s="211"/>
      <c r="D6" s="210"/>
      <c r="E6" s="212"/>
      <c r="F6" s="212"/>
      <c r="G6" s="213">
        <f t="shared" ref="G6:M6" si="0">SUBTOTAL(9,G7:G816)</f>
        <v>9216000</v>
      </c>
      <c r="H6" s="213">
        <f t="shared" si="0"/>
        <v>-376000</v>
      </c>
      <c r="I6" s="213">
        <f t="shared" si="0"/>
        <v>10781000</v>
      </c>
      <c r="J6" s="213">
        <f t="shared" si="0"/>
        <v>19621000</v>
      </c>
      <c r="K6" s="213">
        <f t="shared" si="0"/>
        <v>0</v>
      </c>
      <c r="L6" s="213">
        <f t="shared" si="0"/>
        <v>0</v>
      </c>
      <c r="M6" s="213">
        <f t="shared" si="0"/>
        <v>9216000</v>
      </c>
      <c r="N6" s="70"/>
      <c r="O6" s="214"/>
      <c r="Q6" s="34"/>
      <c r="S6" s="20"/>
      <c r="T6" s="17">
        <f>SUBTOTAL(9,T7:T816)</f>
        <v>10505000</v>
      </c>
      <c r="U6" s="17">
        <f>SUBTOTAL(9,U7:U816)</f>
        <v>-100000</v>
      </c>
      <c r="V6" s="24" t="str">
        <f>IF((H6+I6)=(T6+U6),"OK","검토")</f>
        <v>OK</v>
      </c>
      <c r="X6" s="48"/>
      <c r="Y6" s="17">
        <f>SUBTOTAL(9,Y7:Y816)</f>
        <v>0</v>
      </c>
      <c r="Z6" s="17">
        <f>SUBTOTAL(9,Z7:Z816)</f>
        <v>0</v>
      </c>
      <c r="AA6" s="24" t="str">
        <f>IF((K6+L6)=(Y6+Z6),"OK","검토")</f>
        <v>OK</v>
      </c>
      <c r="AC6" s="32"/>
    </row>
    <row r="7" spans="1:29" ht="57.75" customHeight="1">
      <c r="A7" s="65" t="str">
        <f>IFERROR(VLOOKUP('15년일입'!$C7,구분표!$A$2:$C$1001,2,FALSE),"")</f>
        <v>도시환경위원회</v>
      </c>
      <c r="B7" s="65" t="str">
        <f>IFERROR(VLOOKUP('15년일입'!$C7,구분표!$A$2:$C$1001,3,FALSE),"")</f>
        <v>도시주택실</v>
      </c>
      <c r="C7" s="195" t="s">
        <v>570</v>
      </c>
      <c r="D7" s="197" t="s">
        <v>566</v>
      </c>
      <c r="E7" s="197">
        <v>1005</v>
      </c>
      <c r="F7" s="195" t="s">
        <v>574</v>
      </c>
      <c r="G7" s="199">
        <v>7915000</v>
      </c>
      <c r="H7" s="199"/>
      <c r="I7" s="199">
        <v>10781000</v>
      </c>
      <c r="J7" s="66">
        <f>SUM(G7+H7+I7)</f>
        <v>18696000</v>
      </c>
      <c r="K7" s="199"/>
      <c r="L7" s="199"/>
      <c r="M7" s="66">
        <f>SUM(G7+K7+L7)</f>
        <v>7915000</v>
      </c>
      <c r="N7" s="67" t="str">
        <f>IF(H7-K7&lt;0,"동의필요","-")</f>
        <v>-</v>
      </c>
      <c r="O7" s="207" t="s">
        <v>573</v>
      </c>
      <c r="P7" s="60"/>
      <c r="Q7" s="179"/>
      <c r="R7" s="60"/>
      <c r="S7" s="63" t="s">
        <v>567</v>
      </c>
      <c r="T7" s="172">
        <f t="shared" ref="T7:T13" si="1">IF($S7&lt;&gt;"도비",IF($Q7="국도비","직접입력",SUM($H7:$I7)),)</f>
        <v>10781000</v>
      </c>
      <c r="U7" s="172">
        <f>IF($S7="도비",SUM($H7:$I7),IF($Q7="국도비","직접입력",SUM($H7:$I7)-$T7))</f>
        <v>0</v>
      </c>
      <c r="V7" s="62" t="str">
        <f t="shared" ref="V7:V13" si="2">IF($Q7="국도비","ok",IF(($H7+$I7)=($T7+$U7),"ok","검토"))</f>
        <v>ok</v>
      </c>
      <c r="W7" s="60"/>
      <c r="X7" s="61" t="str">
        <f>$S7</f>
        <v>국비</v>
      </c>
      <c r="Y7" s="173">
        <f t="shared" ref="Y7:Y13" si="3">IF($X7&lt;&gt;"도비",IF($Q7="국도비","직접입력",SUM($K7:$L7)),)</f>
        <v>0</v>
      </c>
      <c r="Z7" s="173">
        <f t="shared" ref="Z7:Z13" si="4">IF($X7="도비",SUM($K7:$L7),IF($Q7="국도비","직접입력",SUM($K7:$L7)-$Y7))</f>
        <v>0</v>
      </c>
      <c r="AA7" s="62" t="str">
        <f>IF($Q7="국도비","ok",IF(($K7+$L7)=($Y7+$Z7),"ok","검토"))</f>
        <v>ok</v>
      </c>
      <c r="AB7" s="60"/>
      <c r="AC7" s="64" t="str">
        <f t="array" ref="AC7">IFERROR(IF($C7="","",INDEX(구분표!$I$2:$I$1001,MATCH(1,(구분표!$B$2:$B$1001='15년일입'!$A7)*(구분표!$C$2:$C$1001='15년일입'!$B7)*(구분표!$A$2:$A$1001='15년일입'!$C7),0))),"@@")</f>
        <v>2601</v>
      </c>
    </row>
    <row r="8" spans="1:29" ht="57" customHeight="1">
      <c r="A8" s="65" t="str">
        <f>IFERROR(VLOOKUP('15년일입'!$C8,구분표!$A$2:$C$1001,2,FALSE),"")</f>
        <v>도시환경위원회</v>
      </c>
      <c r="B8" s="65" t="str">
        <f>IFERROR(VLOOKUP('15년일입'!$C8,구분표!$A$2:$C$1001,3,FALSE),"")</f>
        <v>축산산림국</v>
      </c>
      <c r="C8" s="195" t="s">
        <v>358</v>
      </c>
      <c r="D8" s="197"/>
      <c r="E8" s="197"/>
      <c r="F8" s="195" t="s">
        <v>575</v>
      </c>
      <c r="G8" s="199">
        <v>109000</v>
      </c>
      <c r="H8" s="199">
        <v>-100000</v>
      </c>
      <c r="I8" s="199"/>
      <c r="J8" s="66">
        <f t="shared" ref="J8:J13" si="5">SUM(G8+H8+I8)</f>
        <v>9000</v>
      </c>
      <c r="K8" s="199"/>
      <c r="L8" s="199"/>
      <c r="M8" s="66">
        <f t="shared" ref="M8:M13" si="6">SUM(G8+K8+L8)</f>
        <v>109000</v>
      </c>
      <c r="N8" s="67" t="str">
        <f t="shared" ref="N8:N13" si="7">IF(H8-K8&lt;0,"동의필요","-")</f>
        <v>동의필요</v>
      </c>
      <c r="O8" s="207" t="s">
        <v>577</v>
      </c>
      <c r="P8" s="68"/>
      <c r="Q8" s="180"/>
      <c r="R8" s="68"/>
      <c r="S8" s="71" t="s">
        <v>568</v>
      </c>
      <c r="T8" s="173">
        <f t="shared" si="1"/>
        <v>0</v>
      </c>
      <c r="U8" s="173">
        <f t="shared" ref="U8:U13" si="8">IF($S8="도비",SUM($H8:$I8),IF($Q8="국도비","직접입력",SUM($H8:$I8)-$T8))</f>
        <v>-100000</v>
      </c>
      <c r="V8" s="70" t="str">
        <f t="shared" si="2"/>
        <v>ok</v>
      </c>
      <c r="W8" s="68"/>
      <c r="X8" s="69" t="str">
        <f t="shared" ref="X8:X13" si="9">$S8</f>
        <v>도비</v>
      </c>
      <c r="Y8" s="173">
        <f t="shared" si="3"/>
        <v>0</v>
      </c>
      <c r="Z8" s="173">
        <f t="shared" si="4"/>
        <v>0</v>
      </c>
      <c r="AA8" s="70" t="str">
        <f t="shared" ref="AA8:AA13" si="10">IF($Q8="국도비","ok",IF(($K8+$L8)=($Y8+$Z8),"ok","검토"))</f>
        <v>ok</v>
      </c>
      <c r="AB8" s="68"/>
      <c r="AC8" s="72" t="str">
        <f t="array" ref="AC8">IFERROR(IF($C8="","",INDEX(구분표!$I$2:$I$1001,MATCH(1,(구분표!$B$2:$B$1001='15년일입'!$A8)*(구분표!$C$2:$C$1001='15년일입'!$B8)*(구분표!$A$2:$A$1001='15년일입'!$C8),0))),"@@")</f>
        <v>2801</v>
      </c>
    </row>
    <row r="9" spans="1:29" ht="72.75" customHeight="1">
      <c r="A9" s="65" t="str">
        <f>IFERROR(VLOOKUP('15년일입'!$C9,구분표!$A$2:$C$1001,2,FALSE),"")</f>
        <v>도시환경위원회</v>
      </c>
      <c r="B9" s="65" t="str">
        <f>IFERROR(VLOOKUP('15년일입'!$C9,구분표!$A$2:$C$1001,3,FALSE),"")</f>
        <v>축산산림국</v>
      </c>
      <c r="C9" s="195" t="s">
        <v>358</v>
      </c>
      <c r="D9" s="197"/>
      <c r="E9" s="197"/>
      <c r="F9" s="195" t="s">
        <v>576</v>
      </c>
      <c r="G9" s="199">
        <v>1192000</v>
      </c>
      <c r="H9" s="199">
        <v>-276000</v>
      </c>
      <c r="I9" s="199"/>
      <c r="J9" s="66">
        <f t="shared" si="5"/>
        <v>916000</v>
      </c>
      <c r="K9" s="199"/>
      <c r="L9" s="199"/>
      <c r="M9" s="66">
        <f t="shared" si="6"/>
        <v>1192000</v>
      </c>
      <c r="N9" s="67" t="str">
        <f t="shared" si="7"/>
        <v>동의필요</v>
      </c>
      <c r="O9" s="207" t="s">
        <v>578</v>
      </c>
      <c r="P9" s="68"/>
      <c r="Q9" s="180"/>
      <c r="R9" s="68"/>
      <c r="S9" s="71"/>
      <c r="T9" s="173">
        <f t="shared" si="1"/>
        <v>-276000</v>
      </c>
      <c r="U9" s="173">
        <f t="shared" si="8"/>
        <v>0</v>
      </c>
      <c r="V9" s="70" t="str">
        <f t="shared" si="2"/>
        <v>ok</v>
      </c>
      <c r="W9" s="68"/>
      <c r="X9" s="69">
        <f t="shared" si="9"/>
        <v>0</v>
      </c>
      <c r="Y9" s="173">
        <f t="shared" si="3"/>
        <v>0</v>
      </c>
      <c r="Z9" s="173">
        <f t="shared" si="4"/>
        <v>0</v>
      </c>
      <c r="AA9" s="70" t="str">
        <f t="shared" si="10"/>
        <v>ok</v>
      </c>
      <c r="AB9" s="68"/>
      <c r="AC9" s="72" t="str">
        <f t="array" ref="AC9">IFERROR(IF($C9="","",INDEX(구분표!$I$2:$I$1001,MATCH(1,(구분표!$B$2:$B$1001='15년일입'!$A9)*(구분표!$C$2:$C$1001='15년일입'!$B9)*(구분표!$A$2:$A$1001='15년일입'!$C9),0))),"@@")</f>
        <v>2801</v>
      </c>
    </row>
    <row r="10" spans="1:29" ht="31.5" customHeight="1">
      <c r="A10" s="65" t="str">
        <f>IFERROR(VLOOKUP('15년일입'!$C10,구분표!$A$2:$C$1001,2,FALSE),"")</f>
        <v/>
      </c>
      <c r="B10" s="65" t="str">
        <f>IFERROR(VLOOKUP('15년일입'!$C10,구분표!$A$2:$C$1001,3,FALSE),"")</f>
        <v/>
      </c>
      <c r="C10" s="195"/>
      <c r="D10" s="197"/>
      <c r="E10" s="197"/>
      <c r="F10" s="195"/>
      <c r="G10" s="199"/>
      <c r="H10" s="199"/>
      <c r="I10" s="199"/>
      <c r="J10" s="66">
        <f t="shared" si="5"/>
        <v>0</v>
      </c>
      <c r="K10" s="199"/>
      <c r="L10" s="199"/>
      <c r="M10" s="66">
        <f t="shared" si="6"/>
        <v>0</v>
      </c>
      <c r="N10" s="67" t="str">
        <f t="shared" si="7"/>
        <v>-</v>
      </c>
      <c r="O10" s="207"/>
      <c r="P10" s="68"/>
      <c r="Q10" s="180"/>
      <c r="R10" s="68"/>
      <c r="S10" s="71"/>
      <c r="T10" s="173">
        <f t="shared" si="1"/>
        <v>0</v>
      </c>
      <c r="U10" s="173">
        <f t="shared" si="8"/>
        <v>0</v>
      </c>
      <c r="V10" s="70" t="str">
        <f t="shared" si="2"/>
        <v>ok</v>
      </c>
      <c r="W10" s="68"/>
      <c r="X10" s="69">
        <f t="shared" si="9"/>
        <v>0</v>
      </c>
      <c r="Y10" s="173">
        <f t="shared" si="3"/>
        <v>0</v>
      </c>
      <c r="Z10" s="173">
        <f t="shared" si="4"/>
        <v>0</v>
      </c>
      <c r="AA10" s="70" t="str">
        <f t="shared" si="10"/>
        <v>ok</v>
      </c>
      <c r="AB10" s="68"/>
      <c r="AC10" s="72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65" t="str">
        <f>IFERROR(VLOOKUP('15년일입'!$C11,구분표!$A$2:$C$1001,2,FALSE),"")</f>
        <v/>
      </c>
      <c r="B11" s="65" t="str">
        <f>IFERROR(VLOOKUP('15년일입'!$C11,구분표!$A$2:$C$1001,3,FALSE),"")</f>
        <v/>
      </c>
      <c r="C11" s="195"/>
      <c r="D11" s="197"/>
      <c r="E11" s="197"/>
      <c r="F11" s="195"/>
      <c r="G11" s="199"/>
      <c r="H11" s="199"/>
      <c r="I11" s="199"/>
      <c r="J11" s="66">
        <f t="shared" si="5"/>
        <v>0</v>
      </c>
      <c r="K11" s="199"/>
      <c r="L11" s="199"/>
      <c r="M11" s="66">
        <f t="shared" si="6"/>
        <v>0</v>
      </c>
      <c r="N11" s="67" t="str">
        <f t="shared" si="7"/>
        <v>-</v>
      </c>
      <c r="O11" s="207"/>
      <c r="P11" s="68"/>
      <c r="Q11" s="180"/>
      <c r="R11" s="68"/>
      <c r="S11" s="71"/>
      <c r="T11" s="173">
        <f t="shared" si="1"/>
        <v>0</v>
      </c>
      <c r="U11" s="173">
        <f t="shared" si="8"/>
        <v>0</v>
      </c>
      <c r="V11" s="70" t="str">
        <f t="shared" si="2"/>
        <v>ok</v>
      </c>
      <c r="W11" s="68"/>
      <c r="X11" s="69">
        <f t="shared" si="9"/>
        <v>0</v>
      </c>
      <c r="Y11" s="173">
        <f t="shared" si="3"/>
        <v>0</v>
      </c>
      <c r="Z11" s="173">
        <f t="shared" si="4"/>
        <v>0</v>
      </c>
      <c r="AA11" s="70" t="str">
        <f t="shared" si="10"/>
        <v>ok</v>
      </c>
      <c r="AB11" s="68"/>
      <c r="AC11" s="72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65" t="str">
        <f>IFERROR(VLOOKUP('15년일입'!$C12,구분표!$A$2:$C$1001,2,FALSE),"")</f>
        <v/>
      </c>
      <c r="B12" s="65" t="str">
        <f>IFERROR(VLOOKUP('15년일입'!$C12,구분표!$A$2:$C$1001,3,FALSE),"")</f>
        <v/>
      </c>
      <c r="C12" s="195"/>
      <c r="D12" s="197"/>
      <c r="E12" s="197"/>
      <c r="F12" s="195"/>
      <c r="G12" s="199"/>
      <c r="H12" s="199"/>
      <c r="I12" s="199"/>
      <c r="J12" s="66">
        <f t="shared" si="5"/>
        <v>0</v>
      </c>
      <c r="K12" s="199"/>
      <c r="L12" s="199"/>
      <c r="M12" s="66">
        <f t="shared" si="6"/>
        <v>0</v>
      </c>
      <c r="N12" s="67" t="str">
        <f t="shared" si="7"/>
        <v>-</v>
      </c>
      <c r="O12" s="207"/>
      <c r="P12" s="68"/>
      <c r="Q12" s="180"/>
      <c r="R12" s="68"/>
      <c r="S12" s="71"/>
      <c r="T12" s="173">
        <f t="shared" si="1"/>
        <v>0</v>
      </c>
      <c r="U12" s="173">
        <f t="shared" si="8"/>
        <v>0</v>
      </c>
      <c r="V12" s="70" t="str">
        <f t="shared" si="2"/>
        <v>ok</v>
      </c>
      <c r="W12" s="68"/>
      <c r="X12" s="69">
        <f t="shared" si="9"/>
        <v>0</v>
      </c>
      <c r="Y12" s="173">
        <f t="shared" si="3"/>
        <v>0</v>
      </c>
      <c r="Z12" s="173">
        <f t="shared" si="4"/>
        <v>0</v>
      </c>
      <c r="AA12" s="70" t="str">
        <f t="shared" si="10"/>
        <v>ok</v>
      </c>
      <c r="AB12" s="68"/>
      <c r="AC12" s="72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215" t="str">
        <f>IFERROR(VLOOKUP('15년일입'!$C13,구분표!$A$2:$C$1001,2,FALSE),"")</f>
        <v/>
      </c>
      <c r="B13" s="215" t="str">
        <f>IFERROR(VLOOKUP('15년일입'!$C13,구분표!$A$2:$C$1001,3,FALSE),"")</f>
        <v/>
      </c>
      <c r="C13" s="216"/>
      <c r="D13" s="217"/>
      <c r="E13" s="217"/>
      <c r="F13" s="216"/>
      <c r="G13" s="176"/>
      <c r="H13" s="176"/>
      <c r="I13" s="176"/>
      <c r="J13" s="73">
        <f t="shared" si="5"/>
        <v>0</v>
      </c>
      <c r="K13" s="176"/>
      <c r="L13" s="176"/>
      <c r="M13" s="73">
        <f t="shared" si="6"/>
        <v>0</v>
      </c>
      <c r="N13" s="74" t="str">
        <f t="shared" si="7"/>
        <v>-</v>
      </c>
      <c r="O13" s="218"/>
      <c r="P13" s="68"/>
      <c r="Q13" s="180"/>
      <c r="R13" s="68"/>
      <c r="S13" s="71"/>
      <c r="T13" s="173">
        <f t="shared" si="1"/>
        <v>0</v>
      </c>
      <c r="U13" s="173">
        <f t="shared" si="8"/>
        <v>0</v>
      </c>
      <c r="V13" s="70" t="str">
        <f t="shared" si="2"/>
        <v>ok</v>
      </c>
      <c r="W13" s="68"/>
      <c r="X13" s="69">
        <f t="shared" si="9"/>
        <v>0</v>
      </c>
      <c r="Y13" s="173">
        <f t="shared" si="3"/>
        <v>0</v>
      </c>
      <c r="Z13" s="173">
        <f t="shared" si="4"/>
        <v>0</v>
      </c>
      <c r="AA13" s="70" t="str">
        <f t="shared" si="10"/>
        <v>ok</v>
      </c>
      <c r="AB13" s="68"/>
      <c r="AC13" s="72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</sheetData>
  <sheetProtection formatCells="0" formatColumns="0" formatRows="0" autoFilter="0"/>
  <autoFilter ref="A6:AD13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633">
    <cfRule type="containsText" dxfId="32" priority="3" operator="containsText" text="국도비">
      <formula>NOT(ISERROR(SEARCH("국도비",Q7)))</formula>
    </cfRule>
  </conditionalFormatting>
  <conditionalFormatting sqref="G7:G633">
    <cfRule type="expression" dxfId="31" priority="2">
      <formula>($D7="본예산")</formula>
    </cfRule>
  </conditionalFormatting>
  <conditionalFormatting sqref="R7:U633 Y7:AA633">
    <cfRule type="containsText" dxfId="30" priority="1" operator="containsText" text="직접입력">
      <formula>NOT(ISERROR(SEARCH("직접입력",R7)))</formula>
    </cfRule>
  </conditionalFormatting>
  <printOptions horizontalCentered="1"/>
  <pageMargins left="0.42" right="0.38" top="0.98425196850393704" bottom="0.78740157480314965" header="0.51181102362204722" footer="0.51181102362204722"/>
  <pageSetup paperSize="9" scale="91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구분표!$K$2:$K$7</xm:f>
          </x14:formula1>
          <xm:sqref>S7:S13</xm:sqref>
        </x14:dataValidation>
        <x14:dataValidation type="list" allowBlank="1" showInputMessage="1" showErrorMessage="1">
          <x14:formula1>
            <xm:f>구분표!$N$2:$N$3</xm:f>
          </x14:formula1>
          <xm:sqref>D7:D13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E68"/>
  <sheetViews>
    <sheetView showGridLines="0" zoomScale="90" zoomScaleNormal="90" zoomScaleSheetLayoutView="80" workbookViewId="0">
      <pane xSplit="4" ySplit="6" topLeftCell="G34" activePane="bottomRight" state="frozen"/>
      <selection activeCell="B1" sqref="B1:H1"/>
      <selection pane="topRight" activeCell="B1" sqref="B1:H1"/>
      <selection pane="bottomLeft" activeCell="B1" sqref="B1:H1"/>
      <selection pane="bottomRight" activeCell="G13" sqref="G13"/>
    </sheetView>
  </sheetViews>
  <sheetFormatPr defaultColWidth="8.75" defaultRowHeight="13.5"/>
  <cols>
    <col min="1" max="1" width="8.75" style="33" hidden="1" customWidth="1"/>
    <col min="2" max="2" width="12.75" style="33" customWidth="1"/>
    <col min="3" max="3" width="12" style="33" customWidth="1"/>
    <col min="4" max="4" width="12.25" style="33" customWidth="1"/>
    <col min="5" max="5" width="7.625" style="11" hidden="1" customWidth="1"/>
    <col min="6" max="6" width="7.125" style="11" hidden="1" customWidth="1"/>
    <col min="7" max="7" width="32.625" style="33" customWidth="1"/>
    <col min="8" max="11" width="11.625" style="33" customWidth="1"/>
    <col min="12" max="14" width="11.625" style="33" hidden="1" customWidth="1"/>
    <col min="15" max="15" width="8.375" style="11" hidden="1" customWidth="1"/>
    <col min="16" max="16" width="23.625" style="33" customWidth="1"/>
    <col min="17" max="17" width="3" style="33" hidden="1" customWidth="1"/>
    <col min="18" max="18" width="6.125" style="11" hidden="1" customWidth="1"/>
    <col min="19" max="19" width="3" style="33" hidden="1" customWidth="1"/>
    <col min="20" max="20" width="6.125" style="21" hidden="1" customWidth="1"/>
    <col min="21" max="21" width="11.625" style="33" hidden="1" customWidth="1"/>
    <col min="22" max="22" width="11.125" style="33" hidden="1" customWidth="1"/>
    <col min="23" max="23" width="6" style="11" hidden="1" customWidth="1"/>
    <col min="24" max="24" width="3" style="33" hidden="1" customWidth="1"/>
    <col min="25" max="25" width="6.125" style="47" hidden="1" customWidth="1"/>
    <col min="26" max="26" width="11.625" style="33" hidden="1" customWidth="1"/>
    <col min="27" max="27" width="11.125" style="33" hidden="1" customWidth="1"/>
    <col min="28" max="28" width="6" style="11" hidden="1" customWidth="1"/>
    <col min="29" max="29" width="3" style="33" hidden="1" customWidth="1"/>
    <col min="30" max="30" width="11.625" style="33" hidden="1" customWidth="1"/>
    <col min="31" max="31" width="17.375" style="33" hidden="1" customWidth="1"/>
    <col min="32" max="16384" width="8.75" style="33"/>
  </cols>
  <sheetData>
    <row r="1" spans="1:30" ht="32.25" customHeight="1">
      <c r="B1" s="310" t="s">
        <v>668</v>
      </c>
      <c r="C1" s="310"/>
      <c r="D1" s="310"/>
      <c r="E1" s="310"/>
      <c r="F1" s="310"/>
      <c r="G1" s="310"/>
      <c r="H1" s="311"/>
      <c r="I1" s="310"/>
      <c r="J1" s="310"/>
      <c r="K1" s="310"/>
      <c r="L1" s="310"/>
      <c r="M1" s="310"/>
      <c r="N1" s="310"/>
      <c r="O1" s="310"/>
      <c r="P1" s="310"/>
    </row>
    <row r="2" spans="1:30" ht="20.25">
      <c r="B2" s="12" t="s">
        <v>59</v>
      </c>
      <c r="C2" s="12"/>
      <c r="D2" s="12"/>
      <c r="E2" s="54"/>
      <c r="F2" s="54"/>
      <c r="G2" s="12"/>
      <c r="L2" s="22"/>
      <c r="M2" s="22"/>
      <c r="U2" s="22" t="s">
        <v>72</v>
      </c>
      <c r="V2" s="23"/>
      <c r="Z2" s="22" t="s">
        <v>72</v>
      </c>
      <c r="AA2" s="23"/>
    </row>
    <row r="3" spans="1:30" ht="20.25">
      <c r="I3" s="58">
        <f>COUNTA(I7:I66)</f>
        <v>12</v>
      </c>
      <c r="J3" s="58">
        <f>COUNTA(J7:J66)</f>
        <v>44</v>
      </c>
      <c r="K3" s="59"/>
      <c r="L3" s="58">
        <f>COUNTA(L7:L66)</f>
        <v>0</v>
      </c>
      <c r="M3" s="58">
        <f>COUNTA(M7:M66)</f>
        <v>0</v>
      </c>
      <c r="N3" s="21"/>
      <c r="O3" s="25"/>
      <c r="P3" s="55" t="s">
        <v>9</v>
      </c>
      <c r="U3" s="23" t="str">
        <f>IF(U6='15년일입'!$T$6,"OK","@@")</f>
        <v>@@</v>
      </c>
      <c r="V3" s="33">
        <f>SUM(U6:V6)</f>
        <v>25516907</v>
      </c>
      <c r="W3" s="23" t="str">
        <f>IF(COUNTIF(W6:W959,"@@")&gt;0,"@@","OK")</f>
        <v>OK</v>
      </c>
      <c r="Z3" s="23" t="e">
        <f>IF(Z6=#REF!,"OK","@@")</f>
        <v>#REF!</v>
      </c>
      <c r="AA3" s="33">
        <f>SUM(Z6:AA6)</f>
        <v>0</v>
      </c>
      <c r="AB3" s="23" t="str">
        <f>IF(COUNTIF(AB6:AB959,"@@")&gt;0,"@@","OK")</f>
        <v>OK</v>
      </c>
      <c r="AD3" s="56"/>
    </row>
    <row r="4" spans="1:30" ht="30" customHeight="1">
      <c r="B4" s="304" t="s">
        <v>541</v>
      </c>
      <c r="C4" s="304" t="s">
        <v>133</v>
      </c>
      <c r="D4" s="304" t="s">
        <v>4</v>
      </c>
      <c r="E4" s="312" t="s">
        <v>134</v>
      </c>
      <c r="F4" s="312" t="s">
        <v>5</v>
      </c>
      <c r="G4" s="304" t="s">
        <v>135</v>
      </c>
      <c r="H4" s="312" t="s">
        <v>561</v>
      </c>
      <c r="I4" s="294" t="s">
        <v>562</v>
      </c>
      <c r="J4" s="295"/>
      <c r="K4" s="296" t="s">
        <v>563</v>
      </c>
      <c r="L4" s="298" t="s">
        <v>564</v>
      </c>
      <c r="M4" s="299"/>
      <c r="N4" s="300" t="s">
        <v>565</v>
      </c>
      <c r="O4" s="302" t="s">
        <v>136</v>
      </c>
      <c r="P4" s="304" t="s">
        <v>132</v>
      </c>
      <c r="R4" s="292" t="s">
        <v>540</v>
      </c>
      <c r="T4" s="306" t="s">
        <v>6</v>
      </c>
      <c r="U4" s="287" t="s">
        <v>8</v>
      </c>
      <c r="V4" s="272"/>
      <c r="W4" s="272"/>
      <c r="Y4" s="308" t="s">
        <v>6</v>
      </c>
      <c r="Z4" s="290" t="s">
        <v>79</v>
      </c>
      <c r="AA4" s="290"/>
      <c r="AB4" s="290"/>
      <c r="AD4" s="292" t="s">
        <v>137</v>
      </c>
    </row>
    <row r="5" spans="1:30" ht="18" customHeight="1">
      <c r="B5" s="305"/>
      <c r="C5" s="305"/>
      <c r="D5" s="305"/>
      <c r="E5" s="305"/>
      <c r="F5" s="313"/>
      <c r="G5" s="305"/>
      <c r="H5" s="305"/>
      <c r="I5" s="208" t="s">
        <v>0</v>
      </c>
      <c r="J5" s="208" t="s">
        <v>1</v>
      </c>
      <c r="K5" s="297"/>
      <c r="L5" s="209" t="s">
        <v>0</v>
      </c>
      <c r="M5" s="209" t="s">
        <v>1</v>
      </c>
      <c r="N5" s="301"/>
      <c r="O5" s="303"/>
      <c r="P5" s="305"/>
      <c r="R5" s="293"/>
      <c r="T5" s="307"/>
      <c r="U5" s="91" t="s">
        <v>3</v>
      </c>
      <c r="V5" s="91" t="s">
        <v>2</v>
      </c>
      <c r="W5" s="91" t="s">
        <v>77</v>
      </c>
      <c r="Y5" s="309"/>
      <c r="Z5" s="57" t="s">
        <v>3</v>
      </c>
      <c r="AA5" s="57" t="s">
        <v>2</v>
      </c>
      <c r="AB5" s="57" t="s">
        <v>77</v>
      </c>
      <c r="AD5" s="293"/>
    </row>
    <row r="6" spans="1:30" ht="27.75" customHeight="1">
      <c r="B6" s="210" t="s">
        <v>681</v>
      </c>
      <c r="C6" s="210"/>
      <c r="D6" s="211"/>
      <c r="E6" s="210"/>
      <c r="F6" s="212"/>
      <c r="G6" s="210"/>
      <c r="H6" s="213">
        <f t="shared" ref="H6:N6" si="0">SUBTOTAL(9,H7:H871)</f>
        <v>105524807</v>
      </c>
      <c r="I6" s="213">
        <f t="shared" si="0"/>
        <v>-3909178</v>
      </c>
      <c r="J6" s="213">
        <f t="shared" si="0"/>
        <v>29439040</v>
      </c>
      <c r="K6" s="213">
        <f t="shared" si="0"/>
        <v>131054669</v>
      </c>
      <c r="L6" s="213">
        <f t="shared" si="0"/>
        <v>0</v>
      </c>
      <c r="M6" s="213">
        <f t="shared" si="0"/>
        <v>0</v>
      </c>
      <c r="N6" s="213">
        <f t="shared" si="0"/>
        <v>105524807</v>
      </c>
      <c r="O6" s="70"/>
      <c r="P6" s="214"/>
      <c r="R6" s="34"/>
      <c r="T6" s="191" t="s">
        <v>569</v>
      </c>
      <c r="U6" s="17">
        <f>SUBTOTAL(9,U7:U871)</f>
        <v>10407822</v>
      </c>
      <c r="V6" s="17">
        <f>SUBTOTAL(9,V7:V871)</f>
        <v>15109085</v>
      </c>
      <c r="W6" s="24" t="str">
        <f>IF((I6+J6)=(U6+V6),"OK","검토")</f>
        <v>검토</v>
      </c>
      <c r="Y6" s="48"/>
      <c r="Z6" s="17">
        <f>SUBTOTAL(9,Z7:Z871)</f>
        <v>0</v>
      </c>
      <c r="AA6" s="17">
        <f>SUBTOTAL(9,AA7:AA871)</f>
        <v>0</v>
      </c>
      <c r="AB6" s="24" t="str">
        <f>IF((L6+M6)=(Z6+AA6),"OK","검토")</f>
        <v>OK</v>
      </c>
      <c r="AD6" s="24" t="str">
        <f>IF(COUNTIF(AD7:AD688,"@@")&gt;0,"@@","OK")</f>
        <v>OK</v>
      </c>
    </row>
    <row r="7" spans="1:30" ht="31.5" customHeight="1">
      <c r="B7" s="80" t="str">
        <f>IFERROR(VLOOKUP('15년일출'!$D7,구분표!$A$2:$C$1001,2,FALSE),"")</f>
        <v>도시환경위원회</v>
      </c>
      <c r="C7" s="80" t="str">
        <f>IFERROR(VLOOKUP('15년일출'!$D7,구분표!$A$2:$C$1001,3,FALSE),"")</f>
        <v>도시주택실</v>
      </c>
      <c r="D7" s="195" t="s">
        <v>587</v>
      </c>
      <c r="E7" s="198" t="s">
        <v>566</v>
      </c>
      <c r="F7" s="198">
        <v>1008</v>
      </c>
      <c r="G7" s="196" t="s">
        <v>588</v>
      </c>
      <c r="H7" s="219">
        <v>20000</v>
      </c>
      <c r="I7" s="199"/>
      <c r="J7" s="199">
        <v>40000</v>
      </c>
      <c r="K7" s="66">
        <f t="shared" ref="K7:K37" si="1">SUM(H7+I7+J7)</f>
        <v>60000</v>
      </c>
      <c r="L7" s="199"/>
      <c r="M7" s="199"/>
      <c r="N7" s="66">
        <f t="shared" ref="N7:N37" si="2">SUM(H7+L7+M7)</f>
        <v>20000</v>
      </c>
      <c r="O7" s="67" t="str">
        <f t="shared" ref="O7:O37" si="3">IF(I7-L7&lt;0,"동의필요","-")</f>
        <v>-</v>
      </c>
      <c r="P7" s="207" t="s">
        <v>589</v>
      </c>
      <c r="Q7" s="68"/>
      <c r="R7" s="180"/>
      <c r="S7" s="68"/>
      <c r="T7" s="200" t="str">
        <f t="shared" ref="T7:T14" si="4">IF($R7="도비","도비",IF(COUNT(FIND("국비/",$G7)),"국비",IF(COUNT(FIND("지특/",$G7)),"지특",IF(COUNT(FIND("기금/",$G7)),"기금",IF(COUNT(FIND("교부세/",$G7)),"특교",IF(COUNT(FIND("자체/",$G7)),"도비",""))))))</f>
        <v>도비</v>
      </c>
      <c r="U7" s="199">
        <f>IF($T7&lt;&gt;"도비",IF($R7="국도비","직접입력",SUM($I7:$J7)),)</f>
        <v>0</v>
      </c>
      <c r="V7" s="199">
        <f>IF($T7="도비",SUM($I7:$J7),IF($R7="국도비","직접입력",SUM($I7:$J7)-$U7))</f>
        <v>40000</v>
      </c>
      <c r="W7" s="70" t="str">
        <f t="shared" ref="W7:W38" si="5">IF($R7="국도비","ok",IF(($I7+$J7)=($U7+$V7),"ok","검토"))</f>
        <v>ok</v>
      </c>
      <c r="X7" s="68"/>
      <c r="Y7" s="69" t="str">
        <f t="shared" ref="Y7:Y16" si="6">$T7</f>
        <v>도비</v>
      </c>
      <c r="Z7" s="199">
        <f t="shared" ref="Z7:Z38" si="7">IF($Y7&lt;&gt;"도비",IF($R7="국도비","직접입력",SUM($L7:$M7)),)</f>
        <v>0</v>
      </c>
      <c r="AA7" s="199">
        <f t="shared" ref="AA7:AA38" si="8">IF($Y7="도비",SUM($L7:$M7),IF($R7="국도비","직접입력",SUM($L7:$M7)-$Z7))</f>
        <v>0</v>
      </c>
      <c r="AB7" s="70" t="str">
        <f t="shared" ref="AB7:AB16" si="9">IF($R7="국도비","ok",IF(($L7+$M7)=($Z7+$AA7),"ok","검토"))</f>
        <v>ok</v>
      </c>
      <c r="AC7" s="68"/>
      <c r="AD7" s="72" t="str">
        <f t="array" ref="AD7">IFERROR(IF($D7="","",INDEX(구분표!$I$2:$I$1001,MATCH(1,(구분표!$B$2:$B$1001='15년일출'!$B7)*(구분표!$C$2:$C$1001='15년일출'!$C7)*(구분표!$A$2:$A$1001='15년일출'!$D7),0))),"@@")</f>
        <v>2601</v>
      </c>
    </row>
    <row r="8" spans="1:30" ht="51" customHeight="1">
      <c r="A8" s="33" t="s">
        <v>592</v>
      </c>
      <c r="B8" s="65" t="str">
        <f>IFERROR(VLOOKUP('15년일출'!$D8,구분표!$A$2:$C$1001,2,FALSE),"")</f>
        <v>도시환경위원회</v>
      </c>
      <c r="C8" s="65" t="str">
        <f>IFERROR(VLOOKUP('15년일출'!$D8,구분표!$A$2:$C$1001,3,FALSE),"")</f>
        <v>도시주택실</v>
      </c>
      <c r="D8" s="195" t="s">
        <v>570</v>
      </c>
      <c r="E8" s="197" t="s">
        <v>566</v>
      </c>
      <c r="F8" s="197">
        <v>1009</v>
      </c>
      <c r="G8" s="195" t="s">
        <v>572</v>
      </c>
      <c r="H8" s="192">
        <v>5350900</v>
      </c>
      <c r="I8" s="199"/>
      <c r="J8" s="199">
        <v>5367600</v>
      </c>
      <c r="K8" s="66">
        <f>SUM(H8+I8+J8)</f>
        <v>10718500</v>
      </c>
      <c r="L8" s="199"/>
      <c r="M8" s="199"/>
      <c r="N8" s="66">
        <f>SUM(H8+L8+M8)</f>
        <v>5350900</v>
      </c>
      <c r="O8" s="67" t="str">
        <f>IF(I8-L8&lt;0,"동의필요","-")</f>
        <v>-</v>
      </c>
      <c r="P8" s="207" t="s">
        <v>573</v>
      </c>
      <c r="Q8" s="60"/>
      <c r="R8" s="179"/>
      <c r="S8" s="60"/>
      <c r="T8" s="63" t="str">
        <f t="shared" si="4"/>
        <v>지특</v>
      </c>
      <c r="U8" s="193">
        <f>IF($T8&lt;&gt;"도비",IF($R8="국도비","직접입력",SUM($I8:$J8)),)</f>
        <v>5367600</v>
      </c>
      <c r="V8" s="193">
        <f>IF($T8="도비",SUM($I8:$J8),IF($R8="국도비","직접입력",SUM($I8:$J8)-$U8))</f>
        <v>0</v>
      </c>
      <c r="W8" s="62" t="str">
        <f t="shared" si="5"/>
        <v>ok</v>
      </c>
      <c r="X8" s="60"/>
      <c r="Y8" s="61" t="str">
        <f t="shared" si="6"/>
        <v>지특</v>
      </c>
      <c r="Z8" s="199">
        <f t="shared" si="7"/>
        <v>0</v>
      </c>
      <c r="AA8" s="199">
        <f t="shared" si="8"/>
        <v>0</v>
      </c>
      <c r="AB8" s="62" t="str">
        <f t="shared" si="9"/>
        <v>ok</v>
      </c>
      <c r="AC8" s="60"/>
      <c r="AD8" s="64" t="str">
        <f t="array" ref="AD8">IFERROR(IF($D8="","",INDEX(구분표!$I$2:$I$1001,MATCH(1,(구분표!$B$2:$B$1001='15년일출'!$B8)*(구분표!$C$2:$C$1001='15년일출'!$C8)*(구분표!$A$2:$A$1001='15년일출'!$D8),0))),"@@")</f>
        <v>2601</v>
      </c>
    </row>
    <row r="9" spans="1:30" ht="31.5" customHeight="1">
      <c r="B9" s="65" t="str">
        <f>IFERROR(VLOOKUP('15년일출'!$D9,구분표!$A$2:$C$1001,2,FALSE),"")</f>
        <v>도시환경위원회</v>
      </c>
      <c r="C9" s="65" t="str">
        <f>IFERROR(VLOOKUP('15년일출'!$D9,구분표!$A$2:$C$1001,3,FALSE),"")</f>
        <v>도시주택실</v>
      </c>
      <c r="D9" s="195" t="s">
        <v>590</v>
      </c>
      <c r="E9" s="198" t="s">
        <v>566</v>
      </c>
      <c r="F9" s="198">
        <v>1013</v>
      </c>
      <c r="G9" s="195" t="s">
        <v>591</v>
      </c>
      <c r="H9" s="219">
        <v>17700</v>
      </c>
      <c r="I9" s="199"/>
      <c r="J9" s="199">
        <v>20000</v>
      </c>
      <c r="K9" s="66">
        <f t="shared" si="1"/>
        <v>37700</v>
      </c>
      <c r="L9" s="199"/>
      <c r="M9" s="199"/>
      <c r="N9" s="66">
        <f t="shared" si="2"/>
        <v>17700</v>
      </c>
      <c r="O9" s="67" t="str">
        <f t="shared" si="3"/>
        <v>-</v>
      </c>
      <c r="P9" s="207" t="s">
        <v>593</v>
      </c>
      <c r="Q9" s="68"/>
      <c r="R9" s="180"/>
      <c r="S9" s="68"/>
      <c r="T9" s="200" t="str">
        <f t="shared" si="4"/>
        <v>도비</v>
      </c>
      <c r="U9" s="199">
        <f>IF($T9&lt;&gt;"도비",IF($R9="국도비","직접입력",SUM($I9:$J9)),)</f>
        <v>0</v>
      </c>
      <c r="V9" s="199">
        <f>IF($T9="도비",SUM($I9:$J9),IF($R9="국도비","직접입력",SUM($I9:$J9)-$U9))</f>
        <v>20000</v>
      </c>
      <c r="W9" s="70" t="str">
        <f t="shared" si="5"/>
        <v>ok</v>
      </c>
      <c r="X9" s="68"/>
      <c r="Y9" s="69" t="str">
        <f t="shared" si="6"/>
        <v>도비</v>
      </c>
      <c r="Z9" s="199">
        <f t="shared" si="7"/>
        <v>0</v>
      </c>
      <c r="AA9" s="199">
        <f t="shared" si="8"/>
        <v>0</v>
      </c>
      <c r="AB9" s="70" t="str">
        <f t="shared" si="9"/>
        <v>ok</v>
      </c>
      <c r="AC9" s="68"/>
      <c r="AD9" s="72" t="str">
        <f t="array" ref="AD9">IFERROR(IF($D9="","",INDEX(구분표!$I$2:$I$1001,MATCH(1,(구분표!$B$2:$B$1001='15년일출'!$B9)*(구분표!$C$2:$C$1001='15년일출'!$C9)*(구분표!$A$2:$A$1001='15년일출'!$D9),0))),"@@")</f>
        <v>2603</v>
      </c>
    </row>
    <row r="10" spans="1:30" ht="31.5" customHeight="1">
      <c r="B10" s="65" t="str">
        <f>IFERROR(VLOOKUP('15년일출'!$D10,구분표!$A$2:$C$1001,2,FALSE),"")</f>
        <v>도시환경위원회</v>
      </c>
      <c r="C10" s="65" t="str">
        <f>IFERROR(VLOOKUP('15년일출'!$D10,구분표!$A$2:$C$1001,3,FALSE),"")</f>
        <v>도시주택실</v>
      </c>
      <c r="D10" s="195" t="s">
        <v>590</v>
      </c>
      <c r="E10" s="198" t="s">
        <v>566</v>
      </c>
      <c r="F10" s="197">
        <v>1014</v>
      </c>
      <c r="G10" s="195" t="s">
        <v>595</v>
      </c>
      <c r="H10" s="219">
        <v>5304000</v>
      </c>
      <c r="I10" s="199"/>
      <c r="J10" s="220">
        <v>240000</v>
      </c>
      <c r="K10" s="66">
        <f t="shared" si="1"/>
        <v>5544000</v>
      </c>
      <c r="L10" s="199"/>
      <c r="M10" s="199"/>
      <c r="N10" s="66">
        <f t="shared" si="2"/>
        <v>5304000</v>
      </c>
      <c r="O10" s="67" t="str">
        <f t="shared" si="3"/>
        <v>-</v>
      </c>
      <c r="P10" s="207" t="s">
        <v>594</v>
      </c>
      <c r="Q10" s="68"/>
      <c r="R10" s="180"/>
      <c r="S10" s="68"/>
      <c r="T10" s="200" t="str">
        <f t="shared" si="4"/>
        <v>지특</v>
      </c>
      <c r="U10" s="199"/>
      <c r="V10" s="199">
        <v>240000</v>
      </c>
      <c r="W10" s="70" t="str">
        <f t="shared" si="5"/>
        <v>ok</v>
      </c>
      <c r="X10" s="68"/>
      <c r="Y10" s="69" t="str">
        <f t="shared" si="6"/>
        <v>지특</v>
      </c>
      <c r="Z10" s="199">
        <f t="shared" si="7"/>
        <v>0</v>
      </c>
      <c r="AA10" s="199">
        <f t="shared" si="8"/>
        <v>0</v>
      </c>
      <c r="AB10" s="70" t="str">
        <f t="shared" si="9"/>
        <v>ok</v>
      </c>
      <c r="AC10" s="68"/>
      <c r="AD10" s="72" t="str">
        <f t="array" ref="AD10">IFERROR(IF($D10="","",INDEX(구분표!$I$2:$I$1001,MATCH(1,(구분표!$B$2:$B$1001='15년일출'!$B10)*(구분표!$C$2:$C$1001='15년일출'!$C10)*(구분표!$A$2:$A$1001='15년일출'!$D10),0))),"@@")</f>
        <v>2603</v>
      </c>
    </row>
    <row r="11" spans="1:30" ht="52.5" customHeight="1">
      <c r="A11" s="33" t="s">
        <v>592</v>
      </c>
      <c r="B11" s="65" t="str">
        <f>IFERROR(VLOOKUP('15년일출'!$D11,구분표!$A$2:$C$1001,2,FALSE),"")</f>
        <v>도시환경위원회</v>
      </c>
      <c r="C11" s="65" t="str">
        <f>IFERROR(VLOOKUP('15년일출'!$D11,구분표!$A$2:$C$1001,3,FALSE),"")</f>
        <v>도시주택실</v>
      </c>
      <c r="D11" s="195" t="s">
        <v>571</v>
      </c>
      <c r="E11" s="197" t="s">
        <v>566</v>
      </c>
      <c r="F11" s="197">
        <v>1015</v>
      </c>
      <c r="G11" s="195" t="s">
        <v>572</v>
      </c>
      <c r="H11" s="192">
        <v>2564100</v>
      </c>
      <c r="I11" s="199"/>
      <c r="J11" s="199">
        <v>3913400</v>
      </c>
      <c r="K11" s="66">
        <f>SUM(H11+I11+J11)</f>
        <v>6477500</v>
      </c>
      <c r="L11" s="199"/>
      <c r="M11" s="199"/>
      <c r="N11" s="66">
        <f>SUM(H11+L11+M11)</f>
        <v>2564100</v>
      </c>
      <c r="O11" s="67" t="str">
        <f>IF(I11-L11&lt;0,"동의필요","-")</f>
        <v>-</v>
      </c>
      <c r="P11" s="207" t="s">
        <v>573</v>
      </c>
      <c r="Q11" s="68"/>
      <c r="R11" s="180"/>
      <c r="S11" s="68"/>
      <c r="T11" s="71" t="str">
        <f t="shared" si="4"/>
        <v>지특</v>
      </c>
      <c r="U11" s="173">
        <f>IF($T11&lt;&gt;"도비",IF($R11="국도비","직접입력",SUM($I11:$J11)),)</f>
        <v>3913400</v>
      </c>
      <c r="V11" s="173">
        <f>IF($T11="도비",SUM($I11:$J11),IF($R11="국도비","직접입력",SUM($I11:$J11)-$U11))</f>
        <v>0</v>
      </c>
      <c r="W11" s="70" t="str">
        <f t="shared" si="5"/>
        <v>ok</v>
      </c>
      <c r="X11" s="68"/>
      <c r="Y11" s="69" t="str">
        <f t="shared" si="6"/>
        <v>지특</v>
      </c>
      <c r="Z11" s="173">
        <f t="shared" si="7"/>
        <v>0</v>
      </c>
      <c r="AA11" s="173">
        <f t="shared" si="8"/>
        <v>0</v>
      </c>
      <c r="AB11" s="70" t="str">
        <f t="shared" si="9"/>
        <v>ok</v>
      </c>
      <c r="AC11" s="68"/>
      <c r="AD11" s="72" t="str">
        <f t="array" ref="AD11">IFERROR(IF($D11="","",INDEX(구분표!$I$2:$I$1001,MATCH(1,(구분표!$B$2:$B$1001='15년일출'!$B11)*(구분표!$C$2:$C$1001='15년일출'!$C11)*(구분표!$A$2:$A$1001='15년일출'!$D11),0))),"@@")</f>
        <v>2603</v>
      </c>
    </row>
    <row r="12" spans="1:30" ht="51.75" customHeight="1">
      <c r="B12" s="65" t="str">
        <f>IFERROR(VLOOKUP('15년일출'!$D12,구분표!$A$2:$C$1001,2,FALSE),"")</f>
        <v>도시환경위원회</v>
      </c>
      <c r="C12" s="65" t="str">
        <f>IFERROR(VLOOKUP('15년일출'!$D12,구분표!$A$2:$C$1001,3,FALSE),"")</f>
        <v>도시주택실</v>
      </c>
      <c r="D12" s="195" t="s">
        <v>590</v>
      </c>
      <c r="E12" s="197" t="s">
        <v>566</v>
      </c>
      <c r="F12" s="197">
        <v>1015</v>
      </c>
      <c r="G12" s="195" t="s">
        <v>596</v>
      </c>
      <c r="H12" s="219">
        <v>110000</v>
      </c>
      <c r="I12" s="199">
        <v>-110000</v>
      </c>
      <c r="J12" s="199"/>
      <c r="K12" s="66">
        <f t="shared" si="1"/>
        <v>0</v>
      </c>
      <c r="L12" s="199"/>
      <c r="M12" s="199"/>
      <c r="N12" s="66">
        <f t="shared" si="2"/>
        <v>110000</v>
      </c>
      <c r="O12" s="67" t="str">
        <f t="shared" si="3"/>
        <v>동의필요</v>
      </c>
      <c r="P12" s="207" t="s">
        <v>597</v>
      </c>
      <c r="Q12" s="68"/>
      <c r="R12" s="180"/>
      <c r="S12" s="68"/>
      <c r="T12" s="200" t="str">
        <f t="shared" si="4"/>
        <v>도비</v>
      </c>
      <c r="U12" s="199">
        <f>IF($T12&lt;&gt;"도비",IF($R12="국도비","직접입력",SUM($I12:$J12)),)</f>
        <v>0</v>
      </c>
      <c r="V12" s="199">
        <f>IF($T12="도비",SUM($I12:$J12),IF($R12="국도비","직접입력",SUM($I12:$J12)-$U12))</f>
        <v>-110000</v>
      </c>
      <c r="W12" s="70" t="str">
        <f t="shared" si="5"/>
        <v>ok</v>
      </c>
      <c r="X12" s="68"/>
      <c r="Y12" s="69" t="str">
        <f t="shared" si="6"/>
        <v>도비</v>
      </c>
      <c r="Z12" s="199">
        <f t="shared" si="7"/>
        <v>0</v>
      </c>
      <c r="AA12" s="199">
        <f t="shared" si="8"/>
        <v>0</v>
      </c>
      <c r="AB12" s="70" t="str">
        <f t="shared" si="9"/>
        <v>ok</v>
      </c>
      <c r="AC12" s="68"/>
      <c r="AD12" s="72" t="str">
        <f t="array" ref="AD12">IFERROR(IF($D12="","",INDEX(구분표!$I$2:$I$1001,MATCH(1,(구분표!$B$2:$B$1001='15년일출'!$B12)*(구분표!$C$2:$C$1001='15년일출'!$C12)*(구분표!$A$2:$A$1001='15년일출'!$D12),0))),"@@")</f>
        <v>2603</v>
      </c>
    </row>
    <row r="13" spans="1:30" ht="31.5" customHeight="1">
      <c r="B13" s="65" t="str">
        <f>IFERROR(VLOOKUP('15년일출'!$D13,구분표!$A$2:$C$1001,2,FALSE),"")</f>
        <v>도시환경위원회</v>
      </c>
      <c r="C13" s="65" t="str">
        <f>IFERROR(VLOOKUP('15년일출'!$D13,구분표!$A$2:$C$1001,3,FALSE),"")</f>
        <v>도시주택실</v>
      </c>
      <c r="D13" s="195" t="s">
        <v>598</v>
      </c>
      <c r="E13" s="197" t="s">
        <v>566</v>
      </c>
      <c r="F13" s="197">
        <v>1017</v>
      </c>
      <c r="G13" s="195" t="s">
        <v>599</v>
      </c>
      <c r="H13" s="219">
        <v>1000000</v>
      </c>
      <c r="I13" s="199"/>
      <c r="J13" s="220">
        <v>2000000</v>
      </c>
      <c r="K13" s="66">
        <f t="shared" si="1"/>
        <v>3000000</v>
      </c>
      <c r="L13" s="199"/>
      <c r="M13" s="199"/>
      <c r="N13" s="66">
        <f t="shared" si="2"/>
        <v>1000000</v>
      </c>
      <c r="O13" s="67" t="str">
        <f t="shared" si="3"/>
        <v>-</v>
      </c>
      <c r="P13" s="207" t="s">
        <v>600</v>
      </c>
      <c r="Q13" s="68"/>
      <c r="R13" s="180"/>
      <c r="S13" s="68"/>
      <c r="T13" s="200" t="str">
        <f t="shared" si="4"/>
        <v>도비</v>
      </c>
      <c r="U13" s="199">
        <f>IF($T13&lt;&gt;"도비",IF($R13="국도비","직접입력",SUM($I13:$J13)),)</f>
        <v>0</v>
      </c>
      <c r="V13" s="199">
        <f>IF($T13="도비",SUM($I13:$J13),IF($R13="국도비","직접입력",SUM($I13:$J13)-$U13))</f>
        <v>2000000</v>
      </c>
      <c r="W13" s="70" t="str">
        <f t="shared" si="5"/>
        <v>ok</v>
      </c>
      <c r="X13" s="68"/>
      <c r="Y13" s="69" t="str">
        <f t="shared" si="6"/>
        <v>도비</v>
      </c>
      <c r="Z13" s="199">
        <f t="shared" si="7"/>
        <v>0</v>
      </c>
      <c r="AA13" s="199">
        <f t="shared" si="8"/>
        <v>0</v>
      </c>
      <c r="AB13" s="70" t="str">
        <f t="shared" si="9"/>
        <v>ok</v>
      </c>
      <c r="AC13" s="68"/>
      <c r="AD13" s="72" t="str">
        <f t="array" ref="AD13">IFERROR(IF($D13="","",INDEX(구분표!$I$2:$I$1001,MATCH(1,(구분표!$B$2:$B$1001='15년일출'!$B13)*(구분표!$C$2:$C$1001='15년일출'!$C13)*(구분표!$A$2:$A$1001='15년일출'!$D13),0))),"@@")</f>
        <v>2604</v>
      </c>
    </row>
    <row r="14" spans="1:30" ht="31.5" customHeight="1">
      <c r="B14" s="80" t="str">
        <f>IFERROR(VLOOKUP('15년일출'!$D14,구분표!$A$2:$C$1001,2,FALSE),"")</f>
        <v>도시환경위원회</v>
      </c>
      <c r="C14" s="80" t="str">
        <f>IFERROR(VLOOKUP('15년일출'!$D14,구분표!$A$2:$C$1001,3,FALSE),"")</f>
        <v>도시주택실</v>
      </c>
      <c r="D14" s="195" t="s">
        <v>598</v>
      </c>
      <c r="E14" s="197" t="s">
        <v>566</v>
      </c>
      <c r="F14" s="198">
        <v>1017</v>
      </c>
      <c r="G14" s="196" t="s">
        <v>601</v>
      </c>
      <c r="H14" s="219">
        <v>400000</v>
      </c>
      <c r="I14" s="199"/>
      <c r="J14" s="220">
        <v>100000</v>
      </c>
      <c r="K14" s="66">
        <f t="shared" si="1"/>
        <v>500000</v>
      </c>
      <c r="L14" s="199"/>
      <c r="M14" s="199"/>
      <c r="N14" s="66">
        <f t="shared" si="2"/>
        <v>400000</v>
      </c>
      <c r="O14" s="67" t="str">
        <f t="shared" si="3"/>
        <v>-</v>
      </c>
      <c r="P14" s="207" t="s">
        <v>602</v>
      </c>
      <c r="Q14" s="68"/>
      <c r="R14" s="180"/>
      <c r="S14" s="68"/>
      <c r="T14" s="200" t="str">
        <f t="shared" si="4"/>
        <v>도비</v>
      </c>
      <c r="U14" s="199">
        <f>IF($T14&lt;&gt;"도비",IF($R14="국도비","직접입력",SUM($I14:$J14)),)</f>
        <v>0</v>
      </c>
      <c r="V14" s="199">
        <f>IF($T14="도비",SUM($I14:$J14),IF($R14="국도비","직접입력",SUM($I14:$J14)-$U14))</f>
        <v>100000</v>
      </c>
      <c r="W14" s="70" t="str">
        <f t="shared" si="5"/>
        <v>ok</v>
      </c>
      <c r="X14" s="68"/>
      <c r="Y14" s="69" t="str">
        <f t="shared" si="6"/>
        <v>도비</v>
      </c>
      <c r="Z14" s="199">
        <f t="shared" si="7"/>
        <v>0</v>
      </c>
      <c r="AA14" s="199">
        <f t="shared" si="8"/>
        <v>0</v>
      </c>
      <c r="AB14" s="70" t="str">
        <f t="shared" si="9"/>
        <v>ok</v>
      </c>
      <c r="AC14" s="68"/>
      <c r="AD14" s="72" t="str">
        <f t="array" ref="AD14">IFERROR(IF($D14="","",INDEX(구분표!$I$2:$I$1001,MATCH(1,(구분표!$B$2:$B$1001='15년일출'!$B14)*(구분표!$C$2:$C$1001='15년일출'!$C14)*(구분표!$A$2:$A$1001='15년일출'!$D14),0))),"@@")</f>
        <v>2604</v>
      </c>
    </row>
    <row r="15" spans="1:30" ht="31.5" customHeight="1">
      <c r="B15" s="65" t="str">
        <f>IFERROR(VLOOKUP('15년일출'!$D15,구분표!$A$2:$C$1001,2,FALSE),"")</f>
        <v>도시환경위원회</v>
      </c>
      <c r="C15" s="65" t="str">
        <f>IFERROR(VLOOKUP('15년일출'!$D15,구분표!$A$2:$C$1001,3,FALSE),"")</f>
        <v>도시주택실</v>
      </c>
      <c r="D15" s="195" t="s">
        <v>598</v>
      </c>
      <c r="E15" s="197" t="s">
        <v>566</v>
      </c>
      <c r="F15" s="197">
        <v>1018</v>
      </c>
      <c r="G15" s="195" t="s">
        <v>603</v>
      </c>
      <c r="H15" s="219">
        <v>668000</v>
      </c>
      <c r="I15" s="199"/>
      <c r="J15" s="220">
        <v>42930</v>
      </c>
      <c r="K15" s="66">
        <f t="shared" si="1"/>
        <v>710930</v>
      </c>
      <c r="L15" s="199"/>
      <c r="M15" s="199"/>
      <c r="N15" s="66">
        <f t="shared" si="2"/>
        <v>668000</v>
      </c>
      <c r="O15" s="67" t="str">
        <f t="shared" si="3"/>
        <v>-</v>
      </c>
      <c r="P15" s="207" t="s">
        <v>594</v>
      </c>
      <c r="Q15" s="68"/>
      <c r="R15" s="180"/>
      <c r="S15" s="68"/>
      <c r="T15" s="200" t="str">
        <f t="shared" ref="T15:T16" si="10">IF($R15="도비","도비",IF(COUNT(FIND("국비/",$G15)),"국비",IF(COUNT(FIND("지특/",$G15)),"지특",IF(COUNT(FIND("기금/",$G15)),"기금",IF(COUNT(FIND("교부세/",$G15)),"특교",IF(COUNT(FIND("자체/",$G15)),"도비",""))))))</f>
        <v>지특</v>
      </c>
      <c r="U15" s="199"/>
      <c r="V15" s="202">
        <v>42930</v>
      </c>
      <c r="W15" s="70" t="str">
        <f t="shared" si="5"/>
        <v>ok</v>
      </c>
      <c r="X15" s="68"/>
      <c r="Y15" s="69" t="str">
        <f t="shared" si="6"/>
        <v>지특</v>
      </c>
      <c r="Z15" s="199">
        <f t="shared" si="7"/>
        <v>0</v>
      </c>
      <c r="AA15" s="199">
        <f t="shared" si="8"/>
        <v>0</v>
      </c>
      <c r="AB15" s="70" t="str">
        <f t="shared" si="9"/>
        <v>ok</v>
      </c>
      <c r="AC15" s="68"/>
      <c r="AD15" s="72" t="str">
        <f t="array" ref="AD15">IFERROR(IF($D15="","",INDEX(구분표!$I$2:$I$1001,MATCH(1,(구분표!$B$2:$B$1001='15년일출'!$B15)*(구분표!$C$2:$C$1001='15년일출'!$C15)*(구분표!$A$2:$A$1001='15년일출'!$D15),0))),"@@")</f>
        <v>2604</v>
      </c>
    </row>
    <row r="16" spans="1:30" ht="31.5" customHeight="1">
      <c r="B16" s="65" t="str">
        <f>IFERROR(VLOOKUP('15년일출'!$D16,구분표!$A$2:$C$1001,2,FALSE),"")</f>
        <v>도시환경위원회</v>
      </c>
      <c r="C16" s="65" t="str">
        <f>IFERROR(VLOOKUP('15년일출'!$D16,구분표!$A$2:$C$1001,3,FALSE),"")</f>
        <v>도시주택실</v>
      </c>
      <c r="D16" s="195" t="s">
        <v>598</v>
      </c>
      <c r="E16" s="197" t="s">
        <v>566</v>
      </c>
      <c r="F16" s="197">
        <v>1018</v>
      </c>
      <c r="G16" s="195" t="s">
        <v>595</v>
      </c>
      <c r="H16" s="219">
        <v>10579000</v>
      </c>
      <c r="I16" s="199"/>
      <c r="J16" s="220">
        <v>524355</v>
      </c>
      <c r="K16" s="66">
        <f t="shared" si="1"/>
        <v>11103355</v>
      </c>
      <c r="L16" s="199"/>
      <c r="M16" s="199"/>
      <c r="N16" s="66">
        <f t="shared" si="2"/>
        <v>10579000</v>
      </c>
      <c r="O16" s="67" t="str">
        <f t="shared" si="3"/>
        <v>-</v>
      </c>
      <c r="P16" s="207" t="s">
        <v>594</v>
      </c>
      <c r="Q16" s="68"/>
      <c r="R16" s="180"/>
      <c r="S16" s="68"/>
      <c r="T16" s="200" t="str">
        <f t="shared" si="10"/>
        <v>지특</v>
      </c>
      <c r="U16" s="199"/>
      <c r="V16" s="202">
        <v>524355</v>
      </c>
      <c r="W16" s="70" t="str">
        <f t="shared" si="5"/>
        <v>ok</v>
      </c>
      <c r="X16" s="68"/>
      <c r="Y16" s="69" t="str">
        <f t="shared" si="6"/>
        <v>지특</v>
      </c>
      <c r="Z16" s="199">
        <f t="shared" si="7"/>
        <v>0</v>
      </c>
      <c r="AA16" s="199">
        <f t="shared" si="8"/>
        <v>0</v>
      </c>
      <c r="AB16" s="70" t="str">
        <f t="shared" si="9"/>
        <v>ok</v>
      </c>
      <c r="AC16" s="68"/>
      <c r="AD16" s="72" t="str">
        <f t="array" ref="AD16">IFERROR(IF($D16="","",INDEX(구분표!$I$2:$I$1001,MATCH(1,(구분표!$B$2:$B$1001='15년일출'!$B16)*(구분표!$C$2:$C$1001='15년일출'!$C16)*(구분표!$A$2:$A$1001='15년일출'!$D16),0))),"@@")</f>
        <v>2604</v>
      </c>
    </row>
    <row r="17" spans="2:30" ht="31.5" customHeight="1">
      <c r="B17" s="65" t="str">
        <f>IFERROR(VLOOKUP('15년일출'!$D17,구분표!$A$2:$C$1001,2,FALSE),"")</f>
        <v>도시환경위원회</v>
      </c>
      <c r="C17" s="65" t="str">
        <f>IFERROR(VLOOKUP('15년일출'!$D17,구분표!$A$2:$C$1001,3,FALSE),"")</f>
        <v>도시주택실</v>
      </c>
      <c r="D17" s="195" t="s">
        <v>598</v>
      </c>
      <c r="E17" s="197" t="s">
        <v>566</v>
      </c>
      <c r="F17" s="197">
        <v>1018</v>
      </c>
      <c r="G17" s="195" t="s">
        <v>604</v>
      </c>
      <c r="H17" s="219">
        <v>47100</v>
      </c>
      <c r="I17" s="199"/>
      <c r="J17" s="220">
        <v>20000</v>
      </c>
      <c r="K17" s="66">
        <f t="shared" si="1"/>
        <v>67100</v>
      </c>
      <c r="L17" s="199"/>
      <c r="M17" s="199"/>
      <c r="N17" s="66">
        <f t="shared" si="2"/>
        <v>47100</v>
      </c>
      <c r="O17" s="67" t="str">
        <f t="shared" si="3"/>
        <v>-</v>
      </c>
      <c r="P17" s="207" t="s">
        <v>594</v>
      </c>
      <c r="Q17" s="68"/>
      <c r="R17" s="180"/>
      <c r="S17" s="68"/>
      <c r="T17" s="200" t="str">
        <f t="shared" ref="T17:T62" si="11">IF($R17="도비","도비",IF(COUNT(FIND("국비/",$G17)),"국비",IF(COUNT(FIND("지특/",$G17)),"지특",IF(COUNT(FIND("기금/",$G17)),"기금",IF(COUNT(FIND("교부세/",$G17)),"특교",IF(COUNT(FIND("자체/",$G17)),"도비",""))))))</f>
        <v>도비</v>
      </c>
      <c r="U17" s="199">
        <f>IF($T17&lt;&gt;"도비",IF($R17="국도비","직접입력",SUM($I17:$J17)),)</f>
        <v>0</v>
      </c>
      <c r="V17" s="199">
        <f t="shared" ref="V17:V62" si="12">IF($T17="도비",SUM($I17:$J17),IF($R17="국도비","직접입력",SUM($I17:$J17)-$U17))</f>
        <v>20000</v>
      </c>
      <c r="W17" s="70" t="str">
        <f t="shared" si="5"/>
        <v>ok</v>
      </c>
      <c r="X17" s="68"/>
      <c r="Y17" s="69" t="str">
        <f t="shared" ref="Y17:Y62" si="13">$T17</f>
        <v>도비</v>
      </c>
      <c r="Z17" s="199">
        <f t="shared" si="7"/>
        <v>0</v>
      </c>
      <c r="AA17" s="199">
        <f t="shared" si="8"/>
        <v>0</v>
      </c>
      <c r="AB17" s="70" t="str">
        <f t="shared" ref="AB17:AB62" si="14">IF($R17="국도비","ok",IF(($L17+$M17)=($Z17+$AA17),"ok","검토"))</f>
        <v>ok</v>
      </c>
      <c r="AC17" s="68"/>
      <c r="AD17" s="72" t="str">
        <f t="array" ref="AD17">IFERROR(IF($D17="","",INDEX(구분표!$I$2:$I$1001,MATCH(1,(구분표!$B$2:$B$1001='15년일출'!$B17)*(구분표!$C$2:$C$1001='15년일출'!$C17)*(구분표!$A$2:$A$1001='15년일출'!$D17),0))),"@@")</f>
        <v>2604</v>
      </c>
    </row>
    <row r="18" spans="2:30" ht="47.25" customHeight="1">
      <c r="B18" s="65" t="str">
        <f>IFERROR(VLOOKUP('15년일출'!$D18,구분표!$A$2:$C$1001,2,FALSE),"")</f>
        <v>도시환경위원회</v>
      </c>
      <c r="C18" s="65" t="str">
        <f>IFERROR(VLOOKUP('15년일출'!$D18,구분표!$A$2:$C$1001,3,FALSE),"")</f>
        <v>도시주택실</v>
      </c>
      <c r="D18" s="195" t="s">
        <v>605</v>
      </c>
      <c r="E18" s="197" t="s">
        <v>586</v>
      </c>
      <c r="F18" s="197"/>
      <c r="G18" s="195" t="s">
        <v>606</v>
      </c>
      <c r="H18" s="199"/>
      <c r="I18" s="199"/>
      <c r="J18" s="199">
        <v>30420</v>
      </c>
      <c r="K18" s="66">
        <f t="shared" si="1"/>
        <v>30420</v>
      </c>
      <c r="L18" s="199"/>
      <c r="M18" s="199"/>
      <c r="N18" s="66">
        <f t="shared" si="2"/>
        <v>0</v>
      </c>
      <c r="O18" s="67" t="str">
        <f t="shared" si="3"/>
        <v>-</v>
      </c>
      <c r="P18" s="207" t="s">
        <v>607</v>
      </c>
      <c r="Q18" s="68"/>
      <c r="R18" s="180"/>
      <c r="S18" s="68"/>
      <c r="T18" s="200" t="str">
        <f t="shared" si="11"/>
        <v>도비</v>
      </c>
      <c r="U18" s="199">
        <f>IF($T18&lt;&gt;"도비",IF($R18="국도비","직접입력",SUM($I18:$J18)),)</f>
        <v>0</v>
      </c>
      <c r="V18" s="199">
        <f t="shared" si="12"/>
        <v>30420</v>
      </c>
      <c r="W18" s="70" t="str">
        <f t="shared" si="5"/>
        <v>ok</v>
      </c>
      <c r="X18" s="68"/>
      <c r="Y18" s="69" t="str">
        <f t="shared" si="13"/>
        <v>도비</v>
      </c>
      <c r="Z18" s="199">
        <f t="shared" si="7"/>
        <v>0</v>
      </c>
      <c r="AA18" s="199">
        <f t="shared" si="8"/>
        <v>0</v>
      </c>
      <c r="AB18" s="70" t="str">
        <f t="shared" si="14"/>
        <v>ok</v>
      </c>
      <c r="AC18" s="68"/>
      <c r="AD18" s="72" t="str">
        <f t="array" ref="AD18">IFERROR(IF($D18="","",INDEX(구분표!$I$2:$I$1001,MATCH(1,(구분표!$B$2:$B$1001='15년일출'!$B18)*(구분표!$C$2:$C$1001='15년일출'!$C18)*(구분표!$A$2:$A$1001='15년일출'!$D18),0))),"@@")</f>
        <v>2607</v>
      </c>
    </row>
    <row r="19" spans="2:30" ht="31.5" customHeight="1">
      <c r="B19" s="65" t="str">
        <f>IFERROR(VLOOKUP('15년일출'!$D19,구분표!$A$2:$C$1001,2,FALSE),"")</f>
        <v>도시환경위원회</v>
      </c>
      <c r="C19" s="65" t="str">
        <f>IFERROR(VLOOKUP('15년일출'!$D19,구분표!$A$2:$C$1001,3,FALSE),"")</f>
        <v>도시주택실</v>
      </c>
      <c r="D19" s="195" t="s">
        <v>608</v>
      </c>
      <c r="E19" s="198" t="s">
        <v>566</v>
      </c>
      <c r="F19" s="198">
        <v>1033</v>
      </c>
      <c r="G19" s="195" t="s">
        <v>609</v>
      </c>
      <c r="H19" s="219">
        <v>5000000</v>
      </c>
      <c r="I19" s="199"/>
      <c r="J19" s="220">
        <v>4500000</v>
      </c>
      <c r="K19" s="66">
        <f t="shared" si="1"/>
        <v>9500000</v>
      </c>
      <c r="L19" s="199"/>
      <c r="M19" s="199"/>
      <c r="N19" s="66">
        <f t="shared" si="2"/>
        <v>5000000</v>
      </c>
      <c r="O19" s="67" t="str">
        <f t="shared" si="3"/>
        <v>-</v>
      </c>
      <c r="P19" s="207" t="s">
        <v>610</v>
      </c>
      <c r="Q19" s="68"/>
      <c r="R19" s="180"/>
      <c r="S19" s="68"/>
      <c r="T19" s="200" t="str">
        <f t="shared" si="11"/>
        <v/>
      </c>
      <c r="U19" s="199"/>
      <c r="V19" s="202">
        <v>4500000</v>
      </c>
      <c r="W19" s="70" t="str">
        <f t="shared" si="5"/>
        <v>ok</v>
      </c>
      <c r="X19" s="68"/>
      <c r="Y19" s="69" t="str">
        <f t="shared" si="13"/>
        <v/>
      </c>
      <c r="Z19" s="199">
        <f t="shared" si="7"/>
        <v>0</v>
      </c>
      <c r="AA19" s="199">
        <f t="shared" si="8"/>
        <v>0</v>
      </c>
      <c r="AB19" s="70" t="str">
        <f t="shared" si="14"/>
        <v>ok</v>
      </c>
      <c r="AC19" s="68"/>
      <c r="AD19" s="72" t="str">
        <f t="array" ref="AD19">IFERROR(IF($D19="","",INDEX(구분표!$I$2:$I$1001,MATCH(1,(구분표!$B$2:$B$1001='15년일출'!$B19)*(구분표!$C$2:$C$1001='15년일출'!$C19)*(구분표!$A$2:$A$1001='15년일출'!$D19),0))),"@@")</f>
        <v>2609</v>
      </c>
    </row>
    <row r="20" spans="2:30" ht="31.5" customHeight="1">
      <c r="B20" s="65" t="str">
        <f>IFERROR(VLOOKUP('15년일출'!$D20,구분표!$A$2:$C$1001,2,FALSE),"")</f>
        <v>도시환경위원회</v>
      </c>
      <c r="C20" s="65" t="str">
        <f>IFERROR(VLOOKUP('15년일출'!$D20,구분표!$A$2:$C$1001,3,FALSE),"")</f>
        <v>환경국</v>
      </c>
      <c r="D20" s="195" t="s">
        <v>611</v>
      </c>
      <c r="E20" s="197" t="s">
        <v>566</v>
      </c>
      <c r="F20" s="197">
        <v>1042</v>
      </c>
      <c r="G20" s="195" t="s">
        <v>612</v>
      </c>
      <c r="H20" s="219">
        <v>25000</v>
      </c>
      <c r="I20" s="199">
        <v>-10000</v>
      </c>
      <c r="J20" s="199"/>
      <c r="K20" s="66">
        <f t="shared" si="1"/>
        <v>15000</v>
      </c>
      <c r="L20" s="199"/>
      <c r="M20" s="199"/>
      <c r="N20" s="66">
        <f t="shared" si="2"/>
        <v>25000</v>
      </c>
      <c r="O20" s="67" t="str">
        <f t="shared" si="3"/>
        <v>동의필요</v>
      </c>
      <c r="P20" s="207" t="s">
        <v>613</v>
      </c>
      <c r="Q20" s="68"/>
      <c r="R20" s="180"/>
      <c r="S20" s="68"/>
      <c r="T20" s="200" t="str">
        <f t="shared" si="11"/>
        <v>도비</v>
      </c>
      <c r="U20" s="199">
        <f>IF($T20&lt;&gt;"도비",IF($R20="국도비","직접입력",SUM($I20:$J20)),)</f>
        <v>0</v>
      </c>
      <c r="V20" s="199">
        <f t="shared" si="12"/>
        <v>-10000</v>
      </c>
      <c r="W20" s="70" t="str">
        <f t="shared" si="5"/>
        <v>ok</v>
      </c>
      <c r="X20" s="68"/>
      <c r="Y20" s="69" t="str">
        <f t="shared" si="13"/>
        <v>도비</v>
      </c>
      <c r="Z20" s="199">
        <f t="shared" si="7"/>
        <v>0</v>
      </c>
      <c r="AA20" s="199">
        <f t="shared" si="8"/>
        <v>0</v>
      </c>
      <c r="AB20" s="70" t="str">
        <f t="shared" si="14"/>
        <v>ok</v>
      </c>
      <c r="AC20" s="68"/>
      <c r="AD20" s="72" t="str">
        <f t="array" ref="AD20">IFERROR(IF($D20="","",INDEX(구분표!$I$2:$I$1001,MATCH(1,(구분표!$B$2:$B$1001='15년일출'!$B20)*(구분표!$C$2:$C$1001='15년일출'!$C20)*(구분표!$A$2:$A$1001='15년일출'!$D20),0))),"@@")</f>
        <v>2701</v>
      </c>
    </row>
    <row r="21" spans="2:30" ht="31.5" customHeight="1">
      <c r="B21" s="65" t="str">
        <f>IFERROR(VLOOKUP('15년일출'!$D21,구분표!$A$2:$C$1001,2,FALSE),"")</f>
        <v>도시환경위원회</v>
      </c>
      <c r="C21" s="65" t="str">
        <f>IFERROR(VLOOKUP('15년일출'!$D21,구분표!$A$2:$C$1001,3,FALSE),"")</f>
        <v>환경국</v>
      </c>
      <c r="D21" s="195" t="s">
        <v>611</v>
      </c>
      <c r="E21" s="197" t="s">
        <v>566</v>
      </c>
      <c r="F21" s="197">
        <v>1045</v>
      </c>
      <c r="G21" s="195" t="s">
        <v>614</v>
      </c>
      <c r="H21" s="219">
        <v>400000</v>
      </c>
      <c r="I21" s="199">
        <v>-50000</v>
      </c>
      <c r="J21" s="199"/>
      <c r="K21" s="66">
        <f t="shared" si="1"/>
        <v>350000</v>
      </c>
      <c r="L21" s="199"/>
      <c r="M21" s="199"/>
      <c r="N21" s="66">
        <f t="shared" si="2"/>
        <v>400000</v>
      </c>
      <c r="O21" s="67" t="str">
        <f t="shared" si="3"/>
        <v>동의필요</v>
      </c>
      <c r="P21" s="207" t="s">
        <v>615</v>
      </c>
      <c r="Q21" s="68"/>
      <c r="R21" s="180"/>
      <c r="S21" s="68"/>
      <c r="T21" s="200" t="str">
        <f t="shared" si="11"/>
        <v>국비</v>
      </c>
      <c r="U21" s="199">
        <v>0</v>
      </c>
      <c r="V21" s="199">
        <v>-50000</v>
      </c>
      <c r="W21" s="70" t="str">
        <f t="shared" si="5"/>
        <v>ok</v>
      </c>
      <c r="X21" s="68"/>
      <c r="Y21" s="69" t="str">
        <f t="shared" si="13"/>
        <v>국비</v>
      </c>
      <c r="Z21" s="199">
        <f t="shared" si="7"/>
        <v>0</v>
      </c>
      <c r="AA21" s="199">
        <f t="shared" si="8"/>
        <v>0</v>
      </c>
      <c r="AB21" s="70" t="str">
        <f t="shared" si="14"/>
        <v>ok</v>
      </c>
      <c r="AC21" s="68"/>
      <c r="AD21" s="72" t="str">
        <f t="array" ref="AD21">IFERROR(IF($D21="","",INDEX(구분표!$I$2:$I$1001,MATCH(1,(구분표!$B$2:$B$1001='15년일출'!$B21)*(구분표!$C$2:$C$1001='15년일출'!$C21)*(구분표!$A$2:$A$1001='15년일출'!$D21),0))),"@@")</f>
        <v>2701</v>
      </c>
    </row>
    <row r="22" spans="2:30" ht="31.5" customHeight="1">
      <c r="B22" s="65" t="str">
        <f>IFERROR(VLOOKUP('15년일출'!$D22,구분표!$A$2:$C$1001,2,FALSE),"")</f>
        <v>도시환경위원회</v>
      </c>
      <c r="C22" s="65" t="str">
        <f>IFERROR(VLOOKUP('15년일출'!$D22,구분표!$A$2:$C$1001,3,FALSE),"")</f>
        <v>환경국</v>
      </c>
      <c r="D22" s="195" t="s">
        <v>611</v>
      </c>
      <c r="E22" s="197" t="s">
        <v>566</v>
      </c>
      <c r="F22" s="197">
        <v>1045</v>
      </c>
      <c r="G22" s="195" t="s">
        <v>616</v>
      </c>
      <c r="H22" s="219">
        <v>30000</v>
      </c>
      <c r="I22" s="199">
        <v>-5000</v>
      </c>
      <c r="J22" s="199"/>
      <c r="K22" s="66">
        <f t="shared" si="1"/>
        <v>25000</v>
      </c>
      <c r="L22" s="199"/>
      <c r="M22" s="199"/>
      <c r="N22" s="66">
        <f t="shared" si="2"/>
        <v>30000</v>
      </c>
      <c r="O22" s="67" t="str">
        <f t="shared" si="3"/>
        <v>동의필요</v>
      </c>
      <c r="P22" s="207" t="s">
        <v>617</v>
      </c>
      <c r="Q22" s="68"/>
      <c r="R22" s="180"/>
      <c r="S22" s="68"/>
      <c r="T22" s="200" t="str">
        <f t="shared" si="11"/>
        <v>도비</v>
      </c>
      <c r="U22" s="199">
        <f t="shared" ref="U22:U31" si="15">IF($T22&lt;&gt;"도비",IF($R22="국도비","직접입력",SUM($I22:$J22)),)</f>
        <v>0</v>
      </c>
      <c r="V22" s="199">
        <f t="shared" si="12"/>
        <v>-5000</v>
      </c>
      <c r="W22" s="70" t="str">
        <f t="shared" si="5"/>
        <v>ok</v>
      </c>
      <c r="X22" s="68"/>
      <c r="Y22" s="69" t="str">
        <f t="shared" si="13"/>
        <v>도비</v>
      </c>
      <c r="Z22" s="199">
        <f t="shared" si="7"/>
        <v>0</v>
      </c>
      <c r="AA22" s="199">
        <f t="shared" si="8"/>
        <v>0</v>
      </c>
      <c r="AB22" s="70" t="str">
        <f t="shared" si="14"/>
        <v>ok</v>
      </c>
      <c r="AC22" s="68"/>
      <c r="AD22" s="72" t="str">
        <f t="array" ref="AD22">IFERROR(IF($D22="","",INDEX(구분표!$I$2:$I$1001,MATCH(1,(구분표!$B$2:$B$1001='15년일출'!$B22)*(구분표!$C$2:$C$1001='15년일출'!$C22)*(구분표!$A$2:$A$1001='15년일출'!$D22),0))),"@@")</f>
        <v>2701</v>
      </c>
    </row>
    <row r="23" spans="2:30" ht="31.5" customHeight="1">
      <c r="B23" s="80" t="str">
        <f>IFERROR(VLOOKUP('15년일출'!$D23,구분표!$A$2:$C$1001,2,FALSE),"")</f>
        <v>도시환경위원회</v>
      </c>
      <c r="C23" s="80" t="str">
        <f>IFERROR(VLOOKUP('15년일출'!$D23,구분표!$A$2:$C$1001,3,FALSE),"")</f>
        <v>환경국</v>
      </c>
      <c r="D23" s="195" t="s">
        <v>611</v>
      </c>
      <c r="E23" s="197" t="s">
        <v>566</v>
      </c>
      <c r="F23" s="198">
        <v>1047</v>
      </c>
      <c r="G23" s="196" t="s">
        <v>618</v>
      </c>
      <c r="H23" s="219">
        <v>100000</v>
      </c>
      <c r="I23" s="199"/>
      <c r="J23" s="220">
        <v>100000</v>
      </c>
      <c r="K23" s="66">
        <f t="shared" si="1"/>
        <v>200000</v>
      </c>
      <c r="L23" s="199"/>
      <c r="M23" s="199"/>
      <c r="N23" s="66">
        <f t="shared" si="2"/>
        <v>100000</v>
      </c>
      <c r="O23" s="67" t="str">
        <f t="shared" si="3"/>
        <v>-</v>
      </c>
      <c r="P23" s="207"/>
      <c r="Q23" s="68"/>
      <c r="R23" s="180"/>
      <c r="S23" s="68"/>
      <c r="T23" s="200" t="str">
        <f t="shared" si="11"/>
        <v>도비</v>
      </c>
      <c r="U23" s="199">
        <f t="shared" si="15"/>
        <v>0</v>
      </c>
      <c r="V23" s="199">
        <f t="shared" si="12"/>
        <v>100000</v>
      </c>
      <c r="W23" s="70" t="str">
        <f t="shared" si="5"/>
        <v>ok</v>
      </c>
      <c r="X23" s="68"/>
      <c r="Y23" s="69" t="str">
        <f t="shared" si="13"/>
        <v>도비</v>
      </c>
      <c r="Z23" s="199">
        <f t="shared" si="7"/>
        <v>0</v>
      </c>
      <c r="AA23" s="199">
        <f t="shared" si="8"/>
        <v>0</v>
      </c>
      <c r="AB23" s="70" t="str">
        <f t="shared" si="14"/>
        <v>ok</v>
      </c>
      <c r="AC23" s="68"/>
      <c r="AD23" s="72" t="str">
        <f t="array" ref="AD23">IFERROR(IF($D23="","",INDEX(구분표!$I$2:$I$1001,MATCH(1,(구분표!$B$2:$B$1001='15년일출'!$B23)*(구분표!$C$2:$C$1001='15년일출'!$C23)*(구분표!$A$2:$A$1001='15년일출'!$D23),0))),"@@")</f>
        <v>2701</v>
      </c>
    </row>
    <row r="24" spans="2:30" ht="31.5" customHeight="1">
      <c r="B24" s="65" t="str">
        <f>IFERROR(VLOOKUP('15년일출'!$D24,구분표!$A$2:$C$1001,2,FALSE),"")</f>
        <v>도시환경위원회</v>
      </c>
      <c r="C24" s="65" t="str">
        <f>IFERROR(VLOOKUP('15년일출'!$D24,구분표!$A$2:$C$1001,3,FALSE),"")</f>
        <v>환경국</v>
      </c>
      <c r="D24" s="195" t="s">
        <v>611</v>
      </c>
      <c r="E24" s="197" t="s">
        <v>566</v>
      </c>
      <c r="F24" s="197">
        <v>1047</v>
      </c>
      <c r="G24" s="195" t="s">
        <v>619</v>
      </c>
      <c r="H24" s="219">
        <v>100000</v>
      </c>
      <c r="I24" s="199">
        <v>-40000</v>
      </c>
      <c r="J24" s="199"/>
      <c r="K24" s="66">
        <f t="shared" si="1"/>
        <v>60000</v>
      </c>
      <c r="L24" s="199"/>
      <c r="M24" s="199"/>
      <c r="N24" s="66">
        <f t="shared" si="2"/>
        <v>100000</v>
      </c>
      <c r="O24" s="67" t="str">
        <f t="shared" si="3"/>
        <v>동의필요</v>
      </c>
      <c r="P24" s="207" t="s">
        <v>617</v>
      </c>
      <c r="Q24" s="68"/>
      <c r="R24" s="180"/>
      <c r="S24" s="68"/>
      <c r="T24" s="200" t="str">
        <f t="shared" si="11"/>
        <v>도비</v>
      </c>
      <c r="U24" s="199">
        <f t="shared" si="15"/>
        <v>0</v>
      </c>
      <c r="V24" s="199">
        <f t="shared" si="12"/>
        <v>-40000</v>
      </c>
      <c r="W24" s="70" t="str">
        <f t="shared" si="5"/>
        <v>ok</v>
      </c>
      <c r="X24" s="68"/>
      <c r="Y24" s="69" t="str">
        <f t="shared" si="13"/>
        <v>도비</v>
      </c>
      <c r="Z24" s="199">
        <f t="shared" si="7"/>
        <v>0</v>
      </c>
      <c r="AA24" s="199">
        <f t="shared" si="8"/>
        <v>0</v>
      </c>
      <c r="AB24" s="70" t="str">
        <f t="shared" si="14"/>
        <v>ok</v>
      </c>
      <c r="AC24" s="68"/>
      <c r="AD24" s="72" t="str">
        <f t="array" ref="AD24">IFERROR(IF($D24="","",INDEX(구분표!$I$2:$I$1001,MATCH(1,(구분표!$B$2:$B$1001='15년일출'!$B24)*(구분표!$C$2:$C$1001='15년일출'!$C24)*(구분표!$A$2:$A$1001='15년일출'!$D24),0))),"@@")</f>
        <v>2701</v>
      </c>
    </row>
    <row r="25" spans="2:30" ht="31.5" customHeight="1">
      <c r="B25" s="65" t="str">
        <f>IFERROR(VLOOKUP('15년일출'!$D25,구분표!$A$2:$C$1001,2,FALSE),"")</f>
        <v>도시환경위원회</v>
      </c>
      <c r="C25" s="65" t="str">
        <f>IFERROR(VLOOKUP('15년일출'!$D25,구분표!$A$2:$C$1001,3,FALSE),"")</f>
        <v>환경국</v>
      </c>
      <c r="D25" s="195" t="s">
        <v>621</v>
      </c>
      <c r="E25" s="197" t="s">
        <v>586</v>
      </c>
      <c r="F25" s="197"/>
      <c r="G25" s="195" t="s">
        <v>669</v>
      </c>
      <c r="H25" s="199"/>
      <c r="I25" s="199"/>
      <c r="J25" s="199">
        <v>55000</v>
      </c>
      <c r="K25" s="66">
        <f t="shared" si="1"/>
        <v>55000</v>
      </c>
      <c r="L25" s="199"/>
      <c r="M25" s="199"/>
      <c r="N25" s="66">
        <f t="shared" si="2"/>
        <v>0</v>
      </c>
      <c r="O25" s="67" t="str">
        <f t="shared" si="3"/>
        <v>-</v>
      </c>
      <c r="P25" s="207"/>
      <c r="Q25" s="68"/>
      <c r="R25" s="180"/>
      <c r="S25" s="68"/>
      <c r="T25" s="200" t="str">
        <f t="shared" si="11"/>
        <v>도비</v>
      </c>
      <c r="U25" s="199">
        <f t="shared" si="15"/>
        <v>0</v>
      </c>
      <c r="V25" s="199">
        <f t="shared" si="12"/>
        <v>55000</v>
      </c>
      <c r="W25" s="70" t="str">
        <f t="shared" si="5"/>
        <v>ok</v>
      </c>
      <c r="X25" s="68"/>
      <c r="Y25" s="69" t="str">
        <f t="shared" si="13"/>
        <v>도비</v>
      </c>
      <c r="Z25" s="199">
        <f t="shared" si="7"/>
        <v>0</v>
      </c>
      <c r="AA25" s="199">
        <f t="shared" si="8"/>
        <v>0</v>
      </c>
      <c r="AB25" s="70" t="str">
        <f t="shared" si="14"/>
        <v>ok</v>
      </c>
      <c r="AC25" s="68"/>
      <c r="AD25" s="72" t="str">
        <f t="array" ref="AD25">IFERROR(IF($D25="","",INDEX(구분표!$I$2:$I$1001,MATCH(1,(구분표!$B$2:$B$1001='15년일출'!$B25)*(구분표!$C$2:$C$1001='15년일출'!$C25)*(구분표!$A$2:$A$1001='15년일출'!$D25),0))),"@@")</f>
        <v>2702</v>
      </c>
    </row>
    <row r="26" spans="2:30" ht="31.5" customHeight="1">
      <c r="B26" s="65" t="str">
        <f>IFERROR(VLOOKUP('15년일출'!$D26,구분표!$A$2:$C$1001,2,FALSE),"")</f>
        <v>도시환경위원회</v>
      </c>
      <c r="C26" s="65" t="str">
        <f>IFERROR(VLOOKUP('15년일출'!$D26,구분표!$A$2:$C$1001,3,FALSE),"")</f>
        <v>환경국</v>
      </c>
      <c r="D26" s="195" t="s">
        <v>620</v>
      </c>
      <c r="E26" s="197" t="s">
        <v>566</v>
      </c>
      <c r="F26" s="197">
        <v>1053</v>
      </c>
      <c r="G26" s="195" t="s">
        <v>670</v>
      </c>
      <c r="H26" s="219">
        <v>150000</v>
      </c>
      <c r="I26" s="199">
        <v>-50000</v>
      </c>
      <c r="J26" s="199"/>
      <c r="K26" s="66">
        <f t="shared" si="1"/>
        <v>100000</v>
      </c>
      <c r="L26" s="199"/>
      <c r="M26" s="199"/>
      <c r="N26" s="66">
        <f t="shared" si="2"/>
        <v>150000</v>
      </c>
      <c r="O26" s="67" t="str">
        <f t="shared" si="3"/>
        <v>동의필요</v>
      </c>
      <c r="P26" s="194" t="s">
        <v>622</v>
      </c>
      <c r="Q26" s="68"/>
      <c r="R26" s="180"/>
      <c r="S26" s="68"/>
      <c r="T26" s="200" t="str">
        <f t="shared" si="11"/>
        <v>도비</v>
      </c>
      <c r="U26" s="199">
        <f t="shared" si="15"/>
        <v>0</v>
      </c>
      <c r="V26" s="199">
        <f t="shared" si="12"/>
        <v>-50000</v>
      </c>
      <c r="W26" s="70" t="str">
        <f t="shared" si="5"/>
        <v>ok</v>
      </c>
      <c r="X26" s="68"/>
      <c r="Y26" s="69" t="str">
        <f t="shared" si="13"/>
        <v>도비</v>
      </c>
      <c r="Z26" s="199">
        <f t="shared" si="7"/>
        <v>0</v>
      </c>
      <c r="AA26" s="199">
        <f t="shared" si="8"/>
        <v>0</v>
      </c>
      <c r="AB26" s="70" t="str">
        <f t="shared" si="14"/>
        <v>ok</v>
      </c>
      <c r="AC26" s="68"/>
      <c r="AD26" s="72" t="str">
        <f t="array" ref="AD26">IFERROR(IF($D26="","",INDEX(구분표!$I$2:$I$1001,MATCH(1,(구분표!$B$2:$B$1001='15년일출'!$B26)*(구분표!$C$2:$C$1001='15년일출'!$C26)*(구분표!$A$2:$A$1001='15년일출'!$D26),0))),"@@")</f>
        <v>2702</v>
      </c>
    </row>
    <row r="27" spans="2:30" ht="31.5" customHeight="1">
      <c r="B27" s="80" t="str">
        <f>IFERROR(VLOOKUP('15년일출'!$D27,구분표!$A$2:$C$1001,2,FALSE),"")</f>
        <v>도시환경위원회</v>
      </c>
      <c r="C27" s="80" t="str">
        <f>IFERROR(VLOOKUP('15년일출'!$D27,구분표!$A$2:$C$1001,3,FALSE),"")</f>
        <v>환경국</v>
      </c>
      <c r="D27" s="195" t="s">
        <v>620</v>
      </c>
      <c r="E27" s="198" t="s">
        <v>586</v>
      </c>
      <c r="F27" s="198"/>
      <c r="G27" s="196" t="s">
        <v>623</v>
      </c>
      <c r="H27" s="199"/>
      <c r="I27" s="199"/>
      <c r="J27" s="199">
        <v>12000</v>
      </c>
      <c r="K27" s="66">
        <f t="shared" si="1"/>
        <v>12000</v>
      </c>
      <c r="L27" s="199"/>
      <c r="M27" s="199"/>
      <c r="N27" s="66">
        <f t="shared" si="2"/>
        <v>0</v>
      </c>
      <c r="O27" s="67" t="str">
        <f t="shared" si="3"/>
        <v>-</v>
      </c>
      <c r="P27" s="194" t="s">
        <v>624</v>
      </c>
      <c r="Q27" s="68"/>
      <c r="R27" s="180"/>
      <c r="S27" s="68"/>
      <c r="T27" s="200" t="str">
        <f t="shared" si="11"/>
        <v>도비</v>
      </c>
      <c r="U27" s="199">
        <f t="shared" si="15"/>
        <v>0</v>
      </c>
      <c r="V27" s="199">
        <f t="shared" si="12"/>
        <v>12000</v>
      </c>
      <c r="W27" s="70" t="str">
        <f t="shared" si="5"/>
        <v>ok</v>
      </c>
      <c r="X27" s="68"/>
      <c r="Y27" s="69" t="str">
        <f t="shared" si="13"/>
        <v>도비</v>
      </c>
      <c r="Z27" s="199">
        <f t="shared" si="7"/>
        <v>0</v>
      </c>
      <c r="AA27" s="199">
        <f t="shared" si="8"/>
        <v>0</v>
      </c>
      <c r="AB27" s="70" t="str">
        <f t="shared" si="14"/>
        <v>ok</v>
      </c>
      <c r="AC27" s="68"/>
      <c r="AD27" s="72" t="str">
        <f t="array" ref="AD27">IFERROR(IF($D27="","",INDEX(구분표!$I$2:$I$1001,MATCH(1,(구분표!$B$2:$B$1001='15년일출'!$B27)*(구분표!$C$2:$C$1001='15년일출'!$C27)*(구분표!$A$2:$A$1001='15년일출'!$D27),0))),"@@")</f>
        <v>2702</v>
      </c>
    </row>
    <row r="28" spans="2:30" ht="56.25" customHeight="1">
      <c r="B28" s="80" t="str">
        <f>IFERROR(VLOOKUP('15년일출'!$D28,구분표!$A$2:$C$1001,2,FALSE),"")</f>
        <v>도시환경위원회</v>
      </c>
      <c r="C28" s="80" t="str">
        <f>IFERROR(VLOOKUP('15년일출'!$D28,구분표!$A$2:$C$1001,3,FALSE),"")</f>
        <v>환경국</v>
      </c>
      <c r="D28" s="196" t="s">
        <v>625</v>
      </c>
      <c r="E28" s="198" t="s">
        <v>566</v>
      </c>
      <c r="F28" s="198">
        <v>1057</v>
      </c>
      <c r="G28" s="196" t="s">
        <v>626</v>
      </c>
      <c r="H28" s="219">
        <v>10000</v>
      </c>
      <c r="I28" s="199"/>
      <c r="J28" s="220">
        <v>20000</v>
      </c>
      <c r="K28" s="66">
        <f t="shared" si="1"/>
        <v>30000</v>
      </c>
      <c r="L28" s="199"/>
      <c r="M28" s="199"/>
      <c r="N28" s="66">
        <f t="shared" si="2"/>
        <v>10000</v>
      </c>
      <c r="O28" s="67" t="str">
        <f t="shared" si="3"/>
        <v>-</v>
      </c>
      <c r="P28" s="194" t="s">
        <v>627</v>
      </c>
      <c r="Q28" s="68"/>
      <c r="R28" s="180"/>
      <c r="S28" s="68"/>
      <c r="T28" s="200" t="str">
        <f t="shared" si="11"/>
        <v>도비</v>
      </c>
      <c r="U28" s="199">
        <f t="shared" si="15"/>
        <v>0</v>
      </c>
      <c r="V28" s="199">
        <f t="shared" si="12"/>
        <v>20000</v>
      </c>
      <c r="W28" s="70" t="str">
        <f t="shared" si="5"/>
        <v>ok</v>
      </c>
      <c r="X28" s="68"/>
      <c r="Y28" s="69" t="str">
        <f t="shared" si="13"/>
        <v>도비</v>
      </c>
      <c r="Z28" s="199">
        <f t="shared" si="7"/>
        <v>0</v>
      </c>
      <c r="AA28" s="199">
        <f t="shared" si="8"/>
        <v>0</v>
      </c>
      <c r="AB28" s="70" t="str">
        <f t="shared" si="14"/>
        <v>ok</v>
      </c>
      <c r="AC28" s="68"/>
      <c r="AD28" s="72" t="str">
        <f t="array" ref="AD28">IFERROR(IF($D28="","",INDEX(구분표!$I$2:$I$1001,MATCH(1,(구분표!$B$2:$B$1001='15년일출'!$B28)*(구분표!$C$2:$C$1001='15년일출'!$C28)*(구분표!$A$2:$A$1001='15년일출'!$D28),0))),"@@")</f>
        <v>2703</v>
      </c>
    </row>
    <row r="29" spans="2:30" ht="48" customHeight="1">
      <c r="B29" s="80" t="str">
        <f>IFERROR(VLOOKUP('15년일출'!$D29,구분표!$A$2:$C$1001,2,FALSE),"")</f>
        <v>도시환경위원회</v>
      </c>
      <c r="C29" s="80" t="str">
        <f>IFERROR(VLOOKUP('15년일출'!$D29,구분표!$A$2:$C$1001,3,FALSE),"")</f>
        <v>환경국</v>
      </c>
      <c r="D29" s="196" t="s">
        <v>625</v>
      </c>
      <c r="E29" s="198" t="s">
        <v>586</v>
      </c>
      <c r="F29" s="198"/>
      <c r="G29" s="196" t="s">
        <v>671</v>
      </c>
      <c r="H29" s="219"/>
      <c r="I29" s="199"/>
      <c r="J29" s="220">
        <v>40000</v>
      </c>
      <c r="K29" s="66">
        <f t="shared" si="1"/>
        <v>40000</v>
      </c>
      <c r="L29" s="199"/>
      <c r="M29" s="199"/>
      <c r="N29" s="66">
        <f t="shared" si="2"/>
        <v>0</v>
      </c>
      <c r="O29" s="67" t="str">
        <f t="shared" si="3"/>
        <v>-</v>
      </c>
      <c r="P29" s="194" t="s">
        <v>628</v>
      </c>
      <c r="Q29" s="68"/>
      <c r="R29" s="180"/>
      <c r="S29" s="68"/>
      <c r="T29" s="200" t="str">
        <f t="shared" si="11"/>
        <v>도비</v>
      </c>
      <c r="U29" s="199">
        <f t="shared" si="15"/>
        <v>0</v>
      </c>
      <c r="V29" s="199">
        <f t="shared" si="12"/>
        <v>40000</v>
      </c>
      <c r="W29" s="70" t="str">
        <f t="shared" si="5"/>
        <v>ok</v>
      </c>
      <c r="X29" s="68"/>
      <c r="Y29" s="69" t="str">
        <f t="shared" si="13"/>
        <v>도비</v>
      </c>
      <c r="Z29" s="199">
        <f t="shared" si="7"/>
        <v>0</v>
      </c>
      <c r="AA29" s="199">
        <f t="shared" si="8"/>
        <v>0</v>
      </c>
      <c r="AB29" s="70" t="str">
        <f t="shared" si="14"/>
        <v>ok</v>
      </c>
      <c r="AC29" s="68"/>
      <c r="AD29" s="72" t="str">
        <f t="array" ref="AD29">IFERROR(IF($D29="","",INDEX(구분표!$I$2:$I$1001,MATCH(1,(구분표!$B$2:$B$1001='15년일출'!$B29)*(구분표!$C$2:$C$1001='15년일출'!$C29)*(구분표!$A$2:$A$1001='15년일출'!$D29),0))),"@@")</f>
        <v>2703</v>
      </c>
    </row>
    <row r="30" spans="2:30" ht="43.5" customHeight="1">
      <c r="B30" s="80" t="str">
        <f>IFERROR(VLOOKUP('15년일출'!$D30,구분표!$A$2:$C$1001,2,FALSE),"")</f>
        <v>도시환경위원회</v>
      </c>
      <c r="C30" s="80" t="str">
        <f>IFERROR(VLOOKUP('15년일출'!$D30,구분표!$A$2:$C$1001,3,FALSE),"")</f>
        <v>환경국</v>
      </c>
      <c r="D30" s="196" t="s">
        <v>625</v>
      </c>
      <c r="E30" s="198" t="s">
        <v>566</v>
      </c>
      <c r="F30" s="198">
        <v>1058</v>
      </c>
      <c r="G30" s="196" t="s">
        <v>629</v>
      </c>
      <c r="H30" s="219">
        <v>25000</v>
      </c>
      <c r="I30" s="199"/>
      <c r="J30" s="220">
        <v>107480</v>
      </c>
      <c r="K30" s="66">
        <f t="shared" si="1"/>
        <v>132480</v>
      </c>
      <c r="L30" s="199"/>
      <c r="M30" s="199"/>
      <c r="N30" s="66">
        <f t="shared" si="2"/>
        <v>25000</v>
      </c>
      <c r="O30" s="67" t="str">
        <f t="shared" si="3"/>
        <v>-</v>
      </c>
      <c r="P30" s="194" t="s">
        <v>630</v>
      </c>
      <c r="Q30" s="68"/>
      <c r="R30" s="180"/>
      <c r="S30" s="68"/>
      <c r="T30" s="200" t="str">
        <f t="shared" si="11"/>
        <v>도비</v>
      </c>
      <c r="U30" s="199">
        <f t="shared" si="15"/>
        <v>0</v>
      </c>
      <c r="V30" s="199">
        <f t="shared" si="12"/>
        <v>107480</v>
      </c>
      <c r="W30" s="70" t="str">
        <f t="shared" si="5"/>
        <v>ok</v>
      </c>
      <c r="X30" s="68"/>
      <c r="Y30" s="69" t="str">
        <f t="shared" si="13"/>
        <v>도비</v>
      </c>
      <c r="Z30" s="199">
        <f t="shared" si="7"/>
        <v>0</v>
      </c>
      <c r="AA30" s="199">
        <f t="shared" si="8"/>
        <v>0</v>
      </c>
      <c r="AB30" s="70" t="str">
        <f t="shared" si="14"/>
        <v>ok</v>
      </c>
      <c r="AC30" s="68"/>
      <c r="AD30" s="72" t="str">
        <f t="array" ref="AD30">IFERROR(IF($D30="","",INDEX(구분표!$I$2:$I$1001,MATCH(1,(구분표!$B$2:$B$1001='15년일출'!$B30)*(구분표!$C$2:$C$1001='15년일출'!$C30)*(구분표!$A$2:$A$1001='15년일출'!$D30),0))),"@@")</f>
        <v>2703</v>
      </c>
    </row>
    <row r="31" spans="2:30" ht="31.5" customHeight="1">
      <c r="B31" s="80" t="str">
        <f>IFERROR(VLOOKUP('15년일출'!$D31,구분표!$A$2:$C$1001,2,FALSE),"")</f>
        <v>도시환경위원회</v>
      </c>
      <c r="C31" s="80" t="str">
        <f>IFERROR(VLOOKUP('15년일출'!$D31,구분표!$A$2:$C$1001,3,FALSE),"")</f>
        <v>환경국</v>
      </c>
      <c r="D31" s="196" t="s">
        <v>625</v>
      </c>
      <c r="E31" s="198" t="s">
        <v>566</v>
      </c>
      <c r="F31" s="198">
        <v>1058</v>
      </c>
      <c r="G31" s="196" t="s">
        <v>631</v>
      </c>
      <c r="H31" s="219">
        <v>50000</v>
      </c>
      <c r="I31" s="199">
        <v>-50000</v>
      </c>
      <c r="J31" s="199"/>
      <c r="K31" s="66">
        <f t="shared" si="1"/>
        <v>0</v>
      </c>
      <c r="L31" s="199"/>
      <c r="M31" s="199"/>
      <c r="N31" s="66">
        <f t="shared" si="2"/>
        <v>50000</v>
      </c>
      <c r="O31" s="67" t="str">
        <f t="shared" si="3"/>
        <v>동의필요</v>
      </c>
      <c r="P31" s="194" t="s">
        <v>632</v>
      </c>
      <c r="Q31" s="68"/>
      <c r="R31" s="180"/>
      <c r="S31" s="68"/>
      <c r="T31" s="200" t="str">
        <f t="shared" si="11"/>
        <v>도비</v>
      </c>
      <c r="U31" s="199">
        <f t="shared" si="15"/>
        <v>0</v>
      </c>
      <c r="V31" s="199">
        <f t="shared" si="12"/>
        <v>-50000</v>
      </c>
      <c r="W31" s="70" t="str">
        <f t="shared" si="5"/>
        <v>ok</v>
      </c>
      <c r="X31" s="68"/>
      <c r="Y31" s="69" t="str">
        <f t="shared" si="13"/>
        <v>도비</v>
      </c>
      <c r="Z31" s="199">
        <f t="shared" si="7"/>
        <v>0</v>
      </c>
      <c r="AA31" s="199">
        <f t="shared" si="8"/>
        <v>0</v>
      </c>
      <c r="AB31" s="70" t="str">
        <f t="shared" si="14"/>
        <v>ok</v>
      </c>
      <c r="AC31" s="68"/>
      <c r="AD31" s="72" t="str">
        <f t="array" ref="AD31">IFERROR(IF($D31="","",INDEX(구분표!$I$2:$I$1001,MATCH(1,(구분표!$B$2:$B$1001='15년일출'!$B31)*(구분표!$C$2:$C$1001='15년일출'!$C31)*(구분표!$A$2:$A$1001='15년일출'!$D31),0))),"@@")</f>
        <v>2703</v>
      </c>
    </row>
    <row r="32" spans="2:30" ht="31.5" customHeight="1">
      <c r="B32" s="80" t="str">
        <f>IFERROR(VLOOKUP('15년일출'!$D32,구분표!$A$2:$C$1001,2,FALSE),"")</f>
        <v>도시환경위원회</v>
      </c>
      <c r="C32" s="80" t="str">
        <f>IFERROR(VLOOKUP('15년일출'!$D32,구분표!$A$2:$C$1001,3,FALSE),"")</f>
        <v>환경국</v>
      </c>
      <c r="D32" s="196" t="s">
        <v>634</v>
      </c>
      <c r="E32" s="198" t="s">
        <v>566</v>
      </c>
      <c r="F32" s="198">
        <v>1061</v>
      </c>
      <c r="G32" s="196" t="s">
        <v>633</v>
      </c>
      <c r="H32" s="219">
        <v>71000</v>
      </c>
      <c r="I32" s="199"/>
      <c r="J32" s="220">
        <v>21300</v>
      </c>
      <c r="K32" s="66">
        <f t="shared" si="1"/>
        <v>92300</v>
      </c>
      <c r="L32" s="199"/>
      <c r="M32" s="199"/>
      <c r="N32" s="66">
        <f t="shared" si="2"/>
        <v>71000</v>
      </c>
      <c r="O32" s="67" t="str">
        <f t="shared" si="3"/>
        <v>-</v>
      </c>
      <c r="P32" s="194" t="s">
        <v>635</v>
      </c>
      <c r="Q32" s="68"/>
      <c r="R32" s="180"/>
      <c r="S32" s="68"/>
      <c r="T32" s="200" t="s">
        <v>639</v>
      </c>
      <c r="U32" s="199"/>
      <c r="V32" s="201">
        <v>21300</v>
      </c>
      <c r="W32" s="70" t="str">
        <f t="shared" si="5"/>
        <v>ok</v>
      </c>
      <c r="X32" s="68"/>
      <c r="Y32" s="69" t="str">
        <f t="shared" si="13"/>
        <v>도비</v>
      </c>
      <c r="Z32" s="199">
        <f t="shared" si="7"/>
        <v>0</v>
      </c>
      <c r="AA32" s="199">
        <f t="shared" si="8"/>
        <v>0</v>
      </c>
      <c r="AB32" s="70" t="str">
        <f t="shared" si="14"/>
        <v>ok</v>
      </c>
      <c r="AC32" s="68"/>
      <c r="AD32" s="72" t="str">
        <f t="array" ref="AD32">IFERROR(IF($D32="","",INDEX(구분표!$I$2:$I$1001,MATCH(1,(구분표!$B$2:$B$1001='15년일출'!$B32)*(구분표!$C$2:$C$1001='15년일출'!$C32)*(구분표!$A$2:$A$1001='15년일출'!$D32),0))),"@@")</f>
        <v>2704</v>
      </c>
    </row>
    <row r="33" spans="1:30" ht="66" customHeight="1">
      <c r="B33" s="80" t="str">
        <f>IFERROR(VLOOKUP('15년일출'!$D33,구분표!$A$2:$C$1001,2,FALSE),"")</f>
        <v>도시환경위원회</v>
      </c>
      <c r="C33" s="80" t="str">
        <f>IFERROR(VLOOKUP('15년일출'!$D33,구분표!$A$2:$C$1001,3,FALSE),"")</f>
        <v>환경국</v>
      </c>
      <c r="D33" s="196" t="s">
        <v>634</v>
      </c>
      <c r="E33" s="198" t="s">
        <v>566</v>
      </c>
      <c r="F33" s="198">
        <v>1062</v>
      </c>
      <c r="G33" s="196" t="s">
        <v>636</v>
      </c>
      <c r="H33" s="219">
        <v>500000</v>
      </c>
      <c r="I33" s="199"/>
      <c r="J33" s="220">
        <v>150000</v>
      </c>
      <c r="K33" s="66">
        <f t="shared" si="1"/>
        <v>650000</v>
      </c>
      <c r="L33" s="199"/>
      <c r="M33" s="199"/>
      <c r="N33" s="66">
        <f t="shared" si="2"/>
        <v>500000</v>
      </c>
      <c r="O33" s="67" t="str">
        <f t="shared" si="3"/>
        <v>-</v>
      </c>
      <c r="P33" s="194" t="s">
        <v>635</v>
      </c>
      <c r="Q33" s="68"/>
      <c r="R33" s="180"/>
      <c r="S33" s="68"/>
      <c r="T33" s="200" t="s">
        <v>639</v>
      </c>
      <c r="U33" s="199"/>
      <c r="V33" s="201">
        <v>150000</v>
      </c>
      <c r="W33" s="70" t="str">
        <f t="shared" si="5"/>
        <v>ok</v>
      </c>
      <c r="X33" s="68"/>
      <c r="Y33" s="69" t="str">
        <f t="shared" si="13"/>
        <v>도비</v>
      </c>
      <c r="Z33" s="199">
        <f t="shared" si="7"/>
        <v>0</v>
      </c>
      <c r="AA33" s="199">
        <f t="shared" si="8"/>
        <v>0</v>
      </c>
      <c r="AB33" s="70" t="str">
        <f t="shared" si="14"/>
        <v>ok</v>
      </c>
      <c r="AC33" s="68"/>
      <c r="AD33" s="72" t="str">
        <f t="array" ref="AD33">IFERROR(IF($D33="","",INDEX(구분표!$I$2:$I$1001,MATCH(1,(구분표!$B$2:$B$1001='15년일출'!$B33)*(구분표!$C$2:$C$1001='15년일출'!$C33)*(구분표!$A$2:$A$1001='15년일출'!$D33),0))),"@@")</f>
        <v>2704</v>
      </c>
    </row>
    <row r="34" spans="1:30" ht="31.5" customHeight="1">
      <c r="B34" s="80" t="str">
        <f>IFERROR(VLOOKUP('15년일출'!$D34,구분표!$A$2:$C$1001,2,FALSE),"")</f>
        <v>도시환경위원회</v>
      </c>
      <c r="C34" s="80" t="str">
        <f>IFERROR(VLOOKUP('15년일출'!$D34,구분표!$A$2:$C$1001,3,FALSE),"")</f>
        <v>환경국</v>
      </c>
      <c r="D34" s="196" t="s">
        <v>634</v>
      </c>
      <c r="E34" s="198" t="s">
        <v>566</v>
      </c>
      <c r="F34" s="198">
        <v>1063</v>
      </c>
      <c r="G34" s="196" t="s">
        <v>637</v>
      </c>
      <c r="H34" s="219">
        <v>432000</v>
      </c>
      <c r="I34" s="199"/>
      <c r="J34" s="220">
        <v>129600</v>
      </c>
      <c r="K34" s="66">
        <f t="shared" si="1"/>
        <v>561600</v>
      </c>
      <c r="L34" s="199"/>
      <c r="M34" s="199"/>
      <c r="N34" s="66">
        <f t="shared" si="2"/>
        <v>432000</v>
      </c>
      <c r="O34" s="67" t="str">
        <f t="shared" si="3"/>
        <v>-</v>
      </c>
      <c r="P34" s="194" t="s">
        <v>635</v>
      </c>
      <c r="Q34" s="68"/>
      <c r="R34" s="180"/>
      <c r="S34" s="68"/>
      <c r="T34" s="200" t="s">
        <v>639</v>
      </c>
      <c r="U34" s="199"/>
      <c r="V34" s="201">
        <v>129600</v>
      </c>
      <c r="W34" s="70" t="str">
        <f t="shared" si="5"/>
        <v>ok</v>
      </c>
      <c r="X34" s="68"/>
      <c r="Y34" s="69" t="str">
        <f t="shared" si="13"/>
        <v>도비</v>
      </c>
      <c r="Z34" s="199">
        <f t="shared" si="7"/>
        <v>0</v>
      </c>
      <c r="AA34" s="199">
        <f t="shared" si="8"/>
        <v>0</v>
      </c>
      <c r="AB34" s="70" t="str">
        <f t="shared" si="14"/>
        <v>ok</v>
      </c>
      <c r="AC34" s="68"/>
      <c r="AD34" s="72" t="str">
        <f t="array" ref="AD34">IFERROR(IF($D34="","",INDEX(구분표!$I$2:$I$1001,MATCH(1,(구분표!$B$2:$B$1001='15년일출'!$B34)*(구분표!$C$2:$C$1001='15년일출'!$C34)*(구분표!$A$2:$A$1001='15년일출'!$D34),0))),"@@")</f>
        <v>2704</v>
      </c>
    </row>
    <row r="35" spans="1:30" ht="54.75" customHeight="1">
      <c r="B35" s="80" t="str">
        <f>IFERROR(VLOOKUP('15년일출'!$D35,구분표!$A$2:$C$1001,2,FALSE),"")</f>
        <v>도시환경위원회</v>
      </c>
      <c r="C35" s="80" t="str">
        <f>IFERROR(VLOOKUP('15년일출'!$D35,구분표!$A$2:$C$1001,3,FALSE),"")</f>
        <v>환경국</v>
      </c>
      <c r="D35" s="196" t="s">
        <v>634</v>
      </c>
      <c r="E35" s="198" t="s">
        <v>566</v>
      </c>
      <c r="F35" s="198">
        <v>1063</v>
      </c>
      <c r="G35" s="196" t="s">
        <v>638</v>
      </c>
      <c r="H35" s="219">
        <v>500000</v>
      </c>
      <c r="I35" s="199"/>
      <c r="J35" s="220">
        <v>150000</v>
      </c>
      <c r="K35" s="66">
        <f t="shared" si="1"/>
        <v>650000</v>
      </c>
      <c r="L35" s="199"/>
      <c r="M35" s="199"/>
      <c r="N35" s="66">
        <f t="shared" si="2"/>
        <v>500000</v>
      </c>
      <c r="O35" s="67" t="str">
        <f t="shared" si="3"/>
        <v>-</v>
      </c>
      <c r="P35" s="194" t="s">
        <v>635</v>
      </c>
      <c r="Q35" s="68"/>
      <c r="R35" s="180"/>
      <c r="S35" s="68"/>
      <c r="T35" s="200" t="s">
        <v>639</v>
      </c>
      <c r="U35" s="199"/>
      <c r="V35" s="199">
        <v>150000</v>
      </c>
      <c r="W35" s="70" t="str">
        <f t="shared" si="5"/>
        <v>ok</v>
      </c>
      <c r="X35" s="68"/>
      <c r="Y35" s="69" t="str">
        <f t="shared" si="13"/>
        <v>도비</v>
      </c>
      <c r="Z35" s="199">
        <f t="shared" si="7"/>
        <v>0</v>
      </c>
      <c r="AA35" s="199">
        <f t="shared" si="8"/>
        <v>0</v>
      </c>
      <c r="AB35" s="70" t="str">
        <f t="shared" si="14"/>
        <v>ok</v>
      </c>
      <c r="AC35" s="68"/>
      <c r="AD35" s="72" t="str">
        <f t="array" ref="AD35">IFERROR(IF($D35="","",INDEX(구분표!$I$2:$I$1001,MATCH(1,(구분표!$B$2:$B$1001='15년일출'!$B35)*(구분표!$C$2:$C$1001='15년일출'!$C35)*(구분표!$A$2:$A$1001='15년일출'!$D35),0))),"@@")</f>
        <v>2704</v>
      </c>
    </row>
    <row r="36" spans="1:30" ht="31.5" customHeight="1">
      <c r="B36" s="80" t="str">
        <f>IFERROR(VLOOKUP('15년일출'!$D36,구분표!$A$2:$C$1001,2,FALSE),"")</f>
        <v>도시환경위원회</v>
      </c>
      <c r="C36" s="80" t="str">
        <f>IFERROR(VLOOKUP('15년일출'!$D36,구분표!$A$2:$C$1001,3,FALSE),"")</f>
        <v>환경국</v>
      </c>
      <c r="D36" s="196" t="s">
        <v>634</v>
      </c>
      <c r="E36" s="198" t="s">
        <v>566</v>
      </c>
      <c r="F36" s="198">
        <v>1063</v>
      </c>
      <c r="G36" s="196" t="s">
        <v>640</v>
      </c>
      <c r="H36" s="219">
        <v>210473</v>
      </c>
      <c r="I36" s="199"/>
      <c r="J36" s="220">
        <v>200000</v>
      </c>
      <c r="K36" s="66">
        <f t="shared" si="1"/>
        <v>410473</v>
      </c>
      <c r="L36" s="199"/>
      <c r="M36" s="199"/>
      <c r="N36" s="66">
        <f t="shared" si="2"/>
        <v>210473</v>
      </c>
      <c r="O36" s="67" t="str">
        <f t="shared" si="3"/>
        <v>-</v>
      </c>
      <c r="P36" s="194" t="s">
        <v>641</v>
      </c>
      <c r="Q36" s="68"/>
      <c r="R36" s="180"/>
      <c r="S36" s="68"/>
      <c r="T36" s="200" t="str">
        <f t="shared" si="11"/>
        <v>도비</v>
      </c>
      <c r="U36" s="199">
        <f t="shared" ref="U36:U50" si="16">IF($T36&lt;&gt;"도비",IF($R36="국도비","직접입력",SUM($I36:$J36)),)</f>
        <v>0</v>
      </c>
      <c r="V36" s="199">
        <f t="shared" si="12"/>
        <v>200000</v>
      </c>
      <c r="W36" s="70" t="str">
        <f t="shared" si="5"/>
        <v>ok</v>
      </c>
      <c r="X36" s="68"/>
      <c r="Y36" s="69" t="str">
        <f t="shared" si="13"/>
        <v>도비</v>
      </c>
      <c r="Z36" s="199">
        <f t="shared" si="7"/>
        <v>0</v>
      </c>
      <c r="AA36" s="199">
        <f t="shared" si="8"/>
        <v>0</v>
      </c>
      <c r="AB36" s="70" t="str">
        <f t="shared" si="14"/>
        <v>ok</v>
      </c>
      <c r="AC36" s="68"/>
      <c r="AD36" s="72" t="str">
        <f t="array" ref="AD36">IFERROR(IF($D36="","",INDEX(구분표!$I$2:$I$1001,MATCH(1,(구분표!$B$2:$B$1001='15년일출'!$B36)*(구분표!$C$2:$C$1001='15년일출'!$C36)*(구분표!$A$2:$A$1001='15년일출'!$D36),0))),"@@")</f>
        <v>2704</v>
      </c>
    </row>
    <row r="37" spans="1:30" ht="31.5" customHeight="1">
      <c r="B37" s="80" t="str">
        <f>IFERROR(VLOOKUP('15년일출'!$D37,구분표!$A$2:$C$1001,2,FALSE),"")</f>
        <v>도시환경위원회</v>
      </c>
      <c r="C37" s="80" t="str">
        <f>IFERROR(VLOOKUP('15년일출'!$D37,구분표!$A$2:$C$1001,3,FALSE),"")</f>
        <v>환경국</v>
      </c>
      <c r="D37" s="196" t="s">
        <v>642</v>
      </c>
      <c r="E37" s="198" t="s">
        <v>566</v>
      </c>
      <c r="F37" s="198">
        <v>1069</v>
      </c>
      <c r="G37" s="196" t="s">
        <v>643</v>
      </c>
      <c r="H37" s="219">
        <v>64000</v>
      </c>
      <c r="I37" s="199"/>
      <c r="J37" s="220">
        <v>26000</v>
      </c>
      <c r="K37" s="66">
        <f t="shared" si="1"/>
        <v>90000</v>
      </c>
      <c r="L37" s="199"/>
      <c r="M37" s="199"/>
      <c r="N37" s="66">
        <f t="shared" si="2"/>
        <v>64000</v>
      </c>
      <c r="O37" s="67" t="str">
        <f t="shared" si="3"/>
        <v>-</v>
      </c>
      <c r="P37" s="194" t="s">
        <v>644</v>
      </c>
      <c r="Q37" s="68"/>
      <c r="R37" s="180"/>
      <c r="S37" s="68"/>
      <c r="T37" s="200" t="str">
        <f t="shared" si="11"/>
        <v>도비</v>
      </c>
      <c r="U37" s="199">
        <f t="shared" si="16"/>
        <v>0</v>
      </c>
      <c r="V37" s="199">
        <f t="shared" si="12"/>
        <v>26000</v>
      </c>
      <c r="W37" s="70" t="str">
        <f t="shared" si="5"/>
        <v>ok</v>
      </c>
      <c r="X37" s="68"/>
      <c r="Y37" s="69" t="str">
        <f t="shared" si="13"/>
        <v>도비</v>
      </c>
      <c r="Z37" s="199">
        <f t="shared" si="7"/>
        <v>0</v>
      </c>
      <c r="AA37" s="199">
        <f t="shared" si="8"/>
        <v>0</v>
      </c>
      <c r="AB37" s="70" t="str">
        <f t="shared" si="14"/>
        <v>ok</v>
      </c>
      <c r="AC37" s="68"/>
      <c r="AD37" s="72" t="str">
        <f t="array" ref="AD37">IFERROR(IF($D37="","",INDEX(구분표!$I$2:$I$1001,MATCH(1,(구분표!$B$2:$B$1001='15년일출'!$B37)*(구분표!$C$2:$C$1001='15년일출'!$C37)*(구분표!$A$2:$A$1001='15년일출'!$D37),0))),"@@")</f>
        <v>2706</v>
      </c>
    </row>
    <row r="38" spans="1:30" ht="64.5" customHeight="1">
      <c r="A38" s="33" t="s">
        <v>592</v>
      </c>
      <c r="B38" s="65" t="str">
        <f>IFERROR(VLOOKUP('15년일출'!$D38,구분표!$A$2:$C$1001,2,FALSE),"")</f>
        <v>도시환경위원회</v>
      </c>
      <c r="C38" s="65" t="str">
        <f>IFERROR(VLOOKUP('15년일출'!$D38,구분표!$A$2:$C$1001,3,FALSE),"")</f>
        <v>축산산림국</v>
      </c>
      <c r="D38" s="195" t="s">
        <v>358</v>
      </c>
      <c r="E38" s="197" t="s">
        <v>566</v>
      </c>
      <c r="F38" s="197">
        <v>1075</v>
      </c>
      <c r="G38" s="195" t="s">
        <v>579</v>
      </c>
      <c r="H38" s="192">
        <v>163994</v>
      </c>
      <c r="I38" s="199">
        <v>-7178</v>
      </c>
      <c r="J38" s="199"/>
      <c r="K38" s="66">
        <f t="shared" ref="K38:K62" si="17">SUM(H38+I38+J38)</f>
        <v>156816</v>
      </c>
      <c r="L38" s="199"/>
      <c r="M38" s="199"/>
      <c r="N38" s="66">
        <f t="shared" ref="N38:N62" si="18">SUM(H38+L38+M38)</f>
        <v>163994</v>
      </c>
      <c r="O38" s="67" t="str">
        <f t="shared" ref="O38:O62" si="19">IF(I38-L38&lt;0,"동의필요","-")</f>
        <v>동의필요</v>
      </c>
      <c r="P38" s="207" t="s">
        <v>584</v>
      </c>
      <c r="Q38" s="68"/>
      <c r="R38" s="180"/>
      <c r="S38" s="68"/>
      <c r="T38" s="71" t="str">
        <f t="shared" si="11"/>
        <v>국비</v>
      </c>
      <c r="U38" s="173">
        <f t="shared" si="16"/>
        <v>-7178</v>
      </c>
      <c r="V38" s="173">
        <f t="shared" si="12"/>
        <v>0</v>
      </c>
      <c r="W38" s="70" t="str">
        <f t="shared" si="5"/>
        <v>ok</v>
      </c>
      <c r="X38" s="68"/>
      <c r="Y38" s="69" t="str">
        <f t="shared" si="13"/>
        <v>국비</v>
      </c>
      <c r="Z38" s="173">
        <f t="shared" si="7"/>
        <v>0</v>
      </c>
      <c r="AA38" s="173">
        <f t="shared" si="8"/>
        <v>0</v>
      </c>
      <c r="AB38" s="70" t="str">
        <f t="shared" si="14"/>
        <v>ok</v>
      </c>
      <c r="AC38" s="68"/>
      <c r="AD38" s="72" t="str">
        <f t="array" ref="AD38">IFERROR(IF($D38="","",INDEX(구분표!$I$2:$I$1001,MATCH(1,(구분표!$B$2:$B$1001='15년일출'!$B38)*(구분표!$C$2:$C$1001='15년일출'!$C38)*(구분표!$A$2:$A$1001='15년일출'!$D38),0))),"@@")</f>
        <v>2801</v>
      </c>
    </row>
    <row r="39" spans="1:30" ht="31.5" customHeight="1">
      <c r="A39" s="33" t="s">
        <v>592</v>
      </c>
      <c r="B39" s="65" t="str">
        <f>IFERROR(VLOOKUP('15년일출'!$D39,구분표!$A$2:$C$1001,2,FALSE),"")</f>
        <v>도시환경위원회</v>
      </c>
      <c r="C39" s="65" t="str">
        <f>IFERROR(VLOOKUP('15년일출'!$D39,구분표!$A$2:$C$1001,3,FALSE),"")</f>
        <v>축산산림국</v>
      </c>
      <c r="D39" s="195" t="s">
        <v>358</v>
      </c>
      <c r="E39" s="197" t="s">
        <v>566</v>
      </c>
      <c r="F39" s="197">
        <v>1076</v>
      </c>
      <c r="G39" s="195" t="s">
        <v>580</v>
      </c>
      <c r="H39" s="192">
        <v>100000</v>
      </c>
      <c r="I39" s="199">
        <v>-100000</v>
      </c>
      <c r="J39" s="199"/>
      <c r="K39" s="66">
        <f t="shared" si="17"/>
        <v>0</v>
      </c>
      <c r="L39" s="199"/>
      <c r="M39" s="199"/>
      <c r="N39" s="66">
        <f t="shared" si="18"/>
        <v>100000</v>
      </c>
      <c r="O39" s="67" t="str">
        <f t="shared" si="19"/>
        <v>동의필요</v>
      </c>
      <c r="P39" s="207" t="s">
        <v>577</v>
      </c>
      <c r="Q39" s="68"/>
      <c r="R39" s="180"/>
      <c r="S39" s="68"/>
      <c r="T39" s="71" t="str">
        <f t="shared" si="11"/>
        <v>국비</v>
      </c>
      <c r="U39" s="173">
        <f t="shared" si="16"/>
        <v>-100000</v>
      </c>
      <c r="V39" s="173">
        <f t="shared" si="12"/>
        <v>0</v>
      </c>
      <c r="W39" s="70" t="str">
        <f t="shared" ref="W39:W62" si="20">IF($R39="국도비","ok",IF(($I39+$J39)=($U39+$V39),"ok","검토"))</f>
        <v>ok</v>
      </c>
      <c r="X39" s="68"/>
      <c r="Y39" s="69" t="str">
        <f t="shared" si="13"/>
        <v>국비</v>
      </c>
      <c r="Z39" s="173">
        <f t="shared" ref="Z39:Z62" si="21">IF($Y39&lt;&gt;"도비",IF($R39="국도비","직접입력",SUM($L39:$M39)),)</f>
        <v>0</v>
      </c>
      <c r="AA39" s="173">
        <f t="shared" ref="AA39:AA62" si="22">IF($Y39="도비",SUM($L39:$M39),IF($R39="국도비","직접입력",SUM($L39:$M39)-$Z39))</f>
        <v>0</v>
      </c>
      <c r="AB39" s="70" t="str">
        <f t="shared" si="14"/>
        <v>ok</v>
      </c>
      <c r="AC39" s="68"/>
      <c r="AD39" s="72" t="str">
        <f t="array" ref="AD39">IFERROR(IF($D39="","",INDEX(구분표!$I$2:$I$1001,MATCH(1,(구분표!$B$2:$B$1001='15년일출'!$B39)*(구분표!$C$2:$C$1001='15년일출'!$C39)*(구분표!$A$2:$A$1001='15년일출'!$D39),0))),"@@")</f>
        <v>2801</v>
      </c>
    </row>
    <row r="40" spans="1:30" ht="31.5" customHeight="1">
      <c r="B40" s="80" t="str">
        <f>IFERROR(VLOOKUP('15년일출'!$D40,구분표!$A$2:$C$1001,2,FALSE),"")</f>
        <v>도시환경위원회</v>
      </c>
      <c r="C40" s="80" t="str">
        <f>IFERROR(VLOOKUP('15년일출'!$D40,구분표!$A$2:$C$1001,3,FALSE),"")</f>
        <v>축산산림국</v>
      </c>
      <c r="D40" s="195" t="s">
        <v>358</v>
      </c>
      <c r="E40" s="198" t="s">
        <v>586</v>
      </c>
      <c r="F40" s="198"/>
      <c r="G40" s="196" t="s">
        <v>645</v>
      </c>
      <c r="H40" s="199"/>
      <c r="I40" s="199"/>
      <c r="J40" s="199">
        <v>2000000</v>
      </c>
      <c r="K40" s="66">
        <f t="shared" si="17"/>
        <v>2000000</v>
      </c>
      <c r="L40" s="199"/>
      <c r="M40" s="199"/>
      <c r="N40" s="66">
        <f t="shared" si="18"/>
        <v>0</v>
      </c>
      <c r="O40" s="67" t="str">
        <f t="shared" si="19"/>
        <v>-</v>
      </c>
      <c r="P40" s="194" t="s">
        <v>646</v>
      </c>
      <c r="Q40" s="68"/>
      <c r="R40" s="180"/>
      <c r="S40" s="68"/>
      <c r="T40" s="200" t="str">
        <f t="shared" si="11"/>
        <v>도비</v>
      </c>
      <c r="U40" s="199">
        <f t="shared" si="16"/>
        <v>0</v>
      </c>
      <c r="V40" s="199">
        <f t="shared" si="12"/>
        <v>2000000</v>
      </c>
      <c r="W40" s="70" t="str">
        <f t="shared" si="20"/>
        <v>ok</v>
      </c>
      <c r="X40" s="68"/>
      <c r="Y40" s="69" t="str">
        <f t="shared" si="13"/>
        <v>도비</v>
      </c>
      <c r="Z40" s="199">
        <f t="shared" si="21"/>
        <v>0</v>
      </c>
      <c r="AA40" s="199">
        <f t="shared" si="22"/>
        <v>0</v>
      </c>
      <c r="AB40" s="70" t="str">
        <f t="shared" si="14"/>
        <v>ok</v>
      </c>
      <c r="AC40" s="68"/>
      <c r="AD40" s="72" t="str">
        <f t="array" ref="AD40">IFERROR(IF($D40="","",INDEX(구분표!$I$2:$I$1001,MATCH(1,(구분표!$B$2:$B$1001='15년일출'!$B40)*(구분표!$C$2:$C$1001='15년일출'!$C40)*(구분표!$A$2:$A$1001='15년일출'!$D40),0))),"@@")</f>
        <v>2801</v>
      </c>
    </row>
    <row r="41" spans="1:30" ht="44.25" customHeight="1">
      <c r="A41" s="33" t="s">
        <v>592</v>
      </c>
      <c r="B41" s="65" t="str">
        <f>IFERROR(VLOOKUP('15년일출'!$D41,구분표!$A$2:$C$1001,2,FALSE),"")</f>
        <v>도시환경위원회</v>
      </c>
      <c r="C41" s="65" t="str">
        <f>IFERROR(VLOOKUP('15년일출'!$D41,구분표!$A$2:$C$1001,3,FALSE),"")</f>
        <v>축산산림국</v>
      </c>
      <c r="D41" s="195" t="s">
        <v>358</v>
      </c>
      <c r="E41" s="197" t="s">
        <v>566</v>
      </c>
      <c r="F41" s="197">
        <v>1076</v>
      </c>
      <c r="G41" s="195" t="s">
        <v>581</v>
      </c>
      <c r="H41" s="192">
        <v>1192000</v>
      </c>
      <c r="I41" s="199">
        <v>-276000</v>
      </c>
      <c r="J41" s="199"/>
      <c r="K41" s="66">
        <f t="shared" si="17"/>
        <v>916000</v>
      </c>
      <c r="L41" s="199"/>
      <c r="M41" s="199"/>
      <c r="N41" s="66">
        <f t="shared" si="18"/>
        <v>1192000</v>
      </c>
      <c r="O41" s="67" t="str">
        <f t="shared" si="19"/>
        <v>동의필요</v>
      </c>
      <c r="P41" s="207" t="s">
        <v>578</v>
      </c>
      <c r="Q41" s="68"/>
      <c r="R41" s="180"/>
      <c r="S41" s="68"/>
      <c r="T41" s="71" t="str">
        <f t="shared" si="11"/>
        <v>기금</v>
      </c>
      <c r="U41" s="173">
        <f t="shared" si="16"/>
        <v>-276000</v>
      </c>
      <c r="V41" s="173">
        <f t="shared" si="12"/>
        <v>0</v>
      </c>
      <c r="W41" s="70" t="str">
        <f t="shared" si="20"/>
        <v>ok</v>
      </c>
      <c r="X41" s="68"/>
      <c r="Y41" s="69" t="str">
        <f t="shared" si="13"/>
        <v>기금</v>
      </c>
      <c r="Z41" s="173">
        <f t="shared" si="21"/>
        <v>0</v>
      </c>
      <c r="AA41" s="173">
        <f t="shared" si="22"/>
        <v>0</v>
      </c>
      <c r="AB41" s="70" t="str">
        <f t="shared" si="14"/>
        <v>ok</v>
      </c>
      <c r="AC41" s="68"/>
      <c r="AD41" s="72" t="str">
        <f t="array" ref="AD41">IFERROR(IF($D41="","",INDEX(구분표!$I$2:$I$1001,MATCH(1,(구분표!$B$2:$B$1001='15년일출'!$B41)*(구분표!$C$2:$C$1001='15년일출'!$C41)*(구분표!$A$2:$A$1001='15년일출'!$D41),0))),"@@")</f>
        <v>2801</v>
      </c>
    </row>
    <row r="42" spans="1:30" ht="31.5" customHeight="1">
      <c r="B42" s="80" t="str">
        <f>IFERROR(VLOOKUP('15년일출'!$D42,구분표!$A$2:$C$1001,2,FALSE),"")</f>
        <v>도시환경위원회</v>
      </c>
      <c r="C42" s="80" t="str">
        <f>IFERROR(VLOOKUP('15년일출'!$D42,구분표!$A$2:$C$1001,3,FALSE),"")</f>
        <v>축산산림국</v>
      </c>
      <c r="D42" s="195" t="s">
        <v>358</v>
      </c>
      <c r="E42" s="197" t="s">
        <v>566</v>
      </c>
      <c r="F42" s="198">
        <v>1077</v>
      </c>
      <c r="G42" s="196" t="s">
        <v>647</v>
      </c>
      <c r="H42" s="219">
        <v>50000</v>
      </c>
      <c r="I42" s="199"/>
      <c r="J42" s="220">
        <v>20000</v>
      </c>
      <c r="K42" s="66">
        <f t="shared" ref="K42" si="23">SUM(H42+I42+J42)</f>
        <v>70000</v>
      </c>
      <c r="L42" s="199"/>
      <c r="M42" s="199"/>
      <c r="N42" s="66">
        <f t="shared" ref="N42" si="24">SUM(H42+L42+M42)</f>
        <v>50000</v>
      </c>
      <c r="O42" s="67" t="str">
        <f t="shared" ref="O42" si="25">IF(I42-L42&lt;0,"동의필요","-")</f>
        <v>-</v>
      </c>
      <c r="P42" s="207" t="s">
        <v>648</v>
      </c>
      <c r="Q42" s="68"/>
      <c r="R42" s="180"/>
      <c r="S42" s="68"/>
      <c r="T42" s="200" t="str">
        <f t="shared" si="11"/>
        <v>도비</v>
      </c>
      <c r="U42" s="199">
        <f t="shared" si="16"/>
        <v>0</v>
      </c>
      <c r="V42" s="199">
        <f t="shared" si="12"/>
        <v>20000</v>
      </c>
      <c r="W42" s="70" t="str">
        <f t="shared" si="20"/>
        <v>ok</v>
      </c>
      <c r="X42" s="68"/>
      <c r="Y42" s="69" t="str">
        <f t="shared" si="13"/>
        <v>도비</v>
      </c>
      <c r="Z42" s="199">
        <f t="shared" si="21"/>
        <v>0</v>
      </c>
      <c r="AA42" s="199">
        <f t="shared" si="22"/>
        <v>0</v>
      </c>
      <c r="AB42" s="70" t="str">
        <f t="shared" si="14"/>
        <v>ok</v>
      </c>
      <c r="AC42" s="68"/>
      <c r="AD42" s="72" t="str">
        <f t="array" ref="AD42">IFERROR(IF($D42="","",INDEX(구분표!$I$2:$I$1001,MATCH(1,(구분표!$B$2:$B$1001='15년일출'!$B42)*(구분표!$C$2:$C$1001='15년일출'!$C42)*(구분표!$A$2:$A$1001='15년일출'!$D42),0))),"@@")</f>
        <v>2801</v>
      </c>
    </row>
    <row r="43" spans="1:30" ht="53.25" customHeight="1">
      <c r="A43" s="33" t="s">
        <v>592</v>
      </c>
      <c r="B43" s="65" t="str">
        <f>IFERROR(VLOOKUP('15년일출'!$D43,구분표!$A$2:$C$1001,2,FALSE),"")</f>
        <v>도시환경위원회</v>
      </c>
      <c r="C43" s="65" t="str">
        <f>IFERROR(VLOOKUP('15년일출'!$D43,구분표!$A$2:$C$1001,3,FALSE),"")</f>
        <v>축산산림국</v>
      </c>
      <c r="D43" s="195" t="s">
        <v>358</v>
      </c>
      <c r="E43" s="198" t="s">
        <v>586</v>
      </c>
      <c r="F43" s="198"/>
      <c r="G43" s="195" t="s">
        <v>582</v>
      </c>
      <c r="H43" s="206"/>
      <c r="I43" s="199"/>
      <c r="J43" s="199">
        <v>2491000</v>
      </c>
      <c r="K43" s="66">
        <f t="shared" si="17"/>
        <v>2491000</v>
      </c>
      <c r="L43" s="199"/>
      <c r="M43" s="199"/>
      <c r="N43" s="66">
        <f t="shared" si="18"/>
        <v>0</v>
      </c>
      <c r="O43" s="67" t="str">
        <f t="shared" si="19"/>
        <v>-</v>
      </c>
      <c r="P43" s="207" t="s">
        <v>585</v>
      </c>
      <c r="Q43" s="68"/>
      <c r="R43" s="180"/>
      <c r="S43" s="68"/>
      <c r="T43" s="71" t="str">
        <f t="shared" si="11"/>
        <v>지특</v>
      </c>
      <c r="U43" s="173">
        <v>1494600</v>
      </c>
      <c r="V43" s="173">
        <f t="shared" si="12"/>
        <v>996400</v>
      </c>
      <c r="W43" s="70" t="str">
        <f t="shared" si="20"/>
        <v>ok</v>
      </c>
      <c r="X43" s="68"/>
      <c r="Y43" s="69" t="str">
        <f t="shared" si="13"/>
        <v>지특</v>
      </c>
      <c r="Z43" s="173">
        <f t="shared" si="21"/>
        <v>0</v>
      </c>
      <c r="AA43" s="173">
        <f t="shared" si="22"/>
        <v>0</v>
      </c>
      <c r="AB43" s="70" t="str">
        <f t="shared" si="14"/>
        <v>ok</v>
      </c>
      <c r="AC43" s="68"/>
      <c r="AD43" s="72" t="str">
        <f t="array" ref="AD43">IFERROR(IF($D43="","",INDEX(구분표!$I$2:$I$1001,MATCH(1,(구분표!$B$2:$B$1001='15년일출'!$B43)*(구분표!$C$2:$C$1001='15년일출'!$C43)*(구분표!$A$2:$A$1001='15년일출'!$D43),0))),"@@")</f>
        <v>2801</v>
      </c>
    </row>
    <row r="44" spans="1:30" ht="74.25" customHeight="1">
      <c r="A44" s="33" t="s">
        <v>592</v>
      </c>
      <c r="B44" s="65" t="str">
        <f>IFERROR(VLOOKUP('15년일출'!$D44,구분표!$A$2:$C$1001,2,FALSE),"")</f>
        <v>도시환경위원회</v>
      </c>
      <c r="C44" s="65" t="str">
        <f>IFERROR(VLOOKUP('15년일출'!$D44,구분표!$A$2:$C$1001,3,FALSE),"")</f>
        <v>축산산림국</v>
      </c>
      <c r="D44" s="195" t="s">
        <v>358</v>
      </c>
      <c r="E44" s="198" t="s">
        <v>586</v>
      </c>
      <c r="F44" s="198"/>
      <c r="G44" s="195" t="s">
        <v>583</v>
      </c>
      <c r="H44" s="206"/>
      <c r="I44" s="199"/>
      <c r="J44" s="199">
        <v>9000</v>
      </c>
      <c r="K44" s="66">
        <f t="shared" si="17"/>
        <v>9000</v>
      </c>
      <c r="L44" s="199"/>
      <c r="M44" s="199"/>
      <c r="N44" s="66">
        <f t="shared" si="18"/>
        <v>0</v>
      </c>
      <c r="O44" s="67" t="str">
        <f t="shared" si="19"/>
        <v>-</v>
      </c>
      <c r="P44" s="207" t="s">
        <v>585</v>
      </c>
      <c r="Q44" s="68"/>
      <c r="R44" s="180"/>
      <c r="S44" s="68"/>
      <c r="T44" s="71" t="str">
        <f t="shared" si="11"/>
        <v>지특</v>
      </c>
      <c r="U44" s="173">
        <v>5400</v>
      </c>
      <c r="V44" s="173">
        <f t="shared" si="12"/>
        <v>3600</v>
      </c>
      <c r="W44" s="70" t="str">
        <f t="shared" si="20"/>
        <v>ok</v>
      </c>
      <c r="X44" s="68"/>
      <c r="Y44" s="69" t="str">
        <f t="shared" si="13"/>
        <v>지특</v>
      </c>
      <c r="Z44" s="173">
        <f t="shared" si="21"/>
        <v>0</v>
      </c>
      <c r="AA44" s="173">
        <f t="shared" si="22"/>
        <v>0</v>
      </c>
      <c r="AB44" s="70" t="str">
        <f t="shared" si="14"/>
        <v>ok</v>
      </c>
      <c r="AC44" s="68"/>
      <c r="AD44" s="72" t="str">
        <f t="array" ref="AD44">IFERROR(IF($D44="","",INDEX(구분표!$I$2:$I$1001,MATCH(1,(구분표!$B$2:$B$1001='15년일출'!$B44)*(구분표!$C$2:$C$1001='15년일출'!$C44)*(구분표!$A$2:$A$1001='15년일출'!$D44),0))),"@@")</f>
        <v>2801</v>
      </c>
    </row>
    <row r="45" spans="1:30" ht="31.5" customHeight="1">
      <c r="B45" s="80" t="str">
        <f>IFERROR(VLOOKUP('15년일출'!$D45,구분표!$A$2:$C$1001,2,FALSE),"")</f>
        <v>도시환경위원회</v>
      </c>
      <c r="C45" s="80" t="str">
        <f>IFERROR(VLOOKUP('15년일출'!$D45,구분표!$A$2:$C$1001,3,FALSE),"")</f>
        <v>축산산림국</v>
      </c>
      <c r="D45" s="195" t="s">
        <v>358</v>
      </c>
      <c r="E45" s="198" t="s">
        <v>586</v>
      </c>
      <c r="F45" s="198"/>
      <c r="G45" s="196" t="s">
        <v>649</v>
      </c>
      <c r="H45" s="199"/>
      <c r="I45" s="199"/>
      <c r="J45" s="199">
        <v>2000000</v>
      </c>
      <c r="K45" s="66">
        <f t="shared" si="17"/>
        <v>2000000</v>
      </c>
      <c r="L45" s="199"/>
      <c r="M45" s="199"/>
      <c r="N45" s="66">
        <f t="shared" si="18"/>
        <v>0</v>
      </c>
      <c r="O45" s="67" t="str">
        <f t="shared" si="19"/>
        <v>-</v>
      </c>
      <c r="P45" s="207" t="s">
        <v>679</v>
      </c>
      <c r="Q45" s="68"/>
      <c r="R45" s="180"/>
      <c r="S45" s="68"/>
      <c r="T45" s="71" t="str">
        <f t="shared" si="11"/>
        <v>도비</v>
      </c>
      <c r="U45" s="173">
        <f t="shared" si="16"/>
        <v>0</v>
      </c>
      <c r="V45" s="173">
        <f t="shared" si="12"/>
        <v>2000000</v>
      </c>
      <c r="W45" s="70" t="str">
        <f t="shared" si="20"/>
        <v>ok</v>
      </c>
      <c r="X45" s="68"/>
      <c r="Y45" s="69" t="str">
        <f t="shared" si="13"/>
        <v>도비</v>
      </c>
      <c r="Z45" s="173">
        <f t="shared" si="21"/>
        <v>0</v>
      </c>
      <c r="AA45" s="173">
        <f t="shared" si="22"/>
        <v>0</v>
      </c>
      <c r="AB45" s="70" t="str">
        <f t="shared" si="14"/>
        <v>ok</v>
      </c>
      <c r="AC45" s="68"/>
      <c r="AD45" s="72" t="str">
        <f t="array" ref="AD45">IFERROR(IF($D45="","",INDEX(구분표!$I$2:$I$1001,MATCH(1,(구분표!$B$2:$B$1001='15년일출'!$B45)*(구분표!$C$2:$C$1001='15년일출'!$C45)*(구분표!$A$2:$A$1001='15년일출'!$D45),0))),"@@")</f>
        <v>2801</v>
      </c>
    </row>
    <row r="46" spans="1:30" ht="31.5" customHeight="1">
      <c r="B46" s="65" t="str">
        <f>IFERROR(VLOOKUP('15년일출'!$D46,구분표!$A$2:$C$1001,2,FALSE),"")</f>
        <v>도시환경위원회</v>
      </c>
      <c r="C46" s="65" t="str">
        <f>IFERROR(VLOOKUP('15년일출'!$D46,구분표!$A$2:$C$1001,3,FALSE),"")</f>
        <v>축산산림국</v>
      </c>
      <c r="D46" s="195" t="s">
        <v>358</v>
      </c>
      <c r="E46" s="198" t="s">
        <v>586</v>
      </c>
      <c r="F46" s="197"/>
      <c r="G46" s="195" t="s">
        <v>678</v>
      </c>
      <c r="H46" s="199"/>
      <c r="I46" s="199"/>
      <c r="J46" s="199">
        <v>1000000</v>
      </c>
      <c r="K46" s="66">
        <f t="shared" ref="K46:K53" si="26">SUM(H46+I46+J46)</f>
        <v>1000000</v>
      </c>
      <c r="L46" s="199"/>
      <c r="M46" s="199"/>
      <c r="N46" s="66">
        <f t="shared" ref="N46:N53" si="27">SUM(H46+L46+M46)</f>
        <v>0</v>
      </c>
      <c r="O46" s="67" t="str">
        <f t="shared" ref="O46:O53" si="28">IF(I46-L46&lt;0,"동의필요","-")</f>
        <v>-</v>
      </c>
      <c r="P46" s="207" t="s">
        <v>679</v>
      </c>
      <c r="Q46" s="68"/>
      <c r="R46" s="180"/>
      <c r="S46" s="68"/>
      <c r="T46" s="71" t="str">
        <f t="shared" si="11"/>
        <v>도비</v>
      </c>
      <c r="U46" s="173">
        <f t="shared" si="16"/>
        <v>0</v>
      </c>
      <c r="V46" s="173">
        <f t="shared" si="12"/>
        <v>1000000</v>
      </c>
      <c r="W46" s="70" t="str">
        <f t="shared" si="20"/>
        <v>ok</v>
      </c>
      <c r="X46" s="68"/>
      <c r="Y46" s="69" t="str">
        <f t="shared" si="13"/>
        <v>도비</v>
      </c>
      <c r="Z46" s="173">
        <f t="shared" si="21"/>
        <v>0</v>
      </c>
      <c r="AA46" s="173">
        <f t="shared" si="22"/>
        <v>0</v>
      </c>
      <c r="AB46" s="70" t="str">
        <f t="shared" si="14"/>
        <v>ok</v>
      </c>
      <c r="AC46" s="68"/>
      <c r="AD46" s="72" t="str">
        <f t="array" ref="AD46">IFERROR(IF($D46="","",INDEX(구분표!$I$2:$I$1001,MATCH(1,(구분표!$B$2:$B$1001='15년일출'!$B46)*(구분표!$C$2:$C$1001='15년일출'!$C46)*(구분표!$A$2:$A$1001='15년일출'!$D46),0))),"@@")</f>
        <v>2801</v>
      </c>
    </row>
    <row r="47" spans="1:30" ht="31.5" customHeight="1">
      <c r="B47" s="65" t="str">
        <f>IFERROR(VLOOKUP('15년일출'!$D47,구분표!$A$2:$C$1001,2,FALSE),"")</f>
        <v>도시환경위원회</v>
      </c>
      <c r="C47" s="65" t="str">
        <f>IFERROR(VLOOKUP('15년일출'!$D47,구분표!$A$2:$C$1001,3,FALSE),"")</f>
        <v>보건환경연구원</v>
      </c>
      <c r="D47" s="195" t="s">
        <v>650</v>
      </c>
      <c r="E47" s="198" t="s">
        <v>566</v>
      </c>
      <c r="F47" s="198">
        <v>1086</v>
      </c>
      <c r="G47" s="203" t="s">
        <v>674</v>
      </c>
      <c r="H47" s="199"/>
      <c r="I47" s="199"/>
      <c r="J47" s="206">
        <v>10000</v>
      </c>
      <c r="K47" s="66">
        <f t="shared" si="26"/>
        <v>10000</v>
      </c>
      <c r="L47" s="199"/>
      <c r="M47" s="199"/>
      <c r="N47" s="66">
        <f t="shared" si="27"/>
        <v>0</v>
      </c>
      <c r="O47" s="67" t="str">
        <f t="shared" si="28"/>
        <v>-</v>
      </c>
      <c r="P47" s="207" t="s">
        <v>677</v>
      </c>
      <c r="Q47" s="68"/>
      <c r="R47" s="180"/>
      <c r="S47" s="68"/>
      <c r="T47" s="71" t="str">
        <f t="shared" si="11"/>
        <v>도비</v>
      </c>
      <c r="U47" s="173">
        <f t="shared" si="16"/>
        <v>0</v>
      </c>
      <c r="V47" s="173">
        <f t="shared" si="12"/>
        <v>10000</v>
      </c>
      <c r="W47" s="70" t="str">
        <f t="shared" si="20"/>
        <v>ok</v>
      </c>
      <c r="X47" s="68"/>
      <c r="Y47" s="69" t="str">
        <f t="shared" si="13"/>
        <v>도비</v>
      </c>
      <c r="Z47" s="173">
        <f t="shared" si="21"/>
        <v>0</v>
      </c>
      <c r="AA47" s="173">
        <f t="shared" si="22"/>
        <v>0</v>
      </c>
      <c r="AB47" s="70" t="str">
        <f t="shared" si="14"/>
        <v>ok</v>
      </c>
      <c r="AC47" s="68"/>
      <c r="AD47" s="72" t="str">
        <f t="array" ref="AD47">IFERROR(IF($D47="","",INDEX(구분표!$I$2:$I$1001,MATCH(1,(구분표!$B$2:$B$1001='15년일출'!$B47)*(구분표!$C$2:$C$1001='15년일출'!$C47)*(구분표!$A$2:$A$1001='15년일출'!$D47),0))),"@@")</f>
        <v>2901</v>
      </c>
    </row>
    <row r="48" spans="1:30" ht="31.5" customHeight="1">
      <c r="B48" s="80" t="str">
        <f>IFERROR(VLOOKUP('15년일출'!$D48,구분표!$A$2:$C$1001,2,FALSE),"")</f>
        <v>도시환경위원회</v>
      </c>
      <c r="C48" s="80" t="str">
        <f>IFERROR(VLOOKUP('15년일출'!$D48,구분표!$A$2:$C$1001,3,FALSE),"")</f>
        <v>보건환경연구원</v>
      </c>
      <c r="D48" s="196" t="s">
        <v>672</v>
      </c>
      <c r="E48" s="198" t="s">
        <v>566</v>
      </c>
      <c r="F48" s="198">
        <v>1092</v>
      </c>
      <c r="G48" s="203" t="s">
        <v>675</v>
      </c>
      <c r="H48" s="205">
        <v>16840</v>
      </c>
      <c r="I48" s="199"/>
      <c r="J48" s="206">
        <v>10000</v>
      </c>
      <c r="K48" s="66">
        <f t="shared" si="26"/>
        <v>26840</v>
      </c>
      <c r="L48" s="199"/>
      <c r="M48" s="199"/>
      <c r="N48" s="66">
        <f t="shared" si="27"/>
        <v>16840</v>
      </c>
      <c r="O48" s="67" t="str">
        <f t="shared" si="28"/>
        <v>-</v>
      </c>
      <c r="P48" s="207" t="s">
        <v>677</v>
      </c>
      <c r="Q48" s="68"/>
      <c r="R48" s="180"/>
      <c r="S48" s="68"/>
      <c r="T48" s="200" t="str">
        <f t="shared" si="11"/>
        <v>도비</v>
      </c>
      <c r="U48" s="199">
        <f t="shared" ref="U48:U49" si="29">IF($T48&lt;&gt;"도비",IF($R48="국도비","직접입력",SUM($I48:$J48)),)</f>
        <v>0</v>
      </c>
      <c r="V48" s="199">
        <f t="shared" si="12"/>
        <v>10000</v>
      </c>
      <c r="W48" s="70" t="str">
        <f t="shared" si="20"/>
        <v>ok</v>
      </c>
      <c r="X48" s="68"/>
      <c r="Y48" s="69" t="str">
        <f t="shared" si="13"/>
        <v>도비</v>
      </c>
      <c r="Z48" s="199">
        <f t="shared" si="21"/>
        <v>0</v>
      </c>
      <c r="AA48" s="199">
        <f t="shared" si="22"/>
        <v>0</v>
      </c>
      <c r="AB48" s="70" t="str">
        <f t="shared" si="14"/>
        <v>ok</v>
      </c>
      <c r="AC48" s="68"/>
      <c r="AD48" s="72" t="str">
        <f t="array" ref="AD48">IFERROR(IF($D48="","",INDEX(구분표!$I$2:$I$1001,MATCH(1,(구분표!$B$2:$B$1001='15년일출'!$B48)*(구분표!$C$2:$C$1001='15년일출'!$C48)*(구분표!$A$2:$A$1001='15년일출'!$D48),0))),"@@")</f>
        <v>2902</v>
      </c>
    </row>
    <row r="49" spans="2:30" ht="31.5" customHeight="1">
      <c r="B49" s="80" t="str">
        <f>IFERROR(VLOOKUP('15년일출'!$D49,구분표!$A$2:$C$1001,2,FALSE),"")</f>
        <v>보건복지위원회</v>
      </c>
      <c r="C49" s="80" t="str">
        <f>IFERROR(VLOOKUP('15년일출'!$D49,구분표!$A$2:$C$1001,3,FALSE),"")</f>
        <v>보건환경연구원</v>
      </c>
      <c r="D49" s="196" t="s">
        <v>673</v>
      </c>
      <c r="E49" s="198" t="s">
        <v>586</v>
      </c>
      <c r="F49" s="198"/>
      <c r="G49" s="204" t="s">
        <v>676</v>
      </c>
      <c r="H49" s="199"/>
      <c r="I49" s="199"/>
      <c r="J49" s="206">
        <v>10000</v>
      </c>
      <c r="K49" s="66">
        <f t="shared" si="26"/>
        <v>10000</v>
      </c>
      <c r="L49" s="199"/>
      <c r="M49" s="199"/>
      <c r="N49" s="66">
        <f t="shared" si="27"/>
        <v>0</v>
      </c>
      <c r="O49" s="67" t="str">
        <f t="shared" si="28"/>
        <v>-</v>
      </c>
      <c r="P49" s="207" t="s">
        <v>677</v>
      </c>
      <c r="Q49" s="68"/>
      <c r="R49" s="180"/>
      <c r="S49" s="68"/>
      <c r="T49" s="200" t="str">
        <f t="shared" si="11"/>
        <v/>
      </c>
      <c r="U49" s="199">
        <f t="shared" si="29"/>
        <v>10000</v>
      </c>
      <c r="V49" s="199">
        <f t="shared" si="12"/>
        <v>0</v>
      </c>
      <c r="W49" s="70" t="str">
        <f t="shared" si="20"/>
        <v>ok</v>
      </c>
      <c r="X49" s="68"/>
      <c r="Y49" s="69" t="str">
        <f t="shared" si="13"/>
        <v/>
      </c>
      <c r="Z49" s="199">
        <f t="shared" si="21"/>
        <v>0</v>
      </c>
      <c r="AA49" s="199">
        <f t="shared" si="22"/>
        <v>0</v>
      </c>
      <c r="AB49" s="70" t="str">
        <f t="shared" si="14"/>
        <v>ok</v>
      </c>
      <c r="AC49" s="68"/>
      <c r="AD49" s="72" t="str">
        <f t="array" ref="AD49">IFERROR(IF($D49="","",INDEX(구분표!$I$2:$I$1001,MATCH(1,(구분표!$B$2:$B$1001='15년일출'!$B49)*(구분표!$C$2:$C$1001='15년일출'!$C49)*(구분표!$A$2:$A$1001='15년일출'!$D49),0))),"@@")</f>
        <v>2103</v>
      </c>
    </row>
    <row r="50" spans="2:30" ht="31.5" customHeight="1">
      <c r="B50" s="65" t="str">
        <f>IFERROR(VLOOKUP('15년일출'!$D50,구분표!$A$2:$C$1001,2,FALSE),"")</f>
        <v>도시환경위원회</v>
      </c>
      <c r="C50" s="65" t="str">
        <f>IFERROR(VLOOKUP('15년일출'!$D50,구분표!$A$2:$C$1001,3,FALSE),"")</f>
        <v>수자원본부</v>
      </c>
      <c r="D50" s="195" t="s">
        <v>651</v>
      </c>
      <c r="E50" s="197" t="s">
        <v>566</v>
      </c>
      <c r="F50" s="197">
        <v>1110</v>
      </c>
      <c r="G50" s="195" t="s">
        <v>652</v>
      </c>
      <c r="H50" s="219">
        <v>30000</v>
      </c>
      <c r="I50" s="199"/>
      <c r="J50" s="220">
        <v>20000</v>
      </c>
      <c r="K50" s="66">
        <f t="shared" si="26"/>
        <v>50000</v>
      </c>
      <c r="L50" s="199"/>
      <c r="M50" s="199"/>
      <c r="N50" s="66">
        <f t="shared" si="27"/>
        <v>30000</v>
      </c>
      <c r="O50" s="67" t="str">
        <f t="shared" si="28"/>
        <v>-</v>
      </c>
      <c r="P50" s="207" t="s">
        <v>660</v>
      </c>
      <c r="Q50" s="68"/>
      <c r="R50" s="180"/>
      <c r="S50" s="68"/>
      <c r="T50" s="71" t="str">
        <f t="shared" si="11"/>
        <v>도비</v>
      </c>
      <c r="U50" s="173">
        <f t="shared" si="16"/>
        <v>0</v>
      </c>
      <c r="V50" s="173">
        <f t="shared" si="12"/>
        <v>20000</v>
      </c>
      <c r="W50" s="70" t="str">
        <f t="shared" si="20"/>
        <v>ok</v>
      </c>
      <c r="X50" s="68"/>
      <c r="Y50" s="69" t="str">
        <f t="shared" si="13"/>
        <v>도비</v>
      </c>
      <c r="Z50" s="173">
        <f t="shared" si="21"/>
        <v>0</v>
      </c>
      <c r="AA50" s="173">
        <f t="shared" si="22"/>
        <v>0</v>
      </c>
      <c r="AB50" s="70" t="str">
        <f t="shared" si="14"/>
        <v>ok</v>
      </c>
      <c r="AC50" s="68"/>
      <c r="AD50" s="72" t="str">
        <f t="array" ref="AD50">IFERROR(IF($D50="","",INDEX(구분표!$I$2:$I$1001,MATCH(1,(구분표!$B$2:$B$1001='15년일출'!$B50)*(구분표!$C$2:$C$1001='15년일출'!$C50)*(구분표!$A$2:$A$1001='15년일출'!$D50),0))),"@@")</f>
        <v>3001</v>
      </c>
    </row>
    <row r="51" spans="2:30" ht="31.5" customHeight="1">
      <c r="B51" s="65" t="str">
        <f>IFERROR(VLOOKUP('15년일출'!$D51,구분표!$A$2:$C$1001,2,FALSE),"")</f>
        <v>도시환경위원회</v>
      </c>
      <c r="C51" s="65" t="str">
        <f>IFERROR(VLOOKUP('15년일출'!$D51,구분표!$A$2:$C$1001,3,FALSE),"")</f>
        <v>수자원본부</v>
      </c>
      <c r="D51" s="195" t="s">
        <v>651</v>
      </c>
      <c r="E51" s="197" t="s">
        <v>566</v>
      </c>
      <c r="F51" s="197">
        <v>1111</v>
      </c>
      <c r="G51" s="195" t="s">
        <v>653</v>
      </c>
      <c r="H51" s="219">
        <v>5809500</v>
      </c>
      <c r="I51" s="199"/>
      <c r="J51" s="220">
        <v>249000</v>
      </c>
      <c r="K51" s="66">
        <f t="shared" si="26"/>
        <v>6058500</v>
      </c>
      <c r="L51" s="199"/>
      <c r="M51" s="199"/>
      <c r="N51" s="66">
        <f t="shared" si="27"/>
        <v>5809500</v>
      </c>
      <c r="O51" s="67" t="str">
        <f t="shared" si="28"/>
        <v>-</v>
      </c>
      <c r="P51" s="207" t="s">
        <v>660</v>
      </c>
      <c r="Q51" s="68"/>
      <c r="R51" s="180"/>
      <c r="S51" s="68"/>
      <c r="T51" s="200" t="str">
        <f t="shared" si="11"/>
        <v>지특</v>
      </c>
      <c r="U51" s="173"/>
      <c r="V51" s="202">
        <v>249000</v>
      </c>
      <c r="W51" s="70" t="str">
        <f t="shared" si="20"/>
        <v>ok</v>
      </c>
      <c r="X51" s="68"/>
      <c r="Y51" s="69" t="str">
        <f t="shared" si="13"/>
        <v>지특</v>
      </c>
      <c r="Z51" s="173">
        <f t="shared" si="21"/>
        <v>0</v>
      </c>
      <c r="AA51" s="173">
        <f t="shared" si="22"/>
        <v>0</v>
      </c>
      <c r="AB51" s="70" t="str">
        <f t="shared" si="14"/>
        <v>ok</v>
      </c>
      <c r="AC51" s="68"/>
      <c r="AD51" s="72" t="str">
        <f t="array" ref="AD51">IFERROR(IF($D51="","",INDEX(구분표!$I$2:$I$1001,MATCH(1,(구분표!$B$2:$B$1001='15년일출'!$B51)*(구분표!$C$2:$C$1001='15년일출'!$C51)*(구분표!$A$2:$A$1001='15년일출'!$D51),0))),"@@")</f>
        <v>3001</v>
      </c>
    </row>
    <row r="52" spans="2:30" ht="31.5" customHeight="1">
      <c r="B52" s="65" t="str">
        <f>IFERROR(VLOOKUP('15년일출'!$D52,구분표!$A$2:$C$1001,2,FALSE),"")</f>
        <v>도시환경위원회</v>
      </c>
      <c r="C52" s="65" t="str">
        <f>IFERROR(VLOOKUP('15년일출'!$D52,구분표!$A$2:$C$1001,3,FALSE),"")</f>
        <v>수자원본부</v>
      </c>
      <c r="D52" s="195" t="s">
        <v>651</v>
      </c>
      <c r="E52" s="197" t="s">
        <v>566</v>
      </c>
      <c r="F52" s="197">
        <v>1111</v>
      </c>
      <c r="G52" s="195" t="s">
        <v>654</v>
      </c>
      <c r="H52" s="219">
        <v>5617200</v>
      </c>
      <c r="I52" s="199"/>
      <c r="J52" s="220">
        <v>749000</v>
      </c>
      <c r="K52" s="66">
        <f t="shared" si="26"/>
        <v>6366200</v>
      </c>
      <c r="L52" s="199"/>
      <c r="M52" s="199"/>
      <c r="N52" s="66">
        <f t="shared" si="27"/>
        <v>5617200</v>
      </c>
      <c r="O52" s="67" t="str">
        <f t="shared" si="28"/>
        <v>-</v>
      </c>
      <c r="P52" s="207" t="s">
        <v>660</v>
      </c>
      <c r="Q52" s="68"/>
      <c r="R52" s="180"/>
      <c r="S52" s="68"/>
      <c r="T52" s="200" t="str">
        <f t="shared" si="11"/>
        <v>지특</v>
      </c>
      <c r="U52" s="173"/>
      <c r="V52" s="202">
        <v>749000</v>
      </c>
      <c r="W52" s="70" t="str">
        <f t="shared" si="20"/>
        <v>ok</v>
      </c>
      <c r="X52" s="68"/>
      <c r="Y52" s="69" t="str">
        <f t="shared" si="13"/>
        <v>지특</v>
      </c>
      <c r="Z52" s="173">
        <f t="shared" si="21"/>
        <v>0</v>
      </c>
      <c r="AA52" s="173">
        <f t="shared" si="22"/>
        <v>0</v>
      </c>
      <c r="AB52" s="70" t="str">
        <f t="shared" si="14"/>
        <v>ok</v>
      </c>
      <c r="AC52" s="68"/>
      <c r="AD52" s="72" t="str">
        <f t="array" ref="AD52">IFERROR(IF($D52="","",INDEX(구분표!$I$2:$I$1001,MATCH(1,(구분표!$B$2:$B$1001='15년일출'!$B52)*(구분표!$C$2:$C$1001='15년일출'!$C52)*(구분표!$A$2:$A$1001='15년일출'!$D52),0))),"@@")</f>
        <v>3001</v>
      </c>
    </row>
    <row r="53" spans="2:30" ht="31.5" customHeight="1">
      <c r="B53" s="80" t="str">
        <f>IFERROR(VLOOKUP('15년일출'!$D53,구분표!$A$2:$C$1001,2,FALSE),"")</f>
        <v>도시환경위원회</v>
      </c>
      <c r="C53" s="80" t="str">
        <f>IFERROR(VLOOKUP('15년일출'!$D53,구분표!$A$2:$C$1001,3,FALSE),"")</f>
        <v>수자원본부</v>
      </c>
      <c r="D53" s="195" t="s">
        <v>651</v>
      </c>
      <c r="E53" s="197" t="s">
        <v>566</v>
      </c>
      <c r="F53" s="197">
        <v>1111</v>
      </c>
      <c r="G53" s="195" t="s">
        <v>655</v>
      </c>
      <c r="H53" s="219">
        <v>11417000</v>
      </c>
      <c r="I53" s="199"/>
      <c r="J53" s="220">
        <v>977000</v>
      </c>
      <c r="K53" s="66">
        <f t="shared" si="26"/>
        <v>12394000</v>
      </c>
      <c r="L53" s="199"/>
      <c r="M53" s="199"/>
      <c r="N53" s="66">
        <f t="shared" si="27"/>
        <v>11417000</v>
      </c>
      <c r="O53" s="67" t="str">
        <f t="shared" si="28"/>
        <v>-</v>
      </c>
      <c r="P53" s="207" t="s">
        <v>660</v>
      </c>
      <c r="Q53" s="68"/>
      <c r="R53" s="180"/>
      <c r="S53" s="68"/>
      <c r="T53" s="200" t="str">
        <f t="shared" si="11"/>
        <v>지특</v>
      </c>
      <c r="U53" s="173"/>
      <c r="V53" s="202">
        <v>977000</v>
      </c>
      <c r="W53" s="70" t="str">
        <f t="shared" si="20"/>
        <v>ok</v>
      </c>
      <c r="X53" s="68"/>
      <c r="Y53" s="69" t="str">
        <f t="shared" si="13"/>
        <v>지특</v>
      </c>
      <c r="Z53" s="173">
        <f t="shared" si="21"/>
        <v>0</v>
      </c>
      <c r="AA53" s="173">
        <f t="shared" si="22"/>
        <v>0</v>
      </c>
      <c r="AB53" s="70" t="str">
        <f t="shared" si="14"/>
        <v>ok</v>
      </c>
      <c r="AC53" s="68"/>
      <c r="AD53" s="72" t="str">
        <f t="array" ref="AD53">IFERROR(IF($D53="","",INDEX(구분표!$I$2:$I$1001,MATCH(1,(구분표!$B$2:$B$1001='15년일출'!$B53)*(구분표!$C$2:$C$1001='15년일출'!$C53)*(구분표!$A$2:$A$1001='15년일출'!$D53),0))),"@@")</f>
        <v>3001</v>
      </c>
    </row>
    <row r="54" spans="2:30" ht="31.5" customHeight="1">
      <c r="B54" s="65" t="str">
        <f>IFERROR(VLOOKUP('15년일출'!$D54,구분표!$A$2:$C$1001,2,FALSE),"")</f>
        <v>도시환경위원회</v>
      </c>
      <c r="C54" s="65" t="str">
        <f>IFERROR(VLOOKUP('15년일출'!$D54,구분표!$A$2:$C$1001,3,FALSE),"")</f>
        <v>수자원본부</v>
      </c>
      <c r="D54" s="195" t="s">
        <v>651</v>
      </c>
      <c r="E54" s="197" t="s">
        <v>566</v>
      </c>
      <c r="F54" s="197">
        <v>1111</v>
      </c>
      <c r="G54" s="195" t="s">
        <v>656</v>
      </c>
      <c r="H54" s="219">
        <v>3766000</v>
      </c>
      <c r="I54" s="199"/>
      <c r="J54" s="220">
        <v>251000</v>
      </c>
      <c r="K54" s="66">
        <f t="shared" si="17"/>
        <v>4017000</v>
      </c>
      <c r="L54" s="199"/>
      <c r="M54" s="199"/>
      <c r="N54" s="66">
        <f t="shared" si="18"/>
        <v>3766000</v>
      </c>
      <c r="O54" s="67" t="str">
        <f t="shared" si="19"/>
        <v>-</v>
      </c>
      <c r="P54" s="207" t="s">
        <v>660</v>
      </c>
      <c r="Q54" s="68"/>
      <c r="R54" s="180"/>
      <c r="S54" s="68"/>
      <c r="T54" s="200" t="str">
        <f t="shared" si="11"/>
        <v>지특</v>
      </c>
      <c r="U54" s="173"/>
      <c r="V54" s="202">
        <v>251000</v>
      </c>
      <c r="W54" s="70" t="str">
        <f t="shared" si="20"/>
        <v>ok</v>
      </c>
      <c r="X54" s="68"/>
      <c r="Y54" s="69" t="str">
        <f t="shared" si="13"/>
        <v>지특</v>
      </c>
      <c r="Z54" s="173">
        <f t="shared" si="21"/>
        <v>0</v>
      </c>
      <c r="AA54" s="173">
        <f t="shared" si="22"/>
        <v>0</v>
      </c>
      <c r="AB54" s="70" t="str">
        <f t="shared" si="14"/>
        <v>ok</v>
      </c>
      <c r="AC54" s="68"/>
      <c r="AD54" s="72" t="str">
        <f t="array" ref="AD54">IFERROR(IF($D54="","",INDEX(구분표!$I$2:$I$1001,MATCH(1,(구분표!$B$2:$B$1001='15년일출'!$B54)*(구분표!$C$2:$C$1001='15년일출'!$C54)*(구분표!$A$2:$A$1001='15년일출'!$D54),0))),"@@")</f>
        <v>3001</v>
      </c>
    </row>
    <row r="55" spans="2:30" ht="31.5" customHeight="1">
      <c r="B55" s="65" t="str">
        <f>IFERROR(VLOOKUP('15년일출'!$D55,구분표!$A$2:$C$1001,2,FALSE),"")</f>
        <v>도시환경위원회</v>
      </c>
      <c r="C55" s="65" t="str">
        <f>IFERROR(VLOOKUP('15년일출'!$D55,구분표!$A$2:$C$1001,3,FALSE),"")</f>
        <v>수자원본부</v>
      </c>
      <c r="D55" s="195" t="s">
        <v>651</v>
      </c>
      <c r="E55" s="197" t="s">
        <v>566</v>
      </c>
      <c r="F55" s="197">
        <v>1111</v>
      </c>
      <c r="G55" s="195" t="s">
        <v>657</v>
      </c>
      <c r="H55" s="219">
        <v>5108000</v>
      </c>
      <c r="I55" s="199"/>
      <c r="J55" s="220">
        <v>212000</v>
      </c>
      <c r="K55" s="66">
        <f t="shared" si="17"/>
        <v>5320000</v>
      </c>
      <c r="L55" s="199"/>
      <c r="M55" s="199"/>
      <c r="N55" s="66">
        <f t="shared" si="18"/>
        <v>5108000</v>
      </c>
      <c r="O55" s="67" t="str">
        <f t="shared" si="19"/>
        <v>-</v>
      </c>
      <c r="P55" s="207" t="s">
        <v>660</v>
      </c>
      <c r="Q55" s="68"/>
      <c r="R55" s="180"/>
      <c r="S55" s="68"/>
      <c r="T55" s="200" t="str">
        <f t="shared" si="11"/>
        <v>지특</v>
      </c>
      <c r="U55" s="173"/>
      <c r="V55" s="202">
        <v>212000</v>
      </c>
      <c r="W55" s="70" t="str">
        <f t="shared" si="20"/>
        <v>ok</v>
      </c>
      <c r="X55" s="68"/>
      <c r="Y55" s="69" t="str">
        <f t="shared" si="13"/>
        <v>지특</v>
      </c>
      <c r="Z55" s="173">
        <f t="shared" si="21"/>
        <v>0</v>
      </c>
      <c r="AA55" s="173">
        <f t="shared" si="22"/>
        <v>0</v>
      </c>
      <c r="AB55" s="70" t="str">
        <f t="shared" si="14"/>
        <v>ok</v>
      </c>
      <c r="AC55" s="68"/>
      <c r="AD55" s="72" t="str">
        <f t="array" ref="AD55">IFERROR(IF($D55="","",INDEX(구분표!$I$2:$I$1001,MATCH(1,(구분표!$B$2:$B$1001='15년일출'!$B55)*(구분표!$C$2:$C$1001='15년일출'!$C55)*(구분표!$A$2:$A$1001='15년일출'!$D55),0))),"@@")</f>
        <v>3001</v>
      </c>
    </row>
    <row r="56" spans="2:30" ht="31.5" customHeight="1">
      <c r="B56" s="65" t="str">
        <f>IFERROR(VLOOKUP('15년일출'!$D56,구분표!$A$2:$C$1001,2,FALSE),"")</f>
        <v>도시환경위원회</v>
      </c>
      <c r="C56" s="65" t="str">
        <f>IFERROR(VLOOKUP('15년일출'!$D56,구분표!$A$2:$C$1001,3,FALSE),"")</f>
        <v>수자원본부</v>
      </c>
      <c r="D56" s="195" t="s">
        <v>651</v>
      </c>
      <c r="E56" s="197" t="s">
        <v>566</v>
      </c>
      <c r="F56" s="197">
        <v>1111</v>
      </c>
      <c r="G56" s="195" t="s">
        <v>658</v>
      </c>
      <c r="H56" s="219">
        <v>3088500</v>
      </c>
      <c r="I56" s="199"/>
      <c r="J56" s="220">
        <v>132000</v>
      </c>
      <c r="K56" s="66">
        <f t="shared" si="17"/>
        <v>3220500</v>
      </c>
      <c r="L56" s="199"/>
      <c r="M56" s="199"/>
      <c r="N56" s="66">
        <f t="shared" si="18"/>
        <v>3088500</v>
      </c>
      <c r="O56" s="67" t="str">
        <f t="shared" si="19"/>
        <v>-</v>
      </c>
      <c r="P56" s="207" t="s">
        <v>660</v>
      </c>
      <c r="Q56" s="68"/>
      <c r="R56" s="180"/>
      <c r="S56" s="68"/>
      <c r="T56" s="200" t="str">
        <f t="shared" si="11"/>
        <v>지특</v>
      </c>
      <c r="U56" s="173"/>
      <c r="V56" s="202">
        <v>132000</v>
      </c>
      <c r="W56" s="70" t="str">
        <f t="shared" si="20"/>
        <v>ok</v>
      </c>
      <c r="X56" s="68"/>
      <c r="Y56" s="69" t="str">
        <f t="shared" si="13"/>
        <v>지특</v>
      </c>
      <c r="Z56" s="173">
        <f t="shared" si="21"/>
        <v>0</v>
      </c>
      <c r="AA56" s="173">
        <f t="shared" si="22"/>
        <v>0</v>
      </c>
      <c r="AB56" s="70" t="str">
        <f t="shared" si="14"/>
        <v>ok</v>
      </c>
      <c r="AC56" s="68"/>
      <c r="AD56" s="72" t="str">
        <f t="array" ref="AD56">IFERROR(IF($D56="","",INDEX(구분표!$I$2:$I$1001,MATCH(1,(구분표!$B$2:$B$1001='15년일출'!$B56)*(구분표!$C$2:$C$1001='15년일출'!$C56)*(구분표!$A$2:$A$1001='15년일출'!$D56),0))),"@@")</f>
        <v>3001</v>
      </c>
    </row>
    <row r="57" spans="2:30" ht="52.5" customHeight="1">
      <c r="B57" s="80" t="str">
        <f>IFERROR(VLOOKUP('15년일출'!$D57,구분표!$A$2:$C$1001,2,FALSE),"")</f>
        <v>도시환경위원회</v>
      </c>
      <c r="C57" s="80" t="str">
        <f>IFERROR(VLOOKUP('15년일출'!$D57,구분표!$A$2:$C$1001,3,FALSE),"")</f>
        <v>수자원본부</v>
      </c>
      <c r="D57" s="195" t="s">
        <v>651</v>
      </c>
      <c r="E57" s="197" t="s">
        <v>566</v>
      </c>
      <c r="F57" s="198">
        <v>1113</v>
      </c>
      <c r="G57" s="196" t="s">
        <v>659</v>
      </c>
      <c r="H57" s="219">
        <v>3181000</v>
      </c>
      <c r="I57" s="199">
        <v>-3181000</v>
      </c>
      <c r="J57" s="199"/>
      <c r="K57" s="66">
        <f t="shared" si="17"/>
        <v>0</v>
      </c>
      <c r="L57" s="199"/>
      <c r="M57" s="199"/>
      <c r="N57" s="66">
        <f t="shared" si="18"/>
        <v>3181000</v>
      </c>
      <c r="O57" s="67" t="str">
        <f t="shared" si="19"/>
        <v>동의필요</v>
      </c>
      <c r="P57" s="194"/>
      <c r="Q57" s="68"/>
      <c r="R57" s="180"/>
      <c r="S57" s="68"/>
      <c r="T57" s="71" t="str">
        <f t="shared" si="11"/>
        <v>도비</v>
      </c>
      <c r="U57" s="173">
        <f>IF($T57&lt;&gt;"도비",IF($R57="국도비","직접입력",SUM($I57:$J57)),)</f>
        <v>0</v>
      </c>
      <c r="V57" s="173">
        <f t="shared" si="12"/>
        <v>-3181000</v>
      </c>
      <c r="W57" s="70" t="str">
        <f t="shared" si="20"/>
        <v>ok</v>
      </c>
      <c r="X57" s="68"/>
      <c r="Y57" s="69" t="str">
        <f t="shared" si="13"/>
        <v>도비</v>
      </c>
      <c r="Z57" s="173">
        <f t="shared" si="21"/>
        <v>0</v>
      </c>
      <c r="AA57" s="173">
        <f t="shared" si="22"/>
        <v>0</v>
      </c>
      <c r="AB57" s="70" t="str">
        <f t="shared" si="14"/>
        <v>ok</v>
      </c>
      <c r="AC57" s="68"/>
      <c r="AD57" s="72" t="str">
        <f t="array" ref="AD57">IFERROR(IF($D57="","",INDEX(구분표!$I$2:$I$1001,MATCH(1,(구분표!$B$2:$B$1001='15년일출'!$B57)*(구분표!$C$2:$C$1001='15년일출'!$C57)*(구분표!$A$2:$A$1001='15년일출'!$D57),0))),"@@")</f>
        <v>3001</v>
      </c>
    </row>
    <row r="58" spans="2:30" ht="31.5" customHeight="1">
      <c r="B58" s="80" t="str">
        <f>IFERROR(VLOOKUP('15년일출'!$D58,구분표!$A$2:$C$1001,2,FALSE),"")</f>
        <v>도시환경위원회</v>
      </c>
      <c r="C58" s="80" t="str">
        <f>IFERROR(VLOOKUP('15년일출'!$D58,구분표!$A$2:$C$1001,3,FALSE),"")</f>
        <v>수자원본부</v>
      </c>
      <c r="D58" s="195" t="s">
        <v>651</v>
      </c>
      <c r="E58" s="197" t="s">
        <v>566</v>
      </c>
      <c r="F58" s="198">
        <v>1115</v>
      </c>
      <c r="G58" s="196" t="s">
        <v>661</v>
      </c>
      <c r="H58" s="219">
        <v>23264000</v>
      </c>
      <c r="I58" s="199"/>
      <c r="J58" s="221">
        <v>758955</v>
      </c>
      <c r="K58" s="66">
        <f t="shared" si="17"/>
        <v>24022955</v>
      </c>
      <c r="L58" s="199"/>
      <c r="M58" s="199"/>
      <c r="N58" s="66">
        <f t="shared" si="18"/>
        <v>23264000</v>
      </c>
      <c r="O58" s="67" t="str">
        <f t="shared" si="19"/>
        <v>-</v>
      </c>
      <c r="P58" s="194" t="s">
        <v>594</v>
      </c>
      <c r="Q58" s="68"/>
      <c r="R58" s="180"/>
      <c r="S58" s="68"/>
      <c r="T58" s="71" t="s">
        <v>682</v>
      </c>
      <c r="U58" s="173"/>
      <c r="V58" s="202">
        <v>746000</v>
      </c>
      <c r="W58" s="70" t="str">
        <f t="shared" si="20"/>
        <v>검토</v>
      </c>
      <c r="X58" s="68"/>
      <c r="Y58" s="69" t="str">
        <f t="shared" si="13"/>
        <v>도</v>
      </c>
      <c r="Z58" s="173">
        <f t="shared" si="21"/>
        <v>0</v>
      </c>
      <c r="AA58" s="173">
        <f t="shared" si="22"/>
        <v>0</v>
      </c>
      <c r="AB58" s="70" t="str">
        <f t="shared" si="14"/>
        <v>ok</v>
      </c>
      <c r="AC58" s="68"/>
      <c r="AD58" s="72" t="str">
        <f t="array" ref="AD58">IFERROR(IF($D58="","",INDEX(구분표!$I$2:$I$1001,MATCH(1,(구분표!$B$2:$B$1001='15년일출'!$B58)*(구분표!$C$2:$C$1001='15년일출'!$C58)*(구분표!$A$2:$A$1001='15년일출'!$D58),0))),"@@")</f>
        <v>3001</v>
      </c>
    </row>
    <row r="59" spans="2:30" ht="31.5" customHeight="1">
      <c r="B59" s="80" t="str">
        <f>IFERROR(VLOOKUP('15년일출'!$D59,구분표!$A$2:$C$1001,2,FALSE),"")</f>
        <v>도시환경위원회</v>
      </c>
      <c r="C59" s="80" t="str">
        <f>IFERROR(VLOOKUP('15년일출'!$D59,구분표!$A$2:$C$1001,3,FALSE),"")</f>
        <v>수자원본부</v>
      </c>
      <c r="D59" s="195" t="s">
        <v>651</v>
      </c>
      <c r="E59" s="197" t="s">
        <v>566</v>
      </c>
      <c r="F59" s="198">
        <v>1117</v>
      </c>
      <c r="G59" s="196" t="s">
        <v>662</v>
      </c>
      <c r="H59" s="219">
        <v>30000</v>
      </c>
      <c r="I59" s="199">
        <v>-30000</v>
      </c>
      <c r="J59" s="199"/>
      <c r="K59" s="66">
        <f t="shared" si="17"/>
        <v>0</v>
      </c>
      <c r="L59" s="199"/>
      <c r="M59" s="199"/>
      <c r="N59" s="66">
        <f t="shared" si="18"/>
        <v>30000</v>
      </c>
      <c r="O59" s="67" t="str">
        <f t="shared" si="19"/>
        <v>동의필요</v>
      </c>
      <c r="P59" s="194"/>
      <c r="Q59" s="68"/>
      <c r="R59" s="180"/>
      <c r="S59" s="68"/>
      <c r="T59" s="71" t="str">
        <f t="shared" si="11"/>
        <v>도비</v>
      </c>
      <c r="U59" s="173">
        <f>IF($T59&lt;&gt;"도비",IF($R59="국도비","직접입력",SUM($I59:$J59)),)</f>
        <v>0</v>
      </c>
      <c r="V59" s="173">
        <f t="shared" si="12"/>
        <v>-30000</v>
      </c>
      <c r="W59" s="70" t="str">
        <f t="shared" si="20"/>
        <v>ok</v>
      </c>
      <c r="X59" s="68"/>
      <c r="Y59" s="69" t="str">
        <f t="shared" si="13"/>
        <v>도비</v>
      </c>
      <c r="Z59" s="173">
        <f t="shared" si="21"/>
        <v>0</v>
      </c>
      <c r="AA59" s="173">
        <f t="shared" si="22"/>
        <v>0</v>
      </c>
      <c r="AB59" s="70" t="str">
        <f t="shared" si="14"/>
        <v>ok</v>
      </c>
      <c r="AC59" s="68"/>
      <c r="AD59" s="72" t="str">
        <f t="array" ref="AD59">IFERROR(IF($D59="","",INDEX(구분표!$I$2:$I$1001,MATCH(1,(구분표!$B$2:$B$1001='15년일출'!$B59)*(구분표!$C$2:$C$1001='15년일출'!$C59)*(구분표!$A$2:$A$1001='15년일출'!$D59),0))),"@@")</f>
        <v>3001</v>
      </c>
    </row>
    <row r="60" spans="2:30" ht="31.5" customHeight="1">
      <c r="B60" s="80" t="str">
        <f>IFERROR(VLOOKUP('15년일출'!$D60,구분표!$A$2:$C$1001,2,FALSE),"")</f>
        <v>도시환경위원회</v>
      </c>
      <c r="C60" s="80" t="str">
        <f>IFERROR(VLOOKUP('15년일출'!$D60,구분표!$A$2:$C$1001,3,FALSE),"")</f>
        <v>수자원본부</v>
      </c>
      <c r="D60" s="195" t="s">
        <v>651</v>
      </c>
      <c r="E60" s="197" t="s">
        <v>566</v>
      </c>
      <c r="F60" s="198">
        <v>1119</v>
      </c>
      <c r="G60" s="196" t="s">
        <v>663</v>
      </c>
      <c r="H60" s="219">
        <v>8962500</v>
      </c>
      <c r="I60" s="199"/>
      <c r="J60" s="220">
        <v>670000</v>
      </c>
      <c r="K60" s="66">
        <f t="shared" si="17"/>
        <v>9632500</v>
      </c>
      <c r="L60" s="199"/>
      <c r="M60" s="199"/>
      <c r="N60" s="66">
        <f t="shared" si="18"/>
        <v>8962500</v>
      </c>
      <c r="O60" s="67" t="str">
        <f t="shared" si="19"/>
        <v>-</v>
      </c>
      <c r="P60" s="194" t="s">
        <v>664</v>
      </c>
      <c r="Q60" s="68"/>
      <c r="R60" s="180"/>
      <c r="S60" s="68"/>
      <c r="T60" s="71" t="str">
        <f t="shared" si="11"/>
        <v>국비</v>
      </c>
      <c r="U60" s="173"/>
      <c r="V60" s="202">
        <v>670000</v>
      </c>
      <c r="W60" s="70" t="str">
        <f t="shared" si="20"/>
        <v>ok</v>
      </c>
      <c r="X60" s="68"/>
      <c r="Y60" s="69" t="str">
        <f t="shared" si="13"/>
        <v>국비</v>
      </c>
      <c r="Z60" s="173">
        <f t="shared" si="21"/>
        <v>0</v>
      </c>
      <c r="AA60" s="173">
        <f t="shared" si="22"/>
        <v>0</v>
      </c>
      <c r="AB60" s="70" t="str">
        <f t="shared" si="14"/>
        <v>ok</v>
      </c>
      <c r="AC60" s="68"/>
      <c r="AD60" s="72" t="str">
        <f t="array" ref="AD60">IFERROR(IF($D60="","",INDEX(구분표!$I$2:$I$1001,MATCH(1,(구분표!$B$2:$B$1001='15년일출'!$B60)*(구분표!$C$2:$C$1001='15년일출'!$C60)*(구분표!$A$2:$A$1001='15년일출'!$D60),0))),"@@")</f>
        <v>3001</v>
      </c>
    </row>
    <row r="61" spans="2:30" ht="31.5" customHeight="1">
      <c r="B61" s="80" t="str">
        <f>IFERROR(VLOOKUP('15년일출'!$D61,구분표!$A$2:$C$1001,2,FALSE),"")</f>
        <v>도시환경위원회</v>
      </c>
      <c r="C61" s="80" t="str">
        <f>IFERROR(VLOOKUP('15년일출'!$D61,구분표!$A$2:$C$1001,3,FALSE),"")</f>
        <v>수자원본부</v>
      </c>
      <c r="D61" s="195" t="s">
        <v>651</v>
      </c>
      <c r="E61" s="197" t="s">
        <v>586</v>
      </c>
      <c r="F61" s="198"/>
      <c r="G61" s="196" t="s">
        <v>665</v>
      </c>
      <c r="H61" s="199"/>
      <c r="I61" s="199"/>
      <c r="J61" s="199">
        <v>30000</v>
      </c>
      <c r="K61" s="66">
        <f t="shared" si="17"/>
        <v>30000</v>
      </c>
      <c r="L61" s="199"/>
      <c r="M61" s="199"/>
      <c r="N61" s="66">
        <f t="shared" si="18"/>
        <v>0</v>
      </c>
      <c r="O61" s="67" t="str">
        <f t="shared" si="19"/>
        <v>-</v>
      </c>
      <c r="P61" s="194" t="s">
        <v>667</v>
      </c>
      <c r="Q61" s="68"/>
      <c r="R61" s="180"/>
      <c r="S61" s="68"/>
      <c r="T61" s="71" t="str">
        <f t="shared" si="11"/>
        <v>도비</v>
      </c>
      <c r="U61" s="173">
        <f>IF($T61&lt;&gt;"도비",IF($R61="국도비","직접입력",SUM($I61:$J61)),)</f>
        <v>0</v>
      </c>
      <c r="V61" s="173">
        <f t="shared" si="12"/>
        <v>30000</v>
      </c>
      <c r="W61" s="70" t="str">
        <f t="shared" si="20"/>
        <v>ok</v>
      </c>
      <c r="X61" s="68"/>
      <c r="Y61" s="69" t="str">
        <f t="shared" si="13"/>
        <v>도비</v>
      </c>
      <c r="Z61" s="173">
        <f t="shared" si="21"/>
        <v>0</v>
      </c>
      <c r="AA61" s="173">
        <f t="shared" si="22"/>
        <v>0</v>
      </c>
      <c r="AB61" s="70" t="str">
        <f t="shared" si="14"/>
        <v>ok</v>
      </c>
      <c r="AC61" s="68"/>
      <c r="AD61" s="72" t="str">
        <f t="array" ref="AD61">IFERROR(IF($D61="","",INDEX(구분표!$I$2:$I$1001,MATCH(1,(구분표!$B$2:$B$1001='15년일출'!$B61)*(구분표!$C$2:$C$1001='15년일출'!$C61)*(구분표!$A$2:$A$1001='15년일출'!$D61),0))),"@@")</f>
        <v>3001</v>
      </c>
    </row>
    <row r="62" spans="2:30" ht="31.5" customHeight="1">
      <c r="B62" s="80" t="str">
        <f>IFERROR(VLOOKUP('15년일출'!$D62,구분표!$A$2:$C$1001,2,FALSE),"")</f>
        <v>도시환경위원회</v>
      </c>
      <c r="C62" s="80" t="str">
        <f>IFERROR(VLOOKUP('15년일출'!$D62,구분표!$A$2:$C$1001,3,FALSE),"")</f>
        <v>수자원본부</v>
      </c>
      <c r="D62" s="195" t="s">
        <v>651</v>
      </c>
      <c r="E62" s="197" t="s">
        <v>586</v>
      </c>
      <c r="F62" s="198"/>
      <c r="G62" s="196" t="s">
        <v>666</v>
      </c>
      <c r="H62" s="199"/>
      <c r="I62" s="199"/>
      <c r="J62" s="199">
        <v>30000</v>
      </c>
      <c r="K62" s="66">
        <f t="shared" si="17"/>
        <v>30000</v>
      </c>
      <c r="L62" s="199"/>
      <c r="M62" s="199"/>
      <c r="N62" s="66">
        <f t="shared" si="18"/>
        <v>0</v>
      </c>
      <c r="O62" s="67" t="str">
        <f t="shared" si="19"/>
        <v>-</v>
      </c>
      <c r="P62" s="194" t="s">
        <v>667</v>
      </c>
      <c r="Q62" s="68"/>
      <c r="R62" s="180"/>
      <c r="S62" s="68"/>
      <c r="T62" s="71" t="str">
        <f t="shared" si="11"/>
        <v>도비</v>
      </c>
      <c r="U62" s="173">
        <f>IF($T62&lt;&gt;"도비",IF($R62="국도비","직접입력",SUM($I62:$J62)),)</f>
        <v>0</v>
      </c>
      <c r="V62" s="173">
        <f t="shared" si="12"/>
        <v>30000</v>
      </c>
      <c r="W62" s="70" t="str">
        <f t="shared" si="20"/>
        <v>ok</v>
      </c>
      <c r="X62" s="68"/>
      <c r="Y62" s="69" t="str">
        <f t="shared" si="13"/>
        <v>도비</v>
      </c>
      <c r="Z62" s="173">
        <f t="shared" si="21"/>
        <v>0</v>
      </c>
      <c r="AA62" s="173">
        <f t="shared" si="22"/>
        <v>0</v>
      </c>
      <c r="AB62" s="70" t="str">
        <f t="shared" si="14"/>
        <v>ok</v>
      </c>
      <c r="AC62" s="68"/>
      <c r="AD62" s="72" t="str">
        <f t="array" ref="AD62">IFERROR(IF($D62="","",INDEX(구분표!$I$2:$I$1001,MATCH(1,(구분표!$B$2:$B$1001='15년일출'!$B62)*(구분표!$C$2:$C$1001='15년일출'!$C62)*(구분표!$A$2:$A$1001='15년일출'!$D62),0))),"@@")</f>
        <v>3001</v>
      </c>
    </row>
    <row r="63" spans="2:30" ht="31.5" customHeight="1">
      <c r="B63" s="80" t="str">
        <f>IFERROR(VLOOKUP('15년일출'!$D63,구분표!$A$2:$C$1001,2,FALSE),"")</f>
        <v/>
      </c>
      <c r="C63" s="80" t="str">
        <f>IFERROR(VLOOKUP('15년일출'!$D63,구분표!$A$2:$C$1001,3,FALSE),"")</f>
        <v/>
      </c>
      <c r="D63" s="196"/>
      <c r="E63" s="198"/>
      <c r="F63" s="198"/>
      <c r="G63" s="196"/>
      <c r="H63" s="199"/>
      <c r="I63" s="199"/>
      <c r="J63" s="199"/>
      <c r="K63" s="66">
        <f t="shared" ref="K63:K66" si="30">SUM(H63+I63+J63)</f>
        <v>0</v>
      </c>
      <c r="L63" s="199"/>
      <c r="M63" s="199"/>
      <c r="N63" s="66">
        <f t="shared" ref="N63:N66" si="31">SUM(H63+L63+M63)</f>
        <v>0</v>
      </c>
      <c r="O63" s="67" t="str">
        <f t="shared" ref="O63:O66" si="32">IF(I63-L63&lt;0,"동의필요","-")</f>
        <v>-</v>
      </c>
      <c r="P63" s="177"/>
      <c r="Q63" s="68"/>
      <c r="R63" s="180"/>
      <c r="S63" s="68"/>
      <c r="T63" s="71" t="str">
        <f t="shared" ref="T63:T66" si="33">IF($R63="도비","도비",IF(COUNT(FIND("국비/",$G63)),"국비",IF(COUNT(FIND("지특/",$G63)),"지특",IF(COUNT(FIND("기금/",$G63)),"기금",IF(COUNT(FIND("교부세/",$G63)),"특교",IF(COUNT(FIND("자체/",$G63)),"도비",""))))))</f>
        <v/>
      </c>
      <c r="U63" s="173">
        <f t="shared" ref="U63:U66" si="34">IF($T63&lt;&gt;"도비",IF($R63="국도비","직접입력",SUM($I63:$J63)),)</f>
        <v>0</v>
      </c>
      <c r="V63" s="173">
        <f t="shared" ref="V63:V66" si="35">IF($T63="도비",SUM($I63:$J63),IF($R63="국도비","직접입력",SUM($I63:$J63)-$U63))</f>
        <v>0</v>
      </c>
      <c r="W63" s="70" t="str">
        <f t="shared" ref="W63:W66" si="36">IF($R63="국도비","ok",IF(($I63+$J63)=($U63+$V63),"ok","검토"))</f>
        <v>ok</v>
      </c>
      <c r="X63" s="68"/>
      <c r="Y63" s="69" t="str">
        <f t="shared" ref="Y63:Y66" si="37">$T63</f>
        <v/>
      </c>
      <c r="Z63" s="173">
        <f t="shared" ref="Z63:Z66" si="38">IF($Y63&lt;&gt;"도비",IF($R63="국도비","직접입력",SUM($L63:$M63)),)</f>
        <v>0</v>
      </c>
      <c r="AA63" s="173">
        <f t="shared" ref="AA63:AA66" si="39">IF($Y63="도비",SUM($L63:$M63),IF($R63="국도비","직접입력",SUM($L63:$M63)-$Z63))</f>
        <v>0</v>
      </c>
      <c r="AB63" s="70" t="str">
        <f t="shared" ref="AB63:AB66" si="40">IF($R63="국도비","ok",IF(($L63+$M63)=($Z63+$AA63),"ok","검토"))</f>
        <v>ok</v>
      </c>
      <c r="AC63" s="68"/>
      <c r="AD63" s="72" t="str">
        <f t="array" ref="AD63">IFERROR(IF($D63="","",INDEX(구분표!$I$2:$I$1001,MATCH(1,(구분표!$B$2:$B$1001='15년일출'!$B63)*(구분표!$C$2:$C$1001='15년일출'!$C63)*(구분표!$A$2:$A$1001='15년일출'!$D63),0))),"@@")</f>
        <v/>
      </c>
    </row>
    <row r="64" spans="2:30" ht="31.5" customHeight="1">
      <c r="B64" s="80" t="str">
        <f>IFERROR(VLOOKUP('15년일출'!$D64,구분표!$A$2:$C$1001,2,FALSE),"")</f>
        <v/>
      </c>
      <c r="C64" s="80" t="str">
        <f>IFERROR(VLOOKUP('15년일출'!$D64,구분표!$A$2:$C$1001,3,FALSE),"")</f>
        <v/>
      </c>
      <c r="D64" s="196"/>
      <c r="E64" s="198"/>
      <c r="F64" s="198"/>
      <c r="G64" s="196"/>
      <c r="H64" s="199"/>
      <c r="I64" s="199"/>
      <c r="J64" s="199"/>
      <c r="K64" s="66">
        <f t="shared" si="30"/>
        <v>0</v>
      </c>
      <c r="L64" s="199"/>
      <c r="M64" s="199"/>
      <c r="N64" s="66">
        <f t="shared" si="31"/>
        <v>0</v>
      </c>
      <c r="O64" s="67" t="str">
        <f t="shared" si="32"/>
        <v>-</v>
      </c>
      <c r="P64" s="177"/>
      <c r="Q64" s="68"/>
      <c r="R64" s="180"/>
      <c r="S64" s="68"/>
      <c r="T64" s="71" t="str">
        <f t="shared" si="33"/>
        <v/>
      </c>
      <c r="U64" s="173">
        <f t="shared" si="34"/>
        <v>0</v>
      </c>
      <c r="V64" s="173">
        <f t="shared" si="35"/>
        <v>0</v>
      </c>
      <c r="W64" s="70" t="str">
        <f t="shared" si="36"/>
        <v>ok</v>
      </c>
      <c r="X64" s="68"/>
      <c r="Y64" s="69" t="str">
        <f t="shared" si="37"/>
        <v/>
      </c>
      <c r="Z64" s="173">
        <f t="shared" si="38"/>
        <v>0</v>
      </c>
      <c r="AA64" s="173">
        <f t="shared" si="39"/>
        <v>0</v>
      </c>
      <c r="AB64" s="70" t="str">
        <f t="shared" si="40"/>
        <v>ok</v>
      </c>
      <c r="AC64" s="68"/>
      <c r="AD64" s="72" t="str">
        <f t="array" ref="AD64">IFERROR(IF($D64="","",INDEX(구분표!$I$2:$I$1001,MATCH(1,(구분표!$B$2:$B$1001='15년일출'!$B64)*(구분표!$C$2:$C$1001='15년일출'!$C64)*(구분표!$A$2:$A$1001='15년일출'!$D64),0))),"@@")</f>
        <v/>
      </c>
    </row>
    <row r="65" spans="2:30" ht="31.5" customHeight="1">
      <c r="B65" s="80" t="str">
        <f>IFERROR(VLOOKUP('15년일출'!$D65,구분표!$A$2:$C$1001,2,FALSE),"")</f>
        <v/>
      </c>
      <c r="C65" s="80" t="str">
        <f>IFERROR(VLOOKUP('15년일출'!$D65,구분표!$A$2:$C$1001,3,FALSE),"")</f>
        <v/>
      </c>
      <c r="D65" s="196"/>
      <c r="E65" s="198"/>
      <c r="F65" s="198"/>
      <c r="G65" s="196"/>
      <c r="H65" s="199"/>
      <c r="I65" s="199"/>
      <c r="J65" s="199"/>
      <c r="K65" s="66">
        <f t="shared" si="30"/>
        <v>0</v>
      </c>
      <c r="L65" s="199"/>
      <c r="M65" s="199"/>
      <c r="N65" s="66">
        <f t="shared" si="31"/>
        <v>0</v>
      </c>
      <c r="O65" s="67" t="str">
        <f t="shared" si="32"/>
        <v>-</v>
      </c>
      <c r="P65" s="194"/>
      <c r="Q65" s="68"/>
      <c r="R65" s="180"/>
      <c r="S65" s="68"/>
      <c r="T65" s="71" t="str">
        <f t="shared" si="33"/>
        <v/>
      </c>
      <c r="U65" s="173">
        <f t="shared" si="34"/>
        <v>0</v>
      </c>
      <c r="V65" s="173">
        <f t="shared" si="35"/>
        <v>0</v>
      </c>
      <c r="W65" s="70" t="str">
        <f t="shared" si="36"/>
        <v>ok</v>
      </c>
      <c r="X65" s="68"/>
      <c r="Y65" s="69" t="str">
        <f t="shared" si="37"/>
        <v/>
      </c>
      <c r="Z65" s="173">
        <f t="shared" si="38"/>
        <v>0</v>
      </c>
      <c r="AA65" s="173">
        <f t="shared" si="39"/>
        <v>0</v>
      </c>
      <c r="AB65" s="70" t="str">
        <f t="shared" si="40"/>
        <v>ok</v>
      </c>
      <c r="AC65" s="68"/>
      <c r="AD65" s="72" t="str">
        <f t="array" ref="AD65">IFERROR(IF($D65="","",INDEX(구분표!$I$2:$I$1001,MATCH(1,(구분표!$B$2:$B$1001='15년일출'!$B65)*(구분표!$C$2:$C$1001='15년일출'!$C65)*(구분표!$A$2:$A$1001='15년일출'!$D65),0))),"@@")</f>
        <v/>
      </c>
    </row>
    <row r="66" spans="2:30" ht="31.5" customHeight="1">
      <c r="B66" s="81" t="str">
        <f>IFERROR(VLOOKUP('15년일출'!$D66,구분표!$A$2:$C$1001,2,FALSE),"")</f>
        <v/>
      </c>
      <c r="C66" s="81" t="str">
        <f>IFERROR(VLOOKUP('15년일출'!$D66,구분표!$A$2:$C$1001,3,FALSE),"")</f>
        <v/>
      </c>
      <c r="D66" s="174"/>
      <c r="E66" s="175"/>
      <c r="F66" s="175"/>
      <c r="G66" s="174"/>
      <c r="H66" s="176"/>
      <c r="I66" s="176"/>
      <c r="J66" s="176"/>
      <c r="K66" s="73">
        <f t="shared" si="30"/>
        <v>0</v>
      </c>
      <c r="L66" s="176"/>
      <c r="M66" s="176"/>
      <c r="N66" s="73">
        <f t="shared" si="31"/>
        <v>0</v>
      </c>
      <c r="O66" s="74" t="str">
        <f t="shared" si="32"/>
        <v>-</v>
      </c>
      <c r="P66" s="178"/>
      <c r="Q66" s="75"/>
      <c r="R66" s="181"/>
      <c r="S66" s="75"/>
      <c r="T66" s="78" t="str">
        <f t="shared" si="33"/>
        <v/>
      </c>
      <c r="U66" s="176">
        <f t="shared" si="34"/>
        <v>0</v>
      </c>
      <c r="V66" s="176">
        <f t="shared" si="35"/>
        <v>0</v>
      </c>
      <c r="W66" s="77" t="str">
        <f t="shared" si="36"/>
        <v>ok</v>
      </c>
      <c r="X66" s="75"/>
      <c r="Y66" s="76" t="str">
        <f t="shared" si="37"/>
        <v/>
      </c>
      <c r="Z66" s="176">
        <f t="shared" si="38"/>
        <v>0</v>
      </c>
      <c r="AA66" s="176">
        <f t="shared" si="39"/>
        <v>0</v>
      </c>
      <c r="AB66" s="77" t="str">
        <f t="shared" si="40"/>
        <v>ok</v>
      </c>
      <c r="AC66" s="75"/>
      <c r="AD66" s="79" t="str">
        <f t="array" ref="AD66">IFERROR(IF($D66="","",INDEX(구분표!$I$2:$I$1001,MATCH(1,(구분표!$B$2:$B$1001='15년일출'!$B66)*(구분표!$C$2:$C$1001='15년일출'!$C66)*(구분표!$A$2:$A$1001='15년일출'!$D66),0))),"@@")</f>
        <v/>
      </c>
    </row>
    <row r="67" spans="2:30" ht="24" customHeight="1"/>
    <row r="68" spans="2:30" ht="24" customHeight="1"/>
  </sheetData>
  <sheetProtection formatCells="0" formatColumns="0" formatRows="0" autoFilter="0"/>
  <autoFilter ref="A5:AE66"/>
  <mergeCells count="20">
    <mergeCell ref="B1:P1"/>
    <mergeCell ref="B4:B5"/>
    <mergeCell ref="C4:C5"/>
    <mergeCell ref="D4:D5"/>
    <mergeCell ref="E4:E5"/>
    <mergeCell ref="F4:F5"/>
    <mergeCell ref="G4:G5"/>
    <mergeCell ref="H4:H5"/>
    <mergeCell ref="AD4:AD5"/>
    <mergeCell ref="I4:J4"/>
    <mergeCell ref="K4:K5"/>
    <mergeCell ref="L4:M4"/>
    <mergeCell ref="N4:N5"/>
    <mergeCell ref="O4:O5"/>
    <mergeCell ref="P4:P5"/>
    <mergeCell ref="R4:R5"/>
    <mergeCell ref="T4:T5"/>
    <mergeCell ref="U4:W4"/>
    <mergeCell ref="Y4:Y5"/>
    <mergeCell ref="Z4:AB4"/>
  </mergeCells>
  <phoneticPr fontId="2" type="noConversion"/>
  <conditionalFormatting sqref="R38:R39 R11 R41 R43:R45 R54:R688">
    <cfRule type="containsText" dxfId="29" priority="30" operator="containsText" text="국도비">
      <formula>NOT(ISERROR(SEARCH("국도비",R11)))</formula>
    </cfRule>
  </conditionalFormatting>
  <conditionalFormatting sqref="H7 H38:H39 H11 H41 H43:H45 H54:H688">
    <cfRule type="expression" dxfId="28" priority="29">
      <formula>($E7="본예산")</formula>
    </cfRule>
  </conditionalFormatting>
  <conditionalFormatting sqref="Z38:AB39 Z11:AB11 S38:V39 S11:V11 S41:V41 Z41:AB41 Z43:AB45 S43:V45 S54:S56 U54:U56 S59:V59 S58:U58 S61:V688 S60:U60 S57:V57 Z54:AB688">
    <cfRule type="containsText" dxfId="27" priority="28" operator="containsText" text="직접입력">
      <formula>NOT(ISERROR(SEARCH("직접입력",S11)))</formula>
    </cfRule>
  </conditionalFormatting>
  <conditionalFormatting sqref="R46:R47 R50:R53">
    <cfRule type="containsText" dxfId="26" priority="27" operator="containsText" text="국도비">
      <formula>NOT(ISERROR(SEARCH("국도비",R46)))</formula>
    </cfRule>
  </conditionalFormatting>
  <conditionalFormatting sqref="H46:H47 H50:H53">
    <cfRule type="expression" dxfId="25" priority="26">
      <formula>($E46="본예산")</formula>
    </cfRule>
  </conditionalFormatting>
  <conditionalFormatting sqref="S46:V47 Z46:AB47 S51:S53 U51:U53 T51:T56 Z50:AB53 S50:V50">
    <cfRule type="containsText" dxfId="24" priority="25" operator="containsText" text="직접입력">
      <formula>NOT(ISERROR(SEARCH("직접입력",S46)))</formula>
    </cfRule>
  </conditionalFormatting>
  <conditionalFormatting sqref="R15:R17 R7">
    <cfRule type="containsText" dxfId="23" priority="24" operator="containsText" text="국도비">
      <formula>NOT(ISERROR(SEARCH("국도비",R7)))</formula>
    </cfRule>
  </conditionalFormatting>
  <conditionalFormatting sqref="H15:H17">
    <cfRule type="expression" dxfId="22" priority="23">
      <formula>($E15="본예산")</formula>
    </cfRule>
  </conditionalFormatting>
  <conditionalFormatting sqref="Z15:AB17 S17:V17 Z7:AB7 S7:V7 S15:S16 U15:U16">
    <cfRule type="containsText" dxfId="21" priority="22" operator="containsText" text="직접입력">
      <formula>NOT(ISERROR(SEARCH("직접입력",S7)))</formula>
    </cfRule>
  </conditionalFormatting>
  <conditionalFormatting sqref="R9:R10 R12:R14">
    <cfRule type="containsText" dxfId="20" priority="21" operator="containsText" text="국도비">
      <formula>NOT(ISERROR(SEARCH("국도비",R9)))</formula>
    </cfRule>
  </conditionalFormatting>
  <conditionalFormatting sqref="H9:H10 H12:H14">
    <cfRule type="expression" dxfId="19" priority="20">
      <formula>($E9="본예산")</formula>
    </cfRule>
  </conditionalFormatting>
  <conditionalFormatting sqref="S9:V10 Z9:AB10 Z12:AB14 S12:V14 T15:T16">
    <cfRule type="containsText" dxfId="18" priority="19" operator="containsText" text="직접입력">
      <formula>NOT(ISERROR(SEARCH("직접입력",S9)))</formula>
    </cfRule>
  </conditionalFormatting>
  <conditionalFormatting sqref="R8">
    <cfRule type="containsText" dxfId="17" priority="18" operator="containsText" text="국도비">
      <formula>NOT(ISERROR(SEARCH("국도비",R8)))</formula>
    </cfRule>
  </conditionalFormatting>
  <conditionalFormatting sqref="H8">
    <cfRule type="expression" dxfId="16" priority="17">
      <formula>($E8="본예산")</formula>
    </cfRule>
  </conditionalFormatting>
  <conditionalFormatting sqref="S8:V8 Z8:AB8">
    <cfRule type="containsText" dxfId="15" priority="16" operator="containsText" text="직접입력">
      <formula>NOT(ISERROR(SEARCH("직접입력",S8)))</formula>
    </cfRule>
  </conditionalFormatting>
  <conditionalFormatting sqref="R24:R37">
    <cfRule type="containsText" dxfId="14" priority="15" operator="containsText" text="국도비">
      <formula>NOT(ISERROR(SEARCH("국도비",R24)))</formula>
    </cfRule>
  </conditionalFormatting>
  <conditionalFormatting sqref="H24:H37">
    <cfRule type="expression" dxfId="13" priority="14">
      <formula>($E24="본예산")</formula>
    </cfRule>
  </conditionalFormatting>
  <conditionalFormatting sqref="Z24:AB37 S24:V31 S36:V37 U32:U34 U35:V35 S32:T35">
    <cfRule type="containsText" dxfId="12" priority="13" operator="containsText" text="직접입력">
      <formula>NOT(ISERROR(SEARCH("직접입력",S24)))</formula>
    </cfRule>
  </conditionalFormatting>
  <conditionalFormatting sqref="R18:R23">
    <cfRule type="containsText" dxfId="11" priority="12" operator="containsText" text="국도비">
      <formula>NOT(ISERROR(SEARCH("국도비",R18)))</formula>
    </cfRule>
  </conditionalFormatting>
  <conditionalFormatting sqref="H18:H23">
    <cfRule type="expression" dxfId="10" priority="11">
      <formula>($E18="본예산")</formula>
    </cfRule>
  </conditionalFormatting>
  <conditionalFormatting sqref="S18:V18 Z18:AB23 S20:V23 S19:U19">
    <cfRule type="containsText" dxfId="9" priority="10" operator="containsText" text="직접입력">
      <formula>NOT(ISERROR(SEARCH("직접입력",S18)))</formula>
    </cfRule>
  </conditionalFormatting>
  <conditionalFormatting sqref="R40">
    <cfRule type="containsText" dxfId="8" priority="9" operator="containsText" text="국도비">
      <formula>NOT(ISERROR(SEARCH("국도비",R40)))</formula>
    </cfRule>
  </conditionalFormatting>
  <conditionalFormatting sqref="H40">
    <cfRule type="expression" dxfId="7" priority="8">
      <formula>($E40="본예산")</formula>
    </cfRule>
  </conditionalFormatting>
  <conditionalFormatting sqref="S40:V40 Z40:AB40">
    <cfRule type="containsText" dxfId="6" priority="7" operator="containsText" text="직접입력">
      <formula>NOT(ISERROR(SEARCH("직접입력",S40)))</formula>
    </cfRule>
  </conditionalFormatting>
  <conditionalFormatting sqref="R42">
    <cfRule type="containsText" dxfId="5" priority="6" operator="containsText" text="국도비">
      <formula>NOT(ISERROR(SEARCH("국도비",R42)))</formula>
    </cfRule>
  </conditionalFormatting>
  <conditionalFormatting sqref="H42">
    <cfRule type="expression" dxfId="4" priority="5">
      <formula>($E42="본예산")</formula>
    </cfRule>
  </conditionalFormatting>
  <conditionalFormatting sqref="Z42:AB42 S42:V42">
    <cfRule type="containsText" dxfId="3" priority="4" operator="containsText" text="직접입력">
      <formula>NOT(ISERROR(SEARCH("직접입력",S42)))</formula>
    </cfRule>
  </conditionalFormatting>
  <conditionalFormatting sqref="R48:R49">
    <cfRule type="containsText" dxfId="2" priority="3" operator="containsText" text="국도비">
      <formula>NOT(ISERROR(SEARCH("국도비",R48)))</formula>
    </cfRule>
  </conditionalFormatting>
  <conditionalFormatting sqref="H48:H49">
    <cfRule type="expression" dxfId="1" priority="2">
      <formula>($E48="본예산")</formula>
    </cfRule>
  </conditionalFormatting>
  <conditionalFormatting sqref="Z48:AB49 S48:V49">
    <cfRule type="containsText" dxfId="0" priority="1" operator="containsText" text="직접입력">
      <formula>NOT(ISERROR(SEARCH("직접입력",S48)))</formula>
    </cfRule>
  </conditionalFormatting>
  <printOptions horizontalCentered="1"/>
  <pageMargins left="0.55118110236220474" right="0.3" top="0.62" bottom="0.46" header="0.51181102362204722" footer="0.15"/>
  <pageSetup paperSize="9" scale="91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구분표!$N$2:$N$3</xm:f>
          </x14:formula1>
          <xm:sqref>E7:E66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3" customWidth="1"/>
    <col min="2" max="2" width="22" style="53" customWidth="1"/>
    <col min="3" max="3" width="17.875" style="53" customWidth="1"/>
    <col min="4" max="4" width="14.75" style="53" customWidth="1"/>
    <col min="5" max="5" width="15.25" style="53" customWidth="1"/>
    <col min="6" max="6" width="14.25" style="53" customWidth="1"/>
    <col min="7" max="7" width="13.5" style="53" customWidth="1"/>
    <col min="8" max="8" width="17.25" style="53" customWidth="1"/>
    <col min="9" max="9" width="17.125" style="93" hidden="1" customWidth="1"/>
    <col min="10" max="10" width="16" style="93" hidden="1" customWidth="1"/>
    <col min="11" max="11" width="14.625" style="93" hidden="1" customWidth="1"/>
    <col min="12" max="12" width="21.75" style="93" hidden="1" customWidth="1"/>
    <col min="13" max="14" width="14.75" style="93" hidden="1" customWidth="1"/>
    <col min="15" max="15" width="12.25" style="93" hidden="1" customWidth="1"/>
    <col min="16" max="16" width="13.375" style="93" hidden="1" customWidth="1"/>
    <col min="17" max="16384" width="9" style="53"/>
  </cols>
  <sheetData>
    <row r="1" spans="2:16" ht="33" customHeight="1">
      <c r="B1" s="258" t="s">
        <v>545</v>
      </c>
      <c r="C1" s="259"/>
      <c r="D1" s="259"/>
      <c r="E1" s="259"/>
      <c r="F1" s="259"/>
      <c r="G1" s="259"/>
      <c r="H1" s="259"/>
    </row>
    <row r="2" spans="2:16" ht="12.75" customHeight="1">
      <c r="B2" s="94"/>
      <c r="C2" s="95"/>
      <c r="D2" s="95"/>
      <c r="E2" s="95"/>
      <c r="F2" s="95"/>
      <c r="G2" s="95"/>
      <c r="H2" s="95"/>
    </row>
    <row r="3" spans="2:16" ht="23.25" customHeight="1">
      <c r="B3" s="96" t="s">
        <v>21</v>
      </c>
      <c r="C3" s="97"/>
      <c r="D3" s="51" t="s">
        <v>130</v>
      </c>
      <c r="E3" s="51" t="e">
        <f>SUM(D7:E7)</f>
        <v>#REF!</v>
      </c>
      <c r="F3" s="51" t="s">
        <v>131</v>
      </c>
      <c r="G3" s="51" t="e">
        <f>SUM(F7:G7)</f>
        <v>#REF!</v>
      </c>
      <c r="H3" s="52"/>
    </row>
    <row r="4" spans="2:16" s="99" customFormat="1" ht="18" customHeight="1" thickBot="1">
      <c r="B4" s="98"/>
      <c r="H4" s="100" t="s">
        <v>22</v>
      </c>
      <c r="I4" s="101"/>
      <c r="J4" s="101"/>
      <c r="K4" s="101"/>
      <c r="L4" s="101"/>
      <c r="M4" s="102" t="s">
        <v>23</v>
      </c>
      <c r="N4" s="101"/>
      <c r="O4" s="102" t="s">
        <v>24</v>
      </c>
      <c r="P4" s="102"/>
    </row>
    <row r="5" spans="2:16" ht="33" customHeight="1">
      <c r="B5" s="260" t="s">
        <v>25</v>
      </c>
      <c r="C5" s="262" t="s">
        <v>26</v>
      </c>
      <c r="D5" s="264" t="s">
        <v>27</v>
      </c>
      <c r="E5" s="264"/>
      <c r="F5" s="264" t="s">
        <v>28</v>
      </c>
      <c r="G5" s="264"/>
      <c r="H5" s="265" t="s">
        <v>29</v>
      </c>
      <c r="I5" s="242" t="s">
        <v>30</v>
      </c>
      <c r="J5" s="242"/>
      <c r="K5" s="238" t="s">
        <v>31</v>
      </c>
      <c r="L5" s="240" t="s">
        <v>32</v>
      </c>
      <c r="M5" s="242" t="s">
        <v>33</v>
      </c>
      <c r="N5" s="243"/>
      <c r="O5" s="244" t="s">
        <v>34</v>
      </c>
      <c r="P5" s="245"/>
    </row>
    <row r="6" spans="2:16" ht="33" customHeight="1">
      <c r="B6" s="261"/>
      <c r="C6" s="263"/>
      <c r="D6" s="103" t="s">
        <v>35</v>
      </c>
      <c r="E6" s="103" t="s">
        <v>36</v>
      </c>
      <c r="F6" s="103" t="s">
        <v>35</v>
      </c>
      <c r="G6" s="103" t="s">
        <v>36</v>
      </c>
      <c r="H6" s="266"/>
      <c r="I6" s="104" t="s">
        <v>37</v>
      </c>
      <c r="J6" s="105" t="s">
        <v>38</v>
      </c>
      <c r="K6" s="239"/>
      <c r="L6" s="241"/>
      <c r="M6" s="106" t="s">
        <v>37</v>
      </c>
      <c r="N6" s="107" t="s">
        <v>38</v>
      </c>
      <c r="O6" s="246"/>
      <c r="P6" s="247"/>
    </row>
    <row r="7" spans="2:16" ht="45" customHeight="1" thickBot="1">
      <c r="B7" s="108" t="s">
        <v>39</v>
      </c>
      <c r="C7" s="109">
        <f t="shared" ref="C7:H7" si="0">SUM(C8:C18)</f>
        <v>0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110" t="e">
        <f t="shared" si="0"/>
        <v>#REF!</v>
      </c>
      <c r="I7" s="111" t="e">
        <f>E25+D25</f>
        <v>#REF!</v>
      </c>
      <c r="J7" s="112" t="e">
        <f>F25+G25</f>
        <v>#REF!</v>
      </c>
      <c r="K7" s="113" t="e">
        <f>I7-J7</f>
        <v>#REF!</v>
      </c>
      <c r="L7" s="114" t="s">
        <v>40</v>
      </c>
      <c r="M7" s="115" t="e">
        <f>D24+E24</f>
        <v>#REF!</v>
      </c>
      <c r="N7" s="116" t="e">
        <f>F24+G24</f>
        <v>#REF!</v>
      </c>
      <c r="O7" s="117">
        <v>0</v>
      </c>
      <c r="P7" s="117">
        <v>0</v>
      </c>
    </row>
    <row r="8" spans="2:16" ht="45" hidden="1" customHeight="1" thickBot="1">
      <c r="B8" s="118" t="s">
        <v>41</v>
      </c>
      <c r="C8" s="109">
        <v>0</v>
      </c>
      <c r="D8" s="18"/>
      <c r="E8" s="18"/>
      <c r="F8" s="18"/>
      <c r="G8" s="18"/>
      <c r="H8" s="110">
        <f>C8-F8+G8</f>
        <v>0</v>
      </c>
      <c r="I8" s="119" t="e">
        <f>D7+E7</f>
        <v>#REF!</v>
      </c>
      <c r="J8" s="120" t="e">
        <f>F7+G7</f>
        <v>#REF!</v>
      </c>
      <c r="K8" s="121" t="e">
        <f>I8-J8</f>
        <v>#REF!</v>
      </c>
      <c r="L8" s="122"/>
      <c r="M8" s="123"/>
      <c r="N8" s="124"/>
      <c r="O8" s="125"/>
      <c r="P8" s="125"/>
    </row>
    <row r="9" spans="2:16" ht="45" customHeight="1">
      <c r="B9" s="126" t="s">
        <v>96</v>
      </c>
      <c r="C9" s="127"/>
      <c r="D9" s="18" t="e">
        <f>SUMIFS(#REF!,#REF!,'2추총괄표'!$B9)</f>
        <v>#REF!</v>
      </c>
      <c r="E9" s="18" t="e">
        <f>SUMIFS(#REF!,#REF!,'2추총괄표'!$B9)</f>
        <v>#REF!</v>
      </c>
      <c r="F9" s="18" t="e">
        <f>SUMIFS(#REF!,#REF!,'2추총괄표'!$B9)</f>
        <v>#REF!</v>
      </c>
      <c r="G9" s="18" t="e">
        <f>SUMIFS(#REF!,#REF!,'2추총괄표'!$B9)</f>
        <v>#REF!</v>
      </c>
      <c r="H9" s="110" t="e">
        <f>C9+F9+G9</f>
        <v>#REF!</v>
      </c>
      <c r="I9" s="256" t="s">
        <v>42</v>
      </c>
      <c r="J9" s="257"/>
      <c r="K9" s="101"/>
      <c r="N9" s="128" t="s">
        <v>43</v>
      </c>
    </row>
    <row r="10" spans="2:16" ht="45" customHeight="1" thickBot="1">
      <c r="B10" s="126" t="s">
        <v>97</v>
      </c>
      <c r="C10" s="109"/>
      <c r="D10" s="18" t="e">
        <f>SUMIFS(#REF!,#REF!,'2추총괄표'!$B10)</f>
        <v>#REF!</v>
      </c>
      <c r="E10" s="18" t="e">
        <f>SUMIFS(#REF!,#REF!,'2추총괄표'!$B10)</f>
        <v>#REF!</v>
      </c>
      <c r="F10" s="18" t="e">
        <f>SUMIFS(#REF!,#REF!,'2추총괄표'!$B10)</f>
        <v>#REF!</v>
      </c>
      <c r="G10" s="18" t="e">
        <f>SUMIFS(#REF!,#REF!,'2추총괄표'!$B10)</f>
        <v>#REF!</v>
      </c>
      <c r="H10" s="110" t="e">
        <f t="shared" ref="H10:H18" si="1">C10+F10+G10</f>
        <v>#REF!</v>
      </c>
      <c r="I10" s="129" t="e">
        <f>#REF!+#REF!</f>
        <v>#REF!</v>
      </c>
      <c r="J10" s="130" t="e">
        <f>#REF!+#REF!</f>
        <v>#REF!</v>
      </c>
      <c r="K10" s="101"/>
      <c r="N10" s="131" t="e">
        <f>M7-N7</f>
        <v>#REF!</v>
      </c>
    </row>
    <row r="11" spans="2:16" ht="45" customHeight="1">
      <c r="B11" s="126" t="s">
        <v>98</v>
      </c>
      <c r="C11" s="109"/>
      <c r="D11" s="18" t="e">
        <f>SUMIFS(#REF!,#REF!,'2추총괄표'!$B11)</f>
        <v>#REF!</v>
      </c>
      <c r="E11" s="18" t="e">
        <f>SUMIFS(#REF!,#REF!,'2추총괄표'!$B11)</f>
        <v>#REF!</v>
      </c>
      <c r="F11" s="18" t="e">
        <f>SUMIFS(#REF!,#REF!,'2추총괄표'!$B11)</f>
        <v>#REF!</v>
      </c>
      <c r="G11" s="18" t="e">
        <f>SUMIFS(#REF!,#REF!,'2추총괄표'!$B11)</f>
        <v>#REF!</v>
      </c>
      <c r="H11" s="110" t="e">
        <f t="shared" si="1"/>
        <v>#REF!</v>
      </c>
      <c r="J11" s="132"/>
      <c r="K11" s="133"/>
    </row>
    <row r="12" spans="2:16" ht="45" customHeight="1">
      <c r="B12" s="126" t="s">
        <v>99</v>
      </c>
      <c r="C12" s="109"/>
      <c r="D12" s="18" t="e">
        <f>SUMIFS(#REF!,#REF!,'2추총괄표'!$B12)</f>
        <v>#REF!</v>
      </c>
      <c r="E12" s="18" t="e">
        <f>SUMIFS(#REF!,#REF!,'2추총괄표'!$B12)</f>
        <v>#REF!</v>
      </c>
      <c r="F12" s="18" t="e">
        <f>SUMIFS(#REF!,#REF!,'2추총괄표'!$B12)</f>
        <v>#REF!</v>
      </c>
      <c r="G12" s="18" t="e">
        <f>SUMIFS(#REF!,#REF!,'2추총괄표'!$B12)</f>
        <v>#REF!</v>
      </c>
      <c r="H12" s="110" t="e">
        <f t="shared" si="1"/>
        <v>#REF!</v>
      </c>
      <c r="J12" s="134"/>
      <c r="L12" s="135"/>
      <c r="M12" s="135"/>
    </row>
    <row r="13" spans="2:16" ht="45" customHeight="1">
      <c r="B13" s="126" t="s">
        <v>100</v>
      </c>
      <c r="C13" s="109"/>
      <c r="D13" s="18" t="e">
        <f>SUMIFS(#REF!,#REF!,'2추총괄표'!$B13)</f>
        <v>#REF!</v>
      </c>
      <c r="E13" s="18" t="e">
        <f>SUMIFS(#REF!,#REF!,'2추총괄표'!$B13)</f>
        <v>#REF!</v>
      </c>
      <c r="F13" s="18" t="e">
        <f>SUMIFS(#REF!,#REF!,'2추총괄표'!$B13)</f>
        <v>#REF!</v>
      </c>
      <c r="G13" s="18" t="e">
        <f>SUMIFS(#REF!,#REF!,'2추총괄표'!$B13)</f>
        <v>#REF!</v>
      </c>
      <c r="H13" s="110" t="e">
        <f t="shared" si="1"/>
        <v>#REF!</v>
      </c>
      <c r="K13" s="13"/>
      <c r="L13" s="14"/>
      <c r="N13" s="93" t="s">
        <v>44</v>
      </c>
    </row>
    <row r="14" spans="2:16" s="138" customFormat="1" ht="45" customHeight="1">
      <c r="B14" s="126" t="s">
        <v>101</v>
      </c>
      <c r="C14" s="136"/>
      <c r="D14" s="18" t="e">
        <f>SUMIFS(#REF!,#REF!,'2추총괄표'!$B14)</f>
        <v>#REF!</v>
      </c>
      <c r="E14" s="18" t="e">
        <f>SUMIFS(#REF!,#REF!,'2추총괄표'!$B14)</f>
        <v>#REF!</v>
      </c>
      <c r="F14" s="18" t="e">
        <f>SUMIFS(#REF!,#REF!,'2추총괄표'!$B14)</f>
        <v>#REF!</v>
      </c>
      <c r="G14" s="18" t="e">
        <f>SUMIFS(#REF!,#REF!,'2추총괄표'!$B14)</f>
        <v>#REF!</v>
      </c>
      <c r="H14" s="110" t="e">
        <f t="shared" si="1"/>
        <v>#REF!</v>
      </c>
      <c r="I14" s="137"/>
      <c r="J14" s="137"/>
      <c r="K14" s="13"/>
      <c r="L14" s="14"/>
      <c r="M14" s="123"/>
      <c r="N14" s="124" t="e">
        <f>N10-K7</f>
        <v>#REF!</v>
      </c>
      <c r="O14" s="137"/>
      <c r="P14" s="137"/>
    </row>
    <row r="15" spans="2:16" s="138" customFormat="1" ht="45" customHeight="1">
      <c r="B15" s="126" t="s">
        <v>69</v>
      </c>
      <c r="C15" s="136"/>
      <c r="D15" s="18" t="e">
        <f>SUMIFS(#REF!,#REF!,'2추총괄표'!$B15)</f>
        <v>#REF!</v>
      </c>
      <c r="E15" s="18" t="e">
        <f>SUMIFS(#REF!,#REF!,'2추총괄표'!$B15)</f>
        <v>#REF!</v>
      </c>
      <c r="F15" s="18" t="e">
        <f>SUMIFS(#REF!,#REF!,'2추총괄표'!$B15)</f>
        <v>#REF!</v>
      </c>
      <c r="G15" s="18" t="e">
        <f>SUMIFS(#REF!,#REF!,'2추총괄표'!$B15)</f>
        <v>#REF!</v>
      </c>
      <c r="H15" s="110" t="e">
        <f t="shared" si="1"/>
        <v>#REF!</v>
      </c>
      <c r="I15" s="137"/>
      <c r="J15" s="137"/>
      <c r="K15" s="13"/>
      <c r="L15" s="14"/>
      <c r="M15" s="137"/>
      <c r="N15" s="137"/>
      <c r="O15" s="137"/>
      <c r="P15" s="137"/>
    </row>
    <row r="16" spans="2:16" s="138" customFormat="1" ht="45" customHeight="1">
      <c r="B16" s="126" t="s">
        <v>102</v>
      </c>
      <c r="C16" s="136"/>
      <c r="D16" s="18" t="e">
        <f>SUMIFS(#REF!,#REF!,'2추총괄표'!$B16)</f>
        <v>#REF!</v>
      </c>
      <c r="E16" s="18" t="e">
        <f>SUMIFS(#REF!,#REF!,'2추총괄표'!$B16)</f>
        <v>#REF!</v>
      </c>
      <c r="F16" s="18" t="e">
        <f>SUMIFS(#REF!,#REF!,'2추총괄표'!$B16)</f>
        <v>#REF!</v>
      </c>
      <c r="G16" s="18" t="e">
        <f>SUMIFS(#REF!,#REF!,'2추총괄표'!$B16)</f>
        <v>#REF!</v>
      </c>
      <c r="H16" s="110" t="e">
        <f t="shared" si="1"/>
        <v>#REF!</v>
      </c>
      <c r="I16" s="137"/>
      <c r="J16" s="137"/>
      <c r="K16" s="13"/>
      <c r="L16" s="14"/>
      <c r="M16" s="137"/>
      <c r="N16" s="137"/>
      <c r="O16" s="137"/>
      <c r="P16" s="137"/>
    </row>
    <row r="17" spans="2:16" s="142" customFormat="1" ht="45" customHeight="1">
      <c r="B17" s="139" t="s">
        <v>103</v>
      </c>
      <c r="C17" s="140"/>
      <c r="D17" s="18" t="e">
        <f>SUMIFS(#REF!,#REF!,'2추총괄표'!$B17)</f>
        <v>#REF!</v>
      </c>
      <c r="E17" s="18" t="e">
        <f>SUMIFS(#REF!,#REF!,'2추총괄표'!$B17)</f>
        <v>#REF!</v>
      </c>
      <c r="F17" s="18" t="e">
        <f>SUMIFS(#REF!,#REF!,'2추총괄표'!$B17)</f>
        <v>#REF!</v>
      </c>
      <c r="G17" s="18" t="e">
        <f>SUMIFS(#REF!,#REF!,'2추총괄표'!$B17)</f>
        <v>#REF!</v>
      </c>
      <c r="H17" s="110" t="e">
        <f t="shared" si="1"/>
        <v>#REF!</v>
      </c>
      <c r="I17" s="141"/>
      <c r="J17" s="141"/>
      <c r="K17" s="13"/>
      <c r="L17" s="14"/>
      <c r="M17" s="141"/>
      <c r="N17" s="141"/>
      <c r="O17" s="141"/>
      <c r="P17" s="141"/>
    </row>
    <row r="18" spans="2:16" s="138" customFormat="1" ht="45" customHeight="1" thickBot="1">
      <c r="B18" s="143" t="s">
        <v>537</v>
      </c>
      <c r="C18" s="144"/>
      <c r="D18" s="19" t="e">
        <f>SUMIFS(#REF!,#REF!,'2추총괄표'!$B18)</f>
        <v>#REF!</v>
      </c>
      <c r="E18" s="19" t="e">
        <f>SUMIFS(#REF!,#REF!,'2추총괄표'!$B18)</f>
        <v>#REF!</v>
      </c>
      <c r="F18" s="19" t="e">
        <f>SUMIFS(#REF!,#REF!,'2추총괄표'!$B18)</f>
        <v>#REF!</v>
      </c>
      <c r="G18" s="19" t="e">
        <f>SUMIFS(#REF!,#REF!,'2추총괄표'!$B18)</f>
        <v>#REF!</v>
      </c>
      <c r="H18" s="145" t="e">
        <f t="shared" si="1"/>
        <v>#REF!</v>
      </c>
      <c r="I18" s="137"/>
      <c r="J18" s="137"/>
      <c r="K18" s="13"/>
      <c r="L18" s="14"/>
      <c r="M18" s="137"/>
      <c r="N18" s="137"/>
      <c r="O18" s="137"/>
      <c r="P18" s="137"/>
    </row>
    <row r="19" spans="2:16" ht="18" customHeight="1">
      <c r="B19" s="99"/>
      <c r="C19" s="99"/>
      <c r="D19" s="99"/>
      <c r="E19" s="99"/>
      <c r="F19" s="99"/>
      <c r="G19" s="99"/>
      <c r="H19" s="99"/>
      <c r="K19" s="13"/>
      <c r="L19" s="14"/>
    </row>
    <row r="20" spans="2:16" ht="20.25">
      <c r="B20" s="146" t="s">
        <v>45</v>
      </c>
      <c r="C20" s="96"/>
      <c r="D20" s="96"/>
      <c r="E20" s="96"/>
      <c r="F20" s="96"/>
      <c r="G20" s="96"/>
      <c r="H20" s="147"/>
      <c r="K20" s="13"/>
      <c r="L20" s="14"/>
    </row>
    <row r="21" spans="2:16" ht="19.5" thickBot="1">
      <c r="B21" s="98"/>
      <c r="C21" s="99"/>
      <c r="D21" s="99"/>
      <c r="E21" s="99"/>
      <c r="F21" s="99"/>
      <c r="G21" s="99"/>
      <c r="H21" s="100" t="s">
        <v>15</v>
      </c>
    </row>
    <row r="22" spans="2:16" ht="33" customHeight="1">
      <c r="B22" s="248" t="s">
        <v>46</v>
      </c>
      <c r="C22" s="250" t="s">
        <v>47</v>
      </c>
      <c r="D22" s="252" t="s">
        <v>27</v>
      </c>
      <c r="E22" s="253"/>
      <c r="F22" s="252" t="s">
        <v>28</v>
      </c>
      <c r="G22" s="253"/>
      <c r="H22" s="254" t="s">
        <v>29</v>
      </c>
    </row>
    <row r="23" spans="2:16" ht="33" customHeight="1">
      <c r="B23" s="249"/>
      <c r="C23" s="251"/>
      <c r="D23" s="103" t="s">
        <v>35</v>
      </c>
      <c r="E23" s="103" t="s">
        <v>36</v>
      </c>
      <c r="F23" s="103" t="s">
        <v>35</v>
      </c>
      <c r="G23" s="103" t="s">
        <v>36</v>
      </c>
      <c r="H23" s="255"/>
      <c r="I23" s="93" t="s">
        <v>48</v>
      </c>
    </row>
    <row r="24" spans="2:16" ht="45" customHeight="1">
      <c r="B24" s="108" t="s">
        <v>49</v>
      </c>
      <c r="C24" s="109">
        <f t="shared" ref="C24:G24" si="2">SUM(C25:C26)</f>
        <v>0</v>
      </c>
      <c r="D24" s="18" t="e">
        <f t="shared" si="2"/>
        <v>#REF!</v>
      </c>
      <c r="E24" s="109" t="e">
        <f t="shared" si="2"/>
        <v>#REF!</v>
      </c>
      <c r="F24" s="18" t="e">
        <f t="shared" si="2"/>
        <v>#REF!</v>
      </c>
      <c r="G24" s="109" t="e">
        <f t="shared" si="2"/>
        <v>#REF!</v>
      </c>
      <c r="H24" s="110" t="e">
        <f>SUM(H25:H26)</f>
        <v>#REF!</v>
      </c>
      <c r="I24" s="101" t="e">
        <f>C24+D24+E24</f>
        <v>#REF!</v>
      </c>
      <c r="J24" s="101" t="e">
        <f>I24-H24</f>
        <v>#REF!</v>
      </c>
      <c r="K24" s="101" t="s">
        <v>50</v>
      </c>
    </row>
    <row r="25" spans="2:16" ht="45" customHeight="1">
      <c r="B25" s="108" t="s">
        <v>16</v>
      </c>
      <c r="C25" s="109"/>
      <c r="D25" s="18" t="e">
        <f>#REF!</f>
        <v>#REF!</v>
      </c>
      <c r="E25" s="18" t="e">
        <f>#REF!</f>
        <v>#REF!</v>
      </c>
      <c r="F25" s="18" t="e">
        <f>#REF!</f>
        <v>#REF!</v>
      </c>
      <c r="G25" s="18" t="e">
        <f>#REF!</f>
        <v>#REF!</v>
      </c>
      <c r="H25" s="110" t="e">
        <f>C25+F25+G25</f>
        <v>#REF!</v>
      </c>
      <c r="I25" s="101" t="e">
        <f>C25+D25+E25</f>
        <v>#REF!</v>
      </c>
      <c r="J25" s="101" t="e">
        <f>I25-H25</f>
        <v>#REF!</v>
      </c>
      <c r="K25" s="101" t="s">
        <v>50</v>
      </c>
    </row>
    <row r="26" spans="2:16" ht="45" customHeight="1" thickBot="1">
      <c r="B26" s="148" t="s">
        <v>51</v>
      </c>
      <c r="C26" s="149"/>
      <c r="D26" s="19"/>
      <c r="E26" s="19"/>
      <c r="F26" s="19"/>
      <c r="G26" s="19"/>
      <c r="H26" s="145">
        <f>C26+F26+G26</f>
        <v>0</v>
      </c>
      <c r="I26" s="101">
        <f>C26+D26+E26</f>
        <v>0</v>
      </c>
      <c r="J26" s="101">
        <f>I26-H26</f>
        <v>0</v>
      </c>
      <c r="K26" s="101" t="s">
        <v>50</v>
      </c>
    </row>
    <row r="27" spans="2:16" ht="9" customHeight="1">
      <c r="B27" s="99"/>
      <c r="C27" s="99"/>
      <c r="D27" s="99"/>
      <c r="E27" s="99"/>
      <c r="F27" s="99"/>
      <c r="G27" s="99"/>
      <c r="H27" s="99"/>
    </row>
    <row r="28" spans="2:16" ht="20.25" hidden="1" customHeight="1"/>
    <row r="29" spans="2:16" ht="20.25" hidden="1" customHeight="1"/>
    <row r="30" spans="2:16" ht="14.25" hidden="1">
      <c r="B30" s="150" t="s">
        <v>17</v>
      </c>
      <c r="C30" s="151" t="s">
        <v>52</v>
      </c>
      <c r="D30" s="152" t="s">
        <v>53</v>
      </c>
      <c r="E30" s="151" t="s">
        <v>54</v>
      </c>
      <c r="G30" s="93"/>
      <c r="H30" s="93"/>
      <c r="O30" s="53"/>
      <c r="P30" s="53"/>
    </row>
    <row r="31" spans="2:16" ht="15" hidden="1">
      <c r="B31" s="153" t="s">
        <v>18</v>
      </c>
      <c r="C31" s="154">
        <v>39922113</v>
      </c>
      <c r="D31" s="155"/>
      <c r="E31" s="155">
        <f>SUM(C31:D31)</f>
        <v>39922113</v>
      </c>
      <c r="G31" s="93"/>
      <c r="H31" s="93"/>
      <c r="O31" s="53"/>
      <c r="P31" s="53"/>
    </row>
    <row r="32" spans="2:16" ht="15" hidden="1">
      <c r="B32" s="153" t="s">
        <v>19</v>
      </c>
      <c r="C32" s="154">
        <v>3302571667</v>
      </c>
      <c r="D32" s="154">
        <v>1780946434</v>
      </c>
      <c r="E32" s="155">
        <f t="shared" ref="E32:E41" si="3">SUM(C32:D32)</f>
        <v>5083518101</v>
      </c>
      <c r="G32" s="93"/>
      <c r="H32" s="93"/>
      <c r="O32" s="53"/>
      <c r="P32" s="53"/>
    </row>
    <row r="33" spans="2:16" ht="15" hidden="1">
      <c r="B33" s="153" t="s">
        <v>10</v>
      </c>
      <c r="C33" s="154">
        <v>155329320</v>
      </c>
      <c r="D33" s="154">
        <v>384743740</v>
      </c>
      <c r="E33" s="155">
        <f t="shared" si="3"/>
        <v>540073060</v>
      </c>
      <c r="G33" s="93"/>
      <c r="H33" s="93"/>
      <c r="O33" s="53"/>
      <c r="P33" s="53"/>
    </row>
    <row r="34" spans="2:16" ht="15" hidden="1">
      <c r="B34" s="156" t="s">
        <v>93</v>
      </c>
      <c r="C34" s="154">
        <v>1142858974</v>
      </c>
      <c r="D34" s="155"/>
      <c r="E34" s="155">
        <f t="shared" si="3"/>
        <v>1142858974</v>
      </c>
      <c r="G34" s="93"/>
      <c r="H34" s="93"/>
      <c r="O34" s="53"/>
      <c r="P34" s="53"/>
    </row>
    <row r="35" spans="2:16" ht="15" hidden="1">
      <c r="B35" s="153" t="s">
        <v>14</v>
      </c>
      <c r="C35" s="154">
        <v>224243208</v>
      </c>
      <c r="D35" s="154">
        <v>52484400</v>
      </c>
      <c r="E35" s="155">
        <f t="shared" si="3"/>
        <v>276727608</v>
      </c>
      <c r="G35" s="93"/>
      <c r="H35" s="93"/>
      <c r="O35" s="53"/>
      <c r="P35" s="53"/>
    </row>
    <row r="36" spans="2:16" ht="15" hidden="1">
      <c r="B36" s="156" t="s">
        <v>94</v>
      </c>
      <c r="C36" s="154">
        <v>466978999</v>
      </c>
      <c r="D36" s="155"/>
      <c r="E36" s="155">
        <f t="shared" si="3"/>
        <v>466978999</v>
      </c>
      <c r="G36" s="93"/>
      <c r="H36" s="93"/>
      <c r="O36" s="53"/>
      <c r="P36" s="53"/>
    </row>
    <row r="37" spans="2:16" ht="15" hidden="1">
      <c r="B37" s="156" t="s">
        <v>95</v>
      </c>
      <c r="C37" s="154">
        <v>3254006708</v>
      </c>
      <c r="D37" s="155"/>
      <c r="E37" s="155">
        <f t="shared" si="3"/>
        <v>3254006708</v>
      </c>
      <c r="G37" s="93"/>
      <c r="H37" s="93"/>
      <c r="O37" s="53"/>
      <c r="P37" s="53"/>
    </row>
    <row r="38" spans="2:16" ht="15" hidden="1">
      <c r="B38" s="153" t="s">
        <v>11</v>
      </c>
      <c r="C38" s="154">
        <v>1220859831</v>
      </c>
      <c r="D38" s="155"/>
      <c r="E38" s="155">
        <f t="shared" si="3"/>
        <v>1220859831</v>
      </c>
      <c r="G38" s="93"/>
      <c r="H38" s="93"/>
      <c r="O38" s="53"/>
      <c r="P38" s="53"/>
    </row>
    <row r="39" spans="2:16" ht="15" hidden="1">
      <c r="B39" s="153" t="s">
        <v>12</v>
      </c>
      <c r="C39" s="154">
        <v>866963933</v>
      </c>
      <c r="D39" s="154">
        <v>28360000</v>
      </c>
      <c r="E39" s="155">
        <f t="shared" si="3"/>
        <v>895323933</v>
      </c>
      <c r="G39" s="93"/>
      <c r="H39" s="93"/>
      <c r="O39" s="53"/>
      <c r="P39" s="53"/>
    </row>
    <row r="40" spans="2:16" ht="15" hidden="1">
      <c r="B40" s="153" t="s">
        <v>13</v>
      </c>
      <c r="C40" s="154">
        <v>4882582917</v>
      </c>
      <c r="D40" s="155"/>
      <c r="E40" s="155">
        <f t="shared" si="3"/>
        <v>4882582917</v>
      </c>
      <c r="G40" s="93"/>
      <c r="H40" s="93"/>
      <c r="O40" s="53"/>
      <c r="P40" s="53"/>
    </row>
    <row r="41" spans="2:16" ht="15" hidden="1">
      <c r="B41" s="153" t="s">
        <v>20</v>
      </c>
      <c r="C41" s="155">
        <f>SUM(C31:C40)</f>
        <v>15556317670</v>
      </c>
      <c r="D41" s="155">
        <f>SUM(D31:D40)</f>
        <v>2246534574</v>
      </c>
      <c r="E41" s="155">
        <f t="shared" si="3"/>
        <v>17802852244</v>
      </c>
      <c r="G41" s="93"/>
      <c r="H41" s="93"/>
      <c r="O41" s="53"/>
      <c r="P41" s="53"/>
    </row>
    <row r="42" spans="2:16" hidden="1"/>
    <row r="43" spans="2:16" hidden="1">
      <c r="B43" s="15" t="s">
        <v>55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3" t="s">
        <v>56</v>
      </c>
    </row>
    <row r="290" spans="9:11">
      <c r="I290" s="157"/>
      <c r="K290" s="93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3" customWidth="1"/>
    <col min="2" max="2" width="22" style="53" customWidth="1"/>
    <col min="3" max="3" width="17.875" style="53" customWidth="1"/>
    <col min="4" max="4" width="14.75" style="53" customWidth="1"/>
    <col min="5" max="5" width="15.25" style="53" customWidth="1"/>
    <col min="6" max="6" width="14.25" style="53" customWidth="1"/>
    <col min="7" max="7" width="13.5" style="53" customWidth="1"/>
    <col min="8" max="8" width="17.25" style="53" customWidth="1"/>
    <col min="9" max="9" width="17.125" style="93" hidden="1" customWidth="1"/>
    <col min="10" max="10" width="16" style="93" hidden="1" customWidth="1"/>
    <col min="11" max="11" width="14.625" style="93" hidden="1" customWidth="1"/>
    <col min="12" max="12" width="21.75" style="93" hidden="1" customWidth="1"/>
    <col min="13" max="14" width="14.75" style="93" hidden="1" customWidth="1"/>
    <col min="15" max="15" width="12.25" style="93" hidden="1" customWidth="1"/>
    <col min="16" max="16" width="13.375" style="93" hidden="1" customWidth="1"/>
    <col min="17" max="16384" width="9" style="53"/>
  </cols>
  <sheetData>
    <row r="1" spans="2:16" ht="33" customHeight="1">
      <c r="B1" s="258" t="s">
        <v>546</v>
      </c>
      <c r="C1" s="259"/>
      <c r="D1" s="259"/>
      <c r="E1" s="259"/>
      <c r="F1" s="259"/>
      <c r="G1" s="259"/>
      <c r="H1" s="259"/>
    </row>
    <row r="2" spans="2:16" ht="12.75" customHeight="1">
      <c r="B2" s="94"/>
      <c r="C2" s="95"/>
      <c r="D2" s="95"/>
      <c r="E2" s="95"/>
      <c r="F2" s="95"/>
      <c r="G2" s="95"/>
      <c r="H2" s="95"/>
    </row>
    <row r="3" spans="2:16" ht="23.25" customHeight="1">
      <c r="B3" s="96" t="s">
        <v>129</v>
      </c>
      <c r="C3" s="97"/>
      <c r="D3" s="158"/>
      <c r="E3" s="50" t="e">
        <f>SUM(D7:E7)</f>
        <v>#REF!</v>
      </c>
      <c r="F3" s="50"/>
      <c r="G3" s="50" t="e">
        <f>SUM(F7:G7)</f>
        <v>#REF!</v>
      </c>
    </row>
    <row r="4" spans="2:16" s="99" customFormat="1" ht="18" customHeight="1" thickBot="1">
      <c r="B4" s="98"/>
      <c r="H4" s="100" t="s">
        <v>22</v>
      </c>
      <c r="I4" s="101"/>
      <c r="J4" s="101"/>
      <c r="K4" s="101"/>
      <c r="L4" s="101"/>
      <c r="M4" s="102" t="s">
        <v>23</v>
      </c>
      <c r="N4" s="101"/>
      <c r="O4" s="102" t="s">
        <v>24</v>
      </c>
      <c r="P4" s="102"/>
    </row>
    <row r="5" spans="2:16" ht="24" customHeight="1">
      <c r="B5" s="260" t="s">
        <v>25</v>
      </c>
      <c r="C5" s="262" t="s">
        <v>26</v>
      </c>
      <c r="D5" s="264" t="s">
        <v>27</v>
      </c>
      <c r="E5" s="264"/>
      <c r="F5" s="264" t="s">
        <v>28</v>
      </c>
      <c r="G5" s="264"/>
      <c r="H5" s="265" t="s">
        <v>29</v>
      </c>
      <c r="I5" s="242" t="s">
        <v>30</v>
      </c>
      <c r="J5" s="242"/>
      <c r="K5" s="238" t="s">
        <v>31</v>
      </c>
      <c r="L5" s="240" t="s">
        <v>32</v>
      </c>
      <c r="M5" s="242" t="s">
        <v>33</v>
      </c>
      <c r="N5" s="243"/>
      <c r="O5" s="244" t="s">
        <v>34</v>
      </c>
      <c r="P5" s="245"/>
    </row>
    <row r="6" spans="2:16" ht="24" customHeight="1">
      <c r="B6" s="261"/>
      <c r="C6" s="263"/>
      <c r="D6" s="103" t="s">
        <v>35</v>
      </c>
      <c r="E6" s="103" t="s">
        <v>36</v>
      </c>
      <c r="F6" s="103" t="s">
        <v>35</v>
      </c>
      <c r="G6" s="103" t="s">
        <v>36</v>
      </c>
      <c r="H6" s="266"/>
      <c r="I6" s="104" t="s">
        <v>37</v>
      </c>
      <c r="J6" s="105" t="s">
        <v>38</v>
      </c>
      <c r="K6" s="239"/>
      <c r="L6" s="241"/>
      <c r="M6" s="106" t="s">
        <v>37</v>
      </c>
      <c r="N6" s="107" t="s">
        <v>38</v>
      </c>
      <c r="O6" s="246"/>
      <c r="P6" s="247"/>
    </row>
    <row r="7" spans="2:16" ht="38.25" customHeight="1" thickBot="1">
      <c r="B7" s="108" t="s">
        <v>39</v>
      </c>
      <c r="C7" s="109">
        <f t="shared" ref="C7:H7" si="0">SUM(C8:C33)</f>
        <v>0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110" t="e">
        <f t="shared" si="0"/>
        <v>#REF!</v>
      </c>
      <c r="I7" s="111" t="e">
        <f>#REF!+#REF!</f>
        <v>#REF!</v>
      </c>
      <c r="J7" s="112" t="e">
        <f>#REF!+#REF!</f>
        <v>#REF!</v>
      </c>
      <c r="K7" s="113" t="e">
        <f>I7-J7</f>
        <v>#REF!</v>
      </c>
      <c r="L7" s="114" t="s">
        <v>40</v>
      </c>
      <c r="M7" s="115" t="e">
        <f>#REF!+#REF!</f>
        <v>#REF!</v>
      </c>
      <c r="N7" s="116" t="e">
        <f>#REF!+#REF!</f>
        <v>#REF!</v>
      </c>
      <c r="O7" s="117">
        <v>0</v>
      </c>
      <c r="P7" s="117">
        <v>0</v>
      </c>
    </row>
    <row r="8" spans="2:16" ht="38.25" customHeight="1">
      <c r="B8" s="126" t="s">
        <v>120</v>
      </c>
      <c r="C8" s="127"/>
      <c r="D8" s="18" t="e">
        <f>SUMIFS(#REF!,#REF!,'2추총괄표(실국별)'!$B8)</f>
        <v>#REF!</v>
      </c>
      <c r="E8" s="18" t="e">
        <f>SUMIFS(#REF!,#REF!,'2추총괄표(실국별)'!$B8)</f>
        <v>#REF!</v>
      </c>
      <c r="F8" s="18" t="e">
        <f>SUMIFS(#REF!,#REF!,'2추총괄표(실국별)'!$B8)</f>
        <v>#REF!</v>
      </c>
      <c r="G8" s="18" t="e">
        <f>SUMIFS(#REF!,#REF!,'2추총괄표(실국별)'!$B8)</f>
        <v>#REF!</v>
      </c>
      <c r="H8" s="110" t="e">
        <f>C8+F8+G8</f>
        <v>#REF!</v>
      </c>
      <c r="I8" s="256" t="s">
        <v>42</v>
      </c>
      <c r="J8" s="257"/>
      <c r="K8" s="101"/>
      <c r="N8" s="128" t="s">
        <v>43</v>
      </c>
    </row>
    <row r="9" spans="2:16" ht="38.25" customHeight="1" thickBot="1">
      <c r="B9" s="126" t="s">
        <v>107</v>
      </c>
      <c r="C9" s="109"/>
      <c r="D9" s="18" t="e">
        <f>SUMIFS(#REF!,#REF!,'2추총괄표(실국별)'!$B9)</f>
        <v>#REF!</v>
      </c>
      <c r="E9" s="18" t="e">
        <f>SUMIFS(#REF!,#REF!,'2추총괄표(실국별)'!$B9)</f>
        <v>#REF!</v>
      </c>
      <c r="F9" s="18" t="e">
        <f>SUMIFS(#REF!,#REF!,'2추총괄표(실국별)'!$B9)</f>
        <v>#REF!</v>
      </c>
      <c r="G9" s="18" t="e">
        <f>SUMIFS(#REF!,#REF!,'2추총괄표(실국별)'!$B9)</f>
        <v>#REF!</v>
      </c>
      <c r="H9" s="110" t="e">
        <f t="shared" ref="H9" si="1">C9+F9+G9</f>
        <v>#REF!</v>
      </c>
      <c r="I9" s="129" t="e">
        <f>#REF!+#REF!</f>
        <v>#REF!</v>
      </c>
      <c r="J9" s="130" t="e">
        <f>#REF!+#REF!</f>
        <v>#REF!</v>
      </c>
      <c r="K9" s="101"/>
      <c r="N9" s="131" t="e">
        <f>#REF!-#REF!</f>
        <v>#REF!</v>
      </c>
    </row>
    <row r="10" spans="2:16" ht="38.25" customHeight="1" thickBot="1">
      <c r="B10" s="126" t="s">
        <v>108</v>
      </c>
      <c r="C10" s="109"/>
      <c r="D10" s="18" t="e">
        <f>SUMIFS(#REF!,#REF!,'2추총괄표(실국별)'!$B10)</f>
        <v>#REF!</v>
      </c>
      <c r="E10" s="18" t="e">
        <f>SUMIFS(#REF!,#REF!,'2추총괄표(실국별)'!$B10)</f>
        <v>#REF!</v>
      </c>
      <c r="F10" s="18" t="e">
        <f>SUMIFS(#REF!,#REF!,'2추총괄표(실국별)'!$B10)</f>
        <v>#REF!</v>
      </c>
      <c r="G10" s="18" t="e">
        <f>SUMIFS(#REF!,#REF!,'2추총괄표(실국별)'!$B10)</f>
        <v>#REF!</v>
      </c>
      <c r="H10" s="110" t="e">
        <f t="shared" ref="H10:H30" si="2">C10+F10+G10</f>
        <v>#REF!</v>
      </c>
      <c r="I10" s="129" t="e">
        <f>#REF!+#REF!</f>
        <v>#REF!</v>
      </c>
      <c r="J10" s="130" t="e">
        <f>#REF!+#REF!</f>
        <v>#REF!</v>
      </c>
      <c r="K10" s="101"/>
      <c r="N10" s="131" t="e">
        <f>#REF!-#REF!</f>
        <v>#REF!</v>
      </c>
    </row>
    <row r="11" spans="2:16" ht="38.25" customHeight="1">
      <c r="B11" s="126" t="s">
        <v>109</v>
      </c>
      <c r="C11" s="109"/>
      <c r="D11" s="18" t="e">
        <f>SUMIFS(#REF!,#REF!,'2추총괄표(실국별)'!$B11)</f>
        <v>#REF!</v>
      </c>
      <c r="E11" s="18" t="e">
        <f>SUMIFS(#REF!,#REF!,'2추총괄표(실국별)'!$B11)</f>
        <v>#REF!</v>
      </c>
      <c r="F11" s="18" t="e">
        <f>SUMIFS(#REF!,#REF!,'2추총괄표(실국별)'!$B11)</f>
        <v>#REF!</v>
      </c>
      <c r="G11" s="18" t="e">
        <f>SUMIFS(#REF!,#REF!,'2추총괄표(실국별)'!$B11)</f>
        <v>#REF!</v>
      </c>
      <c r="H11" s="110" t="e">
        <f t="shared" si="2"/>
        <v>#REF!</v>
      </c>
      <c r="J11" s="132"/>
      <c r="K11" s="133"/>
    </row>
    <row r="12" spans="2:16" ht="38.25" customHeight="1">
      <c r="B12" s="126" t="s">
        <v>181</v>
      </c>
      <c r="C12" s="109"/>
      <c r="D12" s="18" t="e">
        <f>SUMIFS(#REF!,#REF!,'2추총괄표(실국별)'!$B12)</f>
        <v>#REF!</v>
      </c>
      <c r="E12" s="18" t="e">
        <f>SUMIFS(#REF!,#REF!,'2추총괄표(실국별)'!$B12)</f>
        <v>#REF!</v>
      </c>
      <c r="F12" s="18" t="e">
        <f>SUMIFS(#REF!,#REF!,'2추총괄표(실국별)'!$B12)</f>
        <v>#REF!</v>
      </c>
      <c r="G12" s="18" t="e">
        <f>SUMIFS(#REF!,#REF!,'2추총괄표(실국별)'!$B12)</f>
        <v>#REF!</v>
      </c>
      <c r="H12" s="110" t="e">
        <f t="shared" si="2"/>
        <v>#REF!</v>
      </c>
      <c r="J12" s="134"/>
      <c r="L12" s="135"/>
      <c r="M12" s="135"/>
    </row>
    <row r="13" spans="2:16" ht="38.25" customHeight="1">
      <c r="B13" s="126" t="s">
        <v>110</v>
      </c>
      <c r="C13" s="109"/>
      <c r="D13" s="18" t="e">
        <f>SUMIFS(#REF!,#REF!,'2추총괄표(실국별)'!$B13)</f>
        <v>#REF!</v>
      </c>
      <c r="E13" s="18" t="e">
        <f>SUMIFS(#REF!,#REF!,'2추총괄표(실국별)'!$B13)</f>
        <v>#REF!</v>
      </c>
      <c r="F13" s="18" t="e">
        <f>SUMIFS(#REF!,#REF!,'2추총괄표(실국별)'!$B13)</f>
        <v>#REF!</v>
      </c>
      <c r="G13" s="18" t="e">
        <f>SUMIFS(#REF!,#REF!,'2추총괄표(실국별)'!$B13)</f>
        <v>#REF!</v>
      </c>
      <c r="H13" s="110" t="e">
        <f t="shared" si="2"/>
        <v>#REF!</v>
      </c>
      <c r="K13" s="13"/>
      <c r="L13" s="14"/>
      <c r="N13" s="93" t="s">
        <v>44</v>
      </c>
    </row>
    <row r="14" spans="2:16" s="138" customFormat="1" ht="38.25" customHeight="1">
      <c r="B14" s="126" t="s">
        <v>65</v>
      </c>
      <c r="C14" s="136"/>
      <c r="D14" s="18" t="e">
        <f>SUMIFS(#REF!,#REF!,'2추총괄표(실국별)'!$B14)</f>
        <v>#REF!</v>
      </c>
      <c r="E14" s="18" t="e">
        <f>SUMIFS(#REF!,#REF!,'2추총괄표(실국별)'!$B14)</f>
        <v>#REF!</v>
      </c>
      <c r="F14" s="18" t="e">
        <f>SUMIFS(#REF!,#REF!,'2추총괄표(실국별)'!$B14)</f>
        <v>#REF!</v>
      </c>
      <c r="G14" s="18" t="e">
        <f>SUMIFS(#REF!,#REF!,'2추총괄표(실국별)'!$B14)</f>
        <v>#REF!</v>
      </c>
      <c r="H14" s="110" t="e">
        <f t="shared" si="2"/>
        <v>#REF!</v>
      </c>
      <c r="I14" s="137"/>
      <c r="J14" s="137"/>
      <c r="K14" s="13"/>
      <c r="L14" s="14"/>
      <c r="M14" s="123"/>
      <c r="N14" s="124" t="e">
        <f>N10-#REF!</f>
        <v>#REF!</v>
      </c>
      <c r="O14" s="137"/>
      <c r="P14" s="137"/>
    </row>
    <row r="15" spans="2:16" s="138" customFormat="1" ht="38.25" customHeight="1">
      <c r="B15" s="126" t="s">
        <v>210</v>
      </c>
      <c r="C15" s="136"/>
      <c r="D15" s="18" t="e">
        <f>SUMIFS(#REF!,#REF!,'2추총괄표(실국별)'!$B15)</f>
        <v>#REF!</v>
      </c>
      <c r="E15" s="18" t="e">
        <f>SUMIFS(#REF!,#REF!,'2추총괄표(실국별)'!$B15)</f>
        <v>#REF!</v>
      </c>
      <c r="F15" s="18" t="e">
        <f>SUMIFS(#REF!,#REF!,'2추총괄표(실국별)'!$B15)</f>
        <v>#REF!</v>
      </c>
      <c r="G15" s="18" t="e">
        <f>SUMIFS(#REF!,#REF!,'2추총괄표(실국별)'!$B15)</f>
        <v>#REF!</v>
      </c>
      <c r="H15" s="110" t="e">
        <f t="shared" si="2"/>
        <v>#REF!</v>
      </c>
      <c r="I15" s="137"/>
      <c r="J15" s="137"/>
      <c r="K15" s="13"/>
      <c r="L15" s="14"/>
      <c r="M15" s="137"/>
      <c r="N15" s="137"/>
      <c r="O15" s="137"/>
      <c r="P15" s="137"/>
    </row>
    <row r="16" spans="2:16" s="138" customFormat="1" ht="38.25" customHeight="1">
      <c r="B16" s="126" t="s">
        <v>217</v>
      </c>
      <c r="C16" s="136"/>
      <c r="D16" s="18" t="e">
        <f>SUMIFS(#REF!,#REF!,'2추총괄표(실국별)'!$B16)</f>
        <v>#REF!</v>
      </c>
      <c r="E16" s="18" t="e">
        <f>SUMIFS(#REF!,#REF!,'2추총괄표(실국별)'!$B16)</f>
        <v>#REF!</v>
      </c>
      <c r="F16" s="18" t="e">
        <f>SUMIFS(#REF!,#REF!,'2추총괄표(실국별)'!$B16)</f>
        <v>#REF!</v>
      </c>
      <c r="G16" s="18" t="e">
        <f>SUMIFS(#REF!,#REF!,'2추총괄표(실국별)'!$B16)</f>
        <v>#REF!</v>
      </c>
      <c r="H16" s="110" t="e">
        <f t="shared" ref="H16:H23" si="3">C16+F16+G16</f>
        <v>#REF!</v>
      </c>
      <c r="I16" s="137"/>
      <c r="J16" s="137"/>
      <c r="K16" s="13"/>
      <c r="L16" s="14"/>
      <c r="M16" s="137"/>
      <c r="N16" s="137"/>
      <c r="O16" s="137"/>
      <c r="P16" s="137"/>
    </row>
    <row r="17" spans="2:16" s="142" customFormat="1" ht="38.25" customHeight="1">
      <c r="B17" s="139" t="s">
        <v>62</v>
      </c>
      <c r="C17" s="140"/>
      <c r="D17" s="18" t="e">
        <f>SUMIFS(#REF!,#REF!,'2추총괄표(실국별)'!$B17)</f>
        <v>#REF!</v>
      </c>
      <c r="E17" s="18" t="e">
        <f>SUMIFS(#REF!,#REF!,'2추총괄표(실국별)'!$B17)</f>
        <v>#REF!</v>
      </c>
      <c r="F17" s="18" t="e">
        <f>SUMIFS(#REF!,#REF!,'2추총괄표(실국별)'!$B17)</f>
        <v>#REF!</v>
      </c>
      <c r="G17" s="18" t="e">
        <f>SUMIFS(#REF!,#REF!,'2추총괄표(실국별)'!$B17)</f>
        <v>#REF!</v>
      </c>
      <c r="H17" s="110" t="e">
        <f t="shared" si="3"/>
        <v>#REF!</v>
      </c>
      <c r="I17" s="141"/>
      <c r="J17" s="141"/>
      <c r="K17" s="13"/>
      <c r="L17" s="14"/>
      <c r="M17" s="141"/>
      <c r="N17" s="141"/>
      <c r="O17" s="141"/>
      <c r="P17" s="141"/>
    </row>
    <row r="18" spans="2:16" ht="38.25" customHeight="1" thickBot="1">
      <c r="B18" s="126" t="s">
        <v>121</v>
      </c>
      <c r="C18" s="109"/>
      <c r="D18" s="18" t="e">
        <f>SUMIFS(#REF!,#REF!,'2추총괄표(실국별)'!$B18)</f>
        <v>#REF!</v>
      </c>
      <c r="E18" s="18" t="e">
        <f>SUMIFS(#REF!,#REF!,'2추총괄표(실국별)'!$B18)</f>
        <v>#REF!</v>
      </c>
      <c r="F18" s="18" t="e">
        <f>SUMIFS(#REF!,#REF!,'2추총괄표(실국별)'!$B18)</f>
        <v>#REF!</v>
      </c>
      <c r="G18" s="18" t="e">
        <f>SUMIFS(#REF!,#REF!,'2추총괄표(실국별)'!$B18)</f>
        <v>#REF!</v>
      </c>
      <c r="H18" s="110" t="e">
        <f t="shared" si="3"/>
        <v>#REF!</v>
      </c>
      <c r="I18" s="129" t="e">
        <f>#REF!+#REF!</f>
        <v>#REF!</v>
      </c>
      <c r="J18" s="130" t="e">
        <f>#REF!+#REF!</f>
        <v>#REF!</v>
      </c>
      <c r="K18" s="101"/>
      <c r="N18" s="131" t="e">
        <f>#REF!-#REF!</f>
        <v>#REF!</v>
      </c>
    </row>
    <row r="19" spans="2:16" ht="38.25" customHeight="1">
      <c r="B19" s="126" t="s">
        <v>115</v>
      </c>
      <c r="C19" s="109"/>
      <c r="D19" s="18" t="e">
        <f>SUMIFS(#REF!,#REF!,'2추총괄표(실국별)'!$B19)</f>
        <v>#REF!</v>
      </c>
      <c r="E19" s="18" t="e">
        <f>SUMIFS(#REF!,#REF!,'2추총괄표(실국별)'!$B19)</f>
        <v>#REF!</v>
      </c>
      <c r="F19" s="18" t="e">
        <f>SUMIFS(#REF!,#REF!,'2추총괄표(실국별)'!$B19)</f>
        <v>#REF!</v>
      </c>
      <c r="G19" s="18" t="e">
        <f>SUMIFS(#REF!,#REF!,'2추총괄표(실국별)'!$B19)</f>
        <v>#REF!</v>
      </c>
      <c r="H19" s="110" t="e">
        <f t="shared" si="3"/>
        <v>#REF!</v>
      </c>
      <c r="J19" s="132"/>
      <c r="K19" s="133"/>
    </row>
    <row r="20" spans="2:16" ht="38.25" customHeight="1">
      <c r="B20" s="126" t="s">
        <v>111</v>
      </c>
      <c r="C20" s="109"/>
      <c r="D20" s="18" t="e">
        <f>SUMIFS(#REF!,#REF!,'2추총괄표(실국별)'!$B20)</f>
        <v>#REF!</v>
      </c>
      <c r="E20" s="18" t="e">
        <f>SUMIFS(#REF!,#REF!,'2추총괄표(실국별)'!$B20)</f>
        <v>#REF!</v>
      </c>
      <c r="F20" s="18" t="e">
        <f>SUMIFS(#REF!,#REF!,'2추총괄표(실국별)'!$B20)</f>
        <v>#REF!</v>
      </c>
      <c r="G20" s="18" t="e">
        <f>SUMIFS(#REF!,#REF!,'2추총괄표(실국별)'!$B20)</f>
        <v>#REF!</v>
      </c>
      <c r="H20" s="110" t="e">
        <f t="shared" si="3"/>
        <v>#REF!</v>
      </c>
      <c r="J20" s="134"/>
      <c r="L20" s="135"/>
      <c r="M20" s="135"/>
    </row>
    <row r="21" spans="2:16" ht="38.25" customHeight="1">
      <c r="B21" s="126" t="s">
        <v>112</v>
      </c>
      <c r="C21" s="109"/>
      <c r="D21" s="18" t="e">
        <f>SUMIFS(#REF!,#REF!,'2추총괄표(실국별)'!$B21)</f>
        <v>#REF!</v>
      </c>
      <c r="E21" s="18" t="e">
        <f>SUMIFS(#REF!,#REF!,'2추총괄표(실국별)'!$B21)</f>
        <v>#REF!</v>
      </c>
      <c r="F21" s="18" t="e">
        <f>SUMIFS(#REF!,#REF!,'2추총괄표(실국별)'!$B21)</f>
        <v>#REF!</v>
      </c>
      <c r="G21" s="18" t="e">
        <f>SUMIFS(#REF!,#REF!,'2추총괄표(실국별)'!$B21)</f>
        <v>#REF!</v>
      </c>
      <c r="H21" s="110" t="e">
        <f t="shared" si="3"/>
        <v>#REF!</v>
      </c>
      <c r="K21" s="13"/>
      <c r="L21" s="14"/>
      <c r="N21" s="93" t="s">
        <v>44</v>
      </c>
    </row>
    <row r="22" spans="2:16" s="138" customFormat="1" ht="38.25" customHeight="1">
      <c r="B22" s="126" t="s">
        <v>113</v>
      </c>
      <c r="C22" s="136"/>
      <c r="D22" s="18" t="e">
        <f>SUMIFS(#REF!,#REF!,'2추총괄표(실국별)'!$B22)</f>
        <v>#REF!</v>
      </c>
      <c r="E22" s="18" t="e">
        <f>SUMIFS(#REF!,#REF!,'2추총괄표(실국별)'!$B22)</f>
        <v>#REF!</v>
      </c>
      <c r="F22" s="18" t="e">
        <f>SUMIFS(#REF!,#REF!,'2추총괄표(실국별)'!$B22)</f>
        <v>#REF!</v>
      </c>
      <c r="G22" s="18" t="e">
        <f>SUMIFS(#REF!,#REF!,'2추총괄표(실국별)'!$B22)</f>
        <v>#REF!</v>
      </c>
      <c r="H22" s="110" t="e">
        <f t="shared" si="3"/>
        <v>#REF!</v>
      </c>
      <c r="I22" s="137"/>
      <c r="J22" s="137"/>
      <c r="K22" s="13"/>
      <c r="L22" s="14"/>
      <c r="M22" s="123"/>
      <c r="N22" s="124" t="e">
        <f>N18-#REF!</f>
        <v>#REF!</v>
      </c>
      <c r="O22" s="137"/>
      <c r="P22" s="137"/>
    </row>
    <row r="23" spans="2:16" s="138" customFormat="1" ht="38.25" customHeight="1">
      <c r="B23" s="126" t="s">
        <v>380</v>
      </c>
      <c r="C23" s="136"/>
      <c r="D23" s="18" t="e">
        <f>SUMIFS(#REF!,#REF!,'2추총괄표(실국별)'!$B23)</f>
        <v>#REF!</v>
      </c>
      <c r="E23" s="18" t="e">
        <f>SUMIFS(#REF!,#REF!,'2추총괄표(실국별)'!$B23)</f>
        <v>#REF!</v>
      </c>
      <c r="F23" s="18" t="e">
        <f>SUMIFS(#REF!,#REF!,'2추총괄표(실국별)'!$B23)</f>
        <v>#REF!</v>
      </c>
      <c r="G23" s="18" t="e">
        <f>SUMIFS(#REF!,#REF!,'2추총괄표(실국별)'!$B23)</f>
        <v>#REF!</v>
      </c>
      <c r="H23" s="110" t="e">
        <f t="shared" si="3"/>
        <v>#REF!</v>
      </c>
      <c r="I23" s="137"/>
      <c r="J23" s="137"/>
      <c r="K23" s="13"/>
      <c r="L23" s="14"/>
      <c r="M23" s="137"/>
      <c r="N23" s="137"/>
      <c r="O23" s="137"/>
      <c r="P23" s="137"/>
    </row>
    <row r="24" spans="2:16" s="138" customFormat="1" ht="38.25" customHeight="1">
      <c r="B24" s="126" t="s">
        <v>387</v>
      </c>
      <c r="C24" s="136"/>
      <c r="D24" s="18" t="e">
        <f>SUMIFS(#REF!,#REF!,'2추총괄표(실국별)'!$B24)</f>
        <v>#REF!</v>
      </c>
      <c r="E24" s="18" t="e">
        <f>SUMIFS(#REF!,#REF!,'2추총괄표(실국별)'!$B24)</f>
        <v>#REF!</v>
      </c>
      <c r="F24" s="18" t="e">
        <f>SUMIFS(#REF!,#REF!,'2추총괄표(실국별)'!$B24)</f>
        <v>#REF!</v>
      </c>
      <c r="G24" s="18" t="e">
        <f>SUMIFS(#REF!,#REF!,'2추총괄표(실국별)'!$B24)</f>
        <v>#REF!</v>
      </c>
      <c r="H24" s="110" t="e">
        <f t="shared" si="2"/>
        <v>#REF!</v>
      </c>
      <c r="I24" s="137"/>
      <c r="J24" s="137"/>
      <c r="K24" s="13"/>
      <c r="L24" s="14"/>
      <c r="M24" s="137"/>
      <c r="N24" s="137"/>
      <c r="O24" s="137"/>
      <c r="P24" s="137"/>
    </row>
    <row r="25" spans="2:16" s="142" customFormat="1" ht="38.25" customHeight="1">
      <c r="B25" s="139" t="s">
        <v>389</v>
      </c>
      <c r="C25" s="140"/>
      <c r="D25" s="18" t="e">
        <f>SUMIFS(#REF!,#REF!,'2추총괄표(실국별)'!$B25)</f>
        <v>#REF!</v>
      </c>
      <c r="E25" s="18" t="e">
        <f>SUMIFS(#REF!,#REF!,'2추총괄표(실국별)'!$B25)</f>
        <v>#REF!</v>
      </c>
      <c r="F25" s="18" t="e">
        <f>SUMIFS(#REF!,#REF!,'2추총괄표(실국별)'!$B25)</f>
        <v>#REF!</v>
      </c>
      <c r="G25" s="18" t="e">
        <f>SUMIFS(#REF!,#REF!,'2추총괄표(실국별)'!$B25)</f>
        <v>#REF!</v>
      </c>
      <c r="H25" s="110" t="e">
        <f t="shared" si="2"/>
        <v>#REF!</v>
      </c>
      <c r="I25" s="141"/>
      <c r="J25" s="141"/>
      <c r="K25" s="13"/>
      <c r="L25" s="14"/>
      <c r="M25" s="141"/>
      <c r="N25" s="141"/>
      <c r="O25" s="141"/>
      <c r="P25" s="141"/>
    </row>
    <row r="26" spans="2:16" ht="38.25" customHeight="1" thickBot="1">
      <c r="B26" s="126" t="s">
        <v>396</v>
      </c>
      <c r="C26" s="109"/>
      <c r="D26" s="18" t="e">
        <f>SUMIFS(#REF!,#REF!,'2추총괄표(실국별)'!$B26)</f>
        <v>#REF!</v>
      </c>
      <c r="E26" s="18" t="e">
        <f>SUMIFS(#REF!,#REF!,'2추총괄표(실국별)'!$B26)</f>
        <v>#REF!</v>
      </c>
      <c r="F26" s="18" t="e">
        <f>SUMIFS(#REF!,#REF!,'2추총괄표(실국별)'!$B26)</f>
        <v>#REF!</v>
      </c>
      <c r="G26" s="18" t="e">
        <f>SUMIFS(#REF!,#REF!,'2추총괄표(실국별)'!$B26)</f>
        <v>#REF!</v>
      </c>
      <c r="H26" s="110" t="e">
        <f t="shared" si="2"/>
        <v>#REF!</v>
      </c>
      <c r="I26" s="129" t="e">
        <f>#REF!+#REF!</f>
        <v>#REF!</v>
      </c>
      <c r="J26" s="130" t="e">
        <f>#REF!+#REF!</f>
        <v>#REF!</v>
      </c>
      <c r="K26" s="101"/>
      <c r="N26" s="131">
        <f>M2-N2</f>
        <v>0</v>
      </c>
    </row>
    <row r="27" spans="2:16" ht="38.25" customHeight="1">
      <c r="B27" s="126" t="s">
        <v>70</v>
      </c>
      <c r="C27" s="109"/>
      <c r="D27" s="18" t="e">
        <f>SUMIFS(#REF!,#REF!,'2추총괄표(실국별)'!$B27)</f>
        <v>#REF!</v>
      </c>
      <c r="E27" s="18" t="e">
        <f>SUMIFS(#REF!,#REF!,'2추총괄표(실국별)'!$B27)</f>
        <v>#REF!</v>
      </c>
      <c r="F27" s="18" t="e">
        <f>SUMIFS(#REF!,#REF!,'2추총괄표(실국별)'!$B27)</f>
        <v>#REF!</v>
      </c>
      <c r="G27" s="18" t="e">
        <f>SUMIFS(#REF!,#REF!,'2추총괄표(실국별)'!$B27)</f>
        <v>#REF!</v>
      </c>
      <c r="H27" s="110" t="e">
        <f t="shared" si="2"/>
        <v>#REF!</v>
      </c>
      <c r="J27" s="132"/>
      <c r="K27" s="133"/>
    </row>
    <row r="28" spans="2:16" ht="38.25" customHeight="1">
      <c r="B28" s="126" t="s">
        <v>319</v>
      </c>
      <c r="C28" s="109"/>
      <c r="D28" s="18" t="e">
        <f>SUMIFS(#REF!,#REF!,'2추총괄표(실국별)'!$B28)</f>
        <v>#REF!</v>
      </c>
      <c r="E28" s="18" t="e">
        <f>SUMIFS(#REF!,#REF!,'2추총괄표(실국별)'!$B28)</f>
        <v>#REF!</v>
      </c>
      <c r="F28" s="18" t="e">
        <f>SUMIFS(#REF!,#REF!,'2추총괄표(실국별)'!$B28)</f>
        <v>#REF!</v>
      </c>
      <c r="G28" s="18" t="e">
        <f>SUMIFS(#REF!,#REF!,'2추총괄표(실국별)'!$B28)</f>
        <v>#REF!</v>
      </c>
      <c r="H28" s="110" t="e">
        <f t="shared" si="2"/>
        <v>#REF!</v>
      </c>
      <c r="J28" s="134"/>
      <c r="L28" s="135"/>
      <c r="M28" s="135"/>
    </row>
    <row r="29" spans="2:16" ht="38.25" customHeight="1">
      <c r="B29" s="126" t="s">
        <v>334</v>
      </c>
      <c r="C29" s="109"/>
      <c r="D29" s="18" t="e">
        <f>SUMIFS(#REF!,#REF!,'2추총괄표(실국별)'!$B29)</f>
        <v>#REF!</v>
      </c>
      <c r="E29" s="18" t="e">
        <f>SUMIFS(#REF!,#REF!,'2추총괄표(실국별)'!$B29)</f>
        <v>#REF!</v>
      </c>
      <c r="F29" s="18" t="e">
        <f>SUMIFS(#REF!,#REF!,'2추총괄표(실국별)'!$B29)</f>
        <v>#REF!</v>
      </c>
      <c r="G29" s="18" t="e">
        <f>SUMIFS(#REF!,#REF!,'2추총괄표(실국별)'!$B29)</f>
        <v>#REF!</v>
      </c>
      <c r="H29" s="110" t="e">
        <f t="shared" si="2"/>
        <v>#REF!</v>
      </c>
      <c r="K29" s="13"/>
      <c r="L29" s="14"/>
      <c r="N29" s="93" t="s">
        <v>44</v>
      </c>
    </row>
    <row r="30" spans="2:16" s="138" customFormat="1" ht="38.25" customHeight="1">
      <c r="B30" s="126" t="s">
        <v>67</v>
      </c>
      <c r="C30" s="136"/>
      <c r="D30" s="18" t="e">
        <f>SUMIFS(#REF!,#REF!,'2추총괄표(실국별)'!$B30)</f>
        <v>#REF!</v>
      </c>
      <c r="E30" s="18" t="e">
        <f>SUMIFS(#REF!,#REF!,'2추총괄표(실국별)'!$B30)</f>
        <v>#REF!</v>
      </c>
      <c r="F30" s="18" t="e">
        <f>SUMIFS(#REF!,#REF!,'2추총괄표(실국별)'!$B30)</f>
        <v>#REF!</v>
      </c>
      <c r="G30" s="18" t="e">
        <f>SUMIFS(#REF!,#REF!,'2추총괄표(실국별)'!$B30)</f>
        <v>#REF!</v>
      </c>
      <c r="H30" s="110" t="e">
        <f t="shared" si="2"/>
        <v>#REF!</v>
      </c>
      <c r="I30" s="137"/>
      <c r="J30" s="137"/>
      <c r="K30" s="13"/>
      <c r="L30" s="14"/>
      <c r="M30" s="123"/>
      <c r="N30" s="124">
        <f>N26-K2</f>
        <v>0</v>
      </c>
      <c r="O30" s="137"/>
      <c r="P30" s="137"/>
    </row>
    <row r="31" spans="2:16" ht="38.25" customHeight="1" thickBot="1">
      <c r="B31" s="126" t="s">
        <v>362</v>
      </c>
      <c r="C31" s="109"/>
      <c r="D31" s="18" t="e">
        <f>SUMIFS(#REF!,#REF!,'2추총괄표(실국별)'!$B31)</f>
        <v>#REF!</v>
      </c>
      <c r="E31" s="18" t="e">
        <f>SUMIFS(#REF!,#REF!,'2추총괄표(실국별)'!$B31)</f>
        <v>#REF!</v>
      </c>
      <c r="F31" s="18" t="e">
        <f>SUMIFS(#REF!,#REF!,'2추총괄표(실국별)'!$B31)</f>
        <v>#REF!</v>
      </c>
      <c r="G31" s="18" t="e">
        <f>SUMIFS(#REF!,#REF!,'2추총괄표(실국별)'!$B31)</f>
        <v>#REF!</v>
      </c>
      <c r="H31" s="110" t="e">
        <f t="shared" ref="H31:H33" si="4">C31+F31+G31</f>
        <v>#REF!</v>
      </c>
      <c r="I31" s="129" t="e">
        <f>#REF!+#REF!</f>
        <v>#REF!</v>
      </c>
      <c r="J31" s="130" t="e">
        <f>#REF!+#REF!</f>
        <v>#REF!</v>
      </c>
      <c r="K31" s="101"/>
      <c r="N31" s="131" t="e">
        <f>M7-N7</f>
        <v>#REF!</v>
      </c>
    </row>
    <row r="32" spans="2:16" ht="38.25" customHeight="1">
      <c r="B32" s="126" t="s">
        <v>372</v>
      </c>
      <c r="C32" s="109"/>
      <c r="D32" s="18" t="e">
        <f>SUMIFS(#REF!,#REF!,'2추총괄표(실국별)'!$B32)</f>
        <v>#REF!</v>
      </c>
      <c r="E32" s="18" t="e">
        <f>SUMIFS(#REF!,#REF!,'2추총괄표(실국별)'!$B32)</f>
        <v>#REF!</v>
      </c>
      <c r="F32" s="18" t="e">
        <f>SUMIFS(#REF!,#REF!,'2추총괄표(실국별)'!$B32)</f>
        <v>#REF!</v>
      </c>
      <c r="G32" s="18" t="e">
        <f>SUMIFS(#REF!,#REF!,'2추총괄표(실국별)'!$B32)</f>
        <v>#REF!</v>
      </c>
      <c r="H32" s="110" t="e">
        <f t="shared" si="4"/>
        <v>#REF!</v>
      </c>
      <c r="J32" s="132"/>
      <c r="K32" s="133"/>
    </row>
    <row r="33" spans="2:16" ht="38.25" customHeight="1" thickBot="1">
      <c r="B33" s="143" t="s">
        <v>398</v>
      </c>
      <c r="C33" s="149"/>
      <c r="D33" s="19" t="e">
        <f>SUMIFS(#REF!,#REF!,'2추총괄표(실국별)'!$B33)</f>
        <v>#REF!</v>
      </c>
      <c r="E33" s="19" t="e">
        <f>SUMIFS(#REF!,#REF!,'2추총괄표(실국별)'!$B33)</f>
        <v>#REF!</v>
      </c>
      <c r="F33" s="19" t="e">
        <f>SUMIFS(#REF!,#REF!,'2추총괄표(실국별)'!$B33)</f>
        <v>#REF!</v>
      </c>
      <c r="G33" s="19" t="e">
        <f>SUMIFS(#REF!,#REF!,'2추총괄표(실국별)'!$B33)</f>
        <v>#REF!</v>
      </c>
      <c r="H33" s="145" t="e">
        <f t="shared" si="4"/>
        <v>#REF!</v>
      </c>
      <c r="J33" s="134"/>
      <c r="L33" s="135"/>
      <c r="M33" s="135"/>
    </row>
    <row r="34" spans="2:16" ht="18" customHeight="1">
      <c r="B34" s="99"/>
      <c r="C34" s="99"/>
      <c r="D34" s="99"/>
      <c r="E34" s="99"/>
      <c r="F34" s="99"/>
      <c r="G34" s="99"/>
      <c r="H34" s="99"/>
      <c r="K34" s="13"/>
      <c r="L34" s="14"/>
    </row>
    <row r="35" spans="2:16" ht="20.25" customHeight="1"/>
    <row r="36" spans="2:16" ht="20.25" customHeight="1"/>
    <row r="37" spans="2:16" ht="14.25">
      <c r="B37" s="150" t="s">
        <v>17</v>
      </c>
      <c r="C37" s="151" t="s">
        <v>52</v>
      </c>
      <c r="D37" s="152" t="s">
        <v>53</v>
      </c>
      <c r="E37" s="151" t="s">
        <v>54</v>
      </c>
      <c r="G37" s="93"/>
      <c r="H37" s="93"/>
      <c r="O37" s="53"/>
      <c r="P37" s="53"/>
    </row>
    <row r="38" spans="2:16" ht="15">
      <c r="B38" s="153" t="s">
        <v>120</v>
      </c>
      <c r="C38" s="154">
        <v>914581</v>
      </c>
      <c r="D38" s="155"/>
      <c r="E38" s="155">
        <f>SUM(C38:D38)</f>
        <v>914581</v>
      </c>
      <c r="G38" s="93"/>
      <c r="H38" s="93"/>
      <c r="O38" s="53"/>
      <c r="P38" s="53"/>
    </row>
    <row r="39" spans="2:16" ht="15">
      <c r="B39" s="153" t="s">
        <v>107</v>
      </c>
      <c r="C39" s="154">
        <v>3119807801</v>
      </c>
      <c r="D39" s="154">
        <v>1780946434</v>
      </c>
      <c r="E39" s="155">
        <f t="shared" ref="E39:E66" si="5">SUM(C39:D39)</f>
        <v>4900754235</v>
      </c>
      <c r="H39" s="93"/>
      <c r="O39" s="53"/>
      <c r="P39" s="53"/>
    </row>
    <row r="40" spans="2:16" ht="15">
      <c r="B40" s="153" t="s">
        <v>108</v>
      </c>
      <c r="C40" s="154">
        <v>190109521</v>
      </c>
      <c r="D40" s="154">
        <v>28360000</v>
      </c>
      <c r="E40" s="155">
        <f t="shared" si="5"/>
        <v>218469521</v>
      </c>
      <c r="H40" s="93"/>
      <c r="O40" s="53"/>
      <c r="P40" s="53"/>
    </row>
    <row r="41" spans="2:16" ht="15">
      <c r="B41" s="156" t="s">
        <v>109</v>
      </c>
      <c r="C41" s="154">
        <v>544196314</v>
      </c>
      <c r="D41" s="155"/>
      <c r="E41" s="155">
        <f t="shared" si="5"/>
        <v>544196314</v>
      </c>
      <c r="G41" s="93"/>
      <c r="H41" s="93"/>
      <c r="O41" s="53"/>
      <c r="P41" s="53"/>
    </row>
    <row r="42" spans="2:16" ht="15">
      <c r="B42" s="153" t="s">
        <v>110</v>
      </c>
      <c r="C42" s="154">
        <v>224243208</v>
      </c>
      <c r="D42" s="154">
        <v>52484400</v>
      </c>
      <c r="E42" s="155">
        <f t="shared" si="5"/>
        <v>276727608</v>
      </c>
      <c r="H42" s="93"/>
      <c r="O42" s="53"/>
      <c r="P42" s="53"/>
    </row>
    <row r="43" spans="2:16" ht="15">
      <c r="B43" s="156" t="s">
        <v>65</v>
      </c>
      <c r="C43" s="154">
        <v>249710070</v>
      </c>
      <c r="D43" s="155"/>
      <c r="E43" s="155">
        <f t="shared" si="5"/>
        <v>249710070</v>
      </c>
      <c r="G43" s="93"/>
      <c r="H43" s="93"/>
      <c r="O43" s="53"/>
      <c r="P43" s="53"/>
    </row>
    <row r="44" spans="2:16" ht="15">
      <c r="B44" s="156" t="s">
        <v>111</v>
      </c>
      <c r="C44" s="154">
        <v>2571625696</v>
      </c>
      <c r="D44" s="155"/>
      <c r="E44" s="155">
        <f t="shared" si="5"/>
        <v>2571625696</v>
      </c>
      <c r="G44" s="93"/>
      <c r="H44" s="93"/>
      <c r="O44" s="53"/>
      <c r="P44" s="53"/>
    </row>
    <row r="45" spans="2:16" ht="15">
      <c r="B45" s="153" t="s">
        <v>112</v>
      </c>
      <c r="C45" s="154">
        <v>94671441</v>
      </c>
      <c r="D45" s="155"/>
      <c r="E45" s="155">
        <f t="shared" si="5"/>
        <v>94671441</v>
      </c>
      <c r="G45" s="93"/>
      <c r="H45" s="93"/>
      <c r="O45" s="53"/>
      <c r="P45" s="53"/>
    </row>
    <row r="46" spans="2:16" ht="15">
      <c r="B46" s="153" t="s">
        <v>104</v>
      </c>
      <c r="C46" s="154">
        <v>107956457</v>
      </c>
      <c r="E46" s="155">
        <f t="shared" si="5"/>
        <v>107956457</v>
      </c>
      <c r="H46" s="93"/>
      <c r="O46" s="53"/>
      <c r="P46" s="53"/>
    </row>
    <row r="47" spans="2:16" ht="15">
      <c r="B47" s="153" t="s">
        <v>113</v>
      </c>
      <c r="C47" s="154">
        <v>1879955306</v>
      </c>
      <c r="D47" s="155"/>
      <c r="E47" s="155">
        <f t="shared" si="5"/>
        <v>1879955306</v>
      </c>
      <c r="G47" s="93"/>
      <c r="H47" s="93"/>
      <c r="O47" s="53"/>
      <c r="P47" s="53"/>
    </row>
    <row r="48" spans="2:16" ht="15">
      <c r="B48" s="153" t="s">
        <v>118</v>
      </c>
      <c r="C48" s="154">
        <v>475412376</v>
      </c>
      <c r="D48" s="155"/>
      <c r="E48" s="155">
        <f t="shared" si="5"/>
        <v>475412376</v>
      </c>
      <c r="G48" s="93"/>
      <c r="H48" s="93"/>
      <c r="O48" s="53"/>
      <c r="P48" s="53"/>
    </row>
    <row r="49" spans="2:5" ht="15">
      <c r="B49" s="153" t="s">
        <v>114</v>
      </c>
      <c r="C49" s="154">
        <v>148252370</v>
      </c>
      <c r="D49" s="154">
        <v>384743740</v>
      </c>
      <c r="E49" s="155">
        <f t="shared" si="5"/>
        <v>532996110</v>
      </c>
    </row>
    <row r="50" spans="2:5" ht="15">
      <c r="B50" s="153" t="s">
        <v>121</v>
      </c>
      <c r="C50" s="154">
        <v>9607826</v>
      </c>
      <c r="E50" s="155">
        <f t="shared" si="5"/>
        <v>9607826</v>
      </c>
    </row>
    <row r="51" spans="2:5" ht="15">
      <c r="B51" s="153" t="s">
        <v>115</v>
      </c>
      <c r="C51" s="154">
        <v>384069</v>
      </c>
      <c r="E51" s="155">
        <f t="shared" si="5"/>
        <v>384069</v>
      </c>
    </row>
    <row r="52" spans="2:5" ht="15">
      <c r="B52" s="153" t="s">
        <v>70</v>
      </c>
      <c r="C52" s="154">
        <v>1353512493</v>
      </c>
      <c r="E52" s="155">
        <f t="shared" si="5"/>
        <v>1353512493</v>
      </c>
    </row>
    <row r="53" spans="2:5" ht="15">
      <c r="B53" s="153" t="s">
        <v>105</v>
      </c>
      <c r="C53" s="154">
        <v>69450506</v>
      </c>
      <c r="E53" s="155">
        <f t="shared" si="5"/>
        <v>69450506</v>
      </c>
    </row>
    <row r="54" spans="2:5" ht="15">
      <c r="B54" s="153" t="s">
        <v>106</v>
      </c>
      <c r="C54" s="154">
        <v>173302168</v>
      </c>
      <c r="E54" s="155">
        <f t="shared" si="5"/>
        <v>173302168</v>
      </c>
    </row>
    <row r="55" spans="2:5" ht="15">
      <c r="B55" s="153" t="s">
        <v>116</v>
      </c>
      <c r="C55" s="154">
        <v>2325292998</v>
      </c>
      <c r="E55" s="155">
        <f t="shared" si="5"/>
        <v>2325292998</v>
      </c>
    </row>
    <row r="56" spans="2:5" ht="15">
      <c r="B56" s="153" t="s">
        <v>67</v>
      </c>
      <c r="C56" s="154">
        <v>193048941</v>
      </c>
      <c r="E56" s="155">
        <f t="shared" si="5"/>
        <v>193048941</v>
      </c>
    </row>
    <row r="57" spans="2:5" ht="15">
      <c r="B57" s="153" t="s">
        <v>117</v>
      </c>
      <c r="C57" s="154">
        <v>866196185</v>
      </c>
      <c r="E57" s="155">
        <f t="shared" si="5"/>
        <v>866196185</v>
      </c>
    </row>
    <row r="58" spans="2:5" ht="15">
      <c r="B58" s="153" t="s">
        <v>122</v>
      </c>
      <c r="C58" s="154">
        <v>1402108</v>
      </c>
      <c r="E58" s="155">
        <f t="shared" si="5"/>
        <v>1402108</v>
      </c>
    </row>
    <row r="59" spans="2:5" ht="15">
      <c r="B59" s="153" t="s">
        <v>62</v>
      </c>
      <c r="C59" s="154">
        <v>29930218</v>
      </c>
      <c r="E59" s="155">
        <f t="shared" si="5"/>
        <v>29930218</v>
      </c>
    </row>
    <row r="60" spans="2:5" ht="15">
      <c r="B60" s="153" t="s">
        <v>123</v>
      </c>
      <c r="C60" s="154">
        <v>39275302</v>
      </c>
      <c r="E60" s="155">
        <f t="shared" si="5"/>
        <v>39275302</v>
      </c>
    </row>
    <row r="61" spans="2:5" ht="15">
      <c r="B61" s="153" t="s">
        <v>124</v>
      </c>
      <c r="C61" s="154">
        <v>8910247</v>
      </c>
      <c r="E61" s="155">
        <f t="shared" si="5"/>
        <v>8910247</v>
      </c>
    </row>
    <row r="62" spans="2:5" ht="15">
      <c r="B62" s="153" t="s">
        <v>125</v>
      </c>
      <c r="C62" s="154">
        <v>9409184</v>
      </c>
      <c r="E62" s="155">
        <f t="shared" si="5"/>
        <v>9409184</v>
      </c>
    </row>
    <row r="63" spans="2:5" ht="15">
      <c r="B63" s="153" t="s">
        <v>119</v>
      </c>
      <c r="C63" s="154">
        <v>563921605</v>
      </c>
      <c r="E63" s="155">
        <f t="shared" si="5"/>
        <v>563921605</v>
      </c>
    </row>
    <row r="64" spans="2:5" ht="15">
      <c r="B64" s="153" t="s">
        <v>126</v>
      </c>
      <c r="C64" s="154">
        <v>246707189</v>
      </c>
      <c r="E64" s="155">
        <f t="shared" si="5"/>
        <v>246707189</v>
      </c>
    </row>
    <row r="65" spans="2:5" ht="15">
      <c r="B65" s="153" t="s">
        <v>127</v>
      </c>
      <c r="C65" s="154">
        <v>5137721</v>
      </c>
      <c r="E65" s="155">
        <f t="shared" si="5"/>
        <v>5137721</v>
      </c>
    </row>
    <row r="66" spans="2:5" ht="15">
      <c r="B66" s="153" t="s">
        <v>128</v>
      </c>
      <c r="C66" s="154">
        <v>53973769</v>
      </c>
      <c r="E66" s="155">
        <f t="shared" si="5"/>
        <v>53973769</v>
      </c>
    </row>
    <row r="67" spans="2:5" ht="15">
      <c r="B67" s="153" t="s">
        <v>20</v>
      </c>
      <c r="C67" s="155">
        <f>SUM(C38:C66)</f>
        <v>15556317670</v>
      </c>
      <c r="D67" s="155">
        <f>SUM(D38:D66)</f>
        <v>2246534574</v>
      </c>
      <c r="E67" s="155">
        <f t="shared" ref="E67" si="6">SUM(C67:D67)</f>
        <v>17802852244</v>
      </c>
    </row>
    <row r="167" spans="1:20" s="93" customFormat="1" ht="24">
      <c r="A167" s="53"/>
      <c r="B167" s="53"/>
      <c r="C167" s="53"/>
      <c r="D167" s="53"/>
      <c r="E167" s="53"/>
      <c r="F167" s="53"/>
      <c r="G167" s="53"/>
      <c r="H167" s="53"/>
      <c r="I167" s="133" t="s">
        <v>56</v>
      </c>
      <c r="Q167" s="53"/>
      <c r="R167" s="53"/>
      <c r="S167" s="53"/>
      <c r="T167" s="53"/>
    </row>
    <row r="297" spans="1:20" s="93" customFormat="1">
      <c r="A297" s="53"/>
      <c r="B297" s="53"/>
      <c r="C297" s="53"/>
      <c r="D297" s="53"/>
      <c r="E297" s="53"/>
      <c r="F297" s="53"/>
      <c r="G297" s="53"/>
      <c r="H297" s="53"/>
      <c r="I297" s="157"/>
      <c r="K297" s="93">
        <v>-50000</v>
      </c>
      <c r="Q297" s="53"/>
      <c r="R297" s="53"/>
      <c r="S297" s="53"/>
      <c r="T297" s="53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'15년일입'!Print_Titles</vt:lpstr>
      <vt:lpstr>'15년일출'!Print_Titles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2014-11-28T02:14:46Z</cp:lastPrinted>
  <dcterms:created xsi:type="dcterms:W3CDTF">2013-08-23T08:00:50Z</dcterms:created>
  <dcterms:modified xsi:type="dcterms:W3CDTF">2014-11-30T01:47:18Z</dcterms:modified>
</cp:coreProperties>
</file>