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320" windowHeight="9750" tabRatio="845" firstSheet="9" activeTab="9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기입출" sheetId="74" r:id="rId10"/>
    <sheet name="2추총괄표" sheetId="48" state="hidden" r:id="rId11"/>
    <sheet name="2추총괄표(실국별)" sheetId="60" state="hidden" r:id="rId12"/>
  </sheets>
  <definedNames>
    <definedName name="_xlnm._FilterDatabase" localSheetId="9" hidden="1">기입출!$A$6:$V$8</definedName>
    <definedName name="_xlnm.Print_Area" localSheetId="1">'15년검증'!$A$1:$K$20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2">'2추검증'!$A$1:$K$20</definedName>
    <definedName name="_xlnm.Print_Area" localSheetId="10">'2추총괄표'!$B$1:$H$26</definedName>
    <definedName name="_xlnm.Print_Area" localSheetId="11">'2추총괄표(실국별)'!$B$1:$H$35</definedName>
    <definedName name="_xlnm.Print_Area" localSheetId="9">기입출!$A$1:$N$16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</definedNames>
  <calcPr calcId="145621"/>
</workbook>
</file>

<file path=xl/calcChain.xml><?xml version="1.0" encoding="utf-8"?>
<calcChain xmlns="http://schemas.openxmlformats.org/spreadsheetml/2006/main">
  <c r="H7" i="74" l="1"/>
  <c r="F7" i="74" l="1"/>
  <c r="F6" i="74" s="1"/>
  <c r="R16" i="74"/>
  <c r="M16" i="74"/>
  <c r="M15" i="74" s="1"/>
  <c r="M14" i="74" s="1"/>
  <c r="L15" i="74"/>
  <c r="L14" i="74" s="1"/>
  <c r="I16" i="74"/>
  <c r="V15" i="74"/>
  <c r="V14" i="74" s="1"/>
  <c r="U15" i="74"/>
  <c r="U14" i="74" s="1"/>
  <c r="T15" i="74"/>
  <c r="S15" i="74"/>
  <c r="Q15" i="74"/>
  <c r="Q14" i="74" s="1"/>
  <c r="P15" i="74"/>
  <c r="P14" i="74" s="1"/>
  <c r="K15" i="74"/>
  <c r="K14" i="74" s="1"/>
  <c r="J15" i="74"/>
  <c r="J14" i="74" s="1"/>
  <c r="I15" i="74"/>
  <c r="I14" i="74" s="1"/>
  <c r="H15" i="74"/>
  <c r="H14" i="74" s="1"/>
  <c r="G15" i="74"/>
  <c r="F15" i="74"/>
  <c r="F14" i="74" s="1"/>
  <c r="T14" i="74"/>
  <c r="S14" i="74"/>
  <c r="R8" i="74"/>
  <c r="M8" i="74"/>
  <c r="L7" i="74"/>
  <c r="L6" i="74" s="1"/>
  <c r="I8" i="74"/>
  <c r="I7" i="74" s="1"/>
  <c r="I6" i="74" s="1"/>
  <c r="U7" i="74"/>
  <c r="U6" i="74" s="1"/>
  <c r="T7" i="74"/>
  <c r="T6" i="74" s="1"/>
  <c r="Q7" i="74"/>
  <c r="Q6" i="74" s="1"/>
  <c r="P7" i="74"/>
  <c r="P6" i="74" s="1"/>
  <c r="O7" i="74"/>
  <c r="N7" i="74"/>
  <c r="M7" i="74"/>
  <c r="M6" i="74" s="1"/>
  <c r="K7" i="74"/>
  <c r="J7" i="74"/>
  <c r="J6" i="74" s="1"/>
  <c r="H6" i="74"/>
  <c r="G7" i="74"/>
  <c r="G6" i="74" s="1"/>
  <c r="K6" i="74"/>
  <c r="R6" i="74" l="1"/>
  <c r="R15" i="74"/>
  <c r="R7" i="74"/>
  <c r="G14" i="74"/>
  <c r="R14" i="74" l="1"/>
  <c r="C175" i="64" l="1"/>
  <c r="B175" i="64"/>
  <c r="A175" i="64"/>
  <c r="B14" i="73" l="1"/>
  <c r="B13" i="73"/>
  <c r="B11" i="73"/>
  <c r="G25" i="68"/>
  <c r="G24" i="68" s="1"/>
  <c r="F25" i="68"/>
  <c r="E25" i="68"/>
  <c r="D25" i="68"/>
  <c r="D67" i="69"/>
  <c r="C67" i="69"/>
  <c r="E67" i="69" s="1"/>
  <c r="E66" i="69"/>
  <c r="E65" i="69"/>
  <c r="E64" i="69"/>
  <c r="E63" i="69"/>
  <c r="E62" i="69"/>
  <c r="E61" i="69"/>
  <c r="E60" i="69"/>
  <c r="E59" i="69"/>
  <c r="E58" i="69"/>
  <c r="E57" i="69"/>
  <c r="E56" i="69"/>
  <c r="E55" i="69"/>
  <c r="E54" i="69"/>
  <c r="E53" i="69"/>
  <c r="E52" i="69"/>
  <c r="E51" i="69"/>
  <c r="E50" i="69"/>
  <c r="E49" i="69"/>
  <c r="E48" i="69"/>
  <c r="E47" i="69"/>
  <c r="E46" i="69"/>
  <c r="E45" i="69"/>
  <c r="E44" i="69"/>
  <c r="E43" i="69"/>
  <c r="E42" i="69"/>
  <c r="E41" i="69"/>
  <c r="E40" i="69"/>
  <c r="E39" i="69"/>
  <c r="E38" i="69"/>
  <c r="N31" i="69"/>
  <c r="J31" i="69"/>
  <c r="I31" i="69"/>
  <c r="N30" i="69"/>
  <c r="N26" i="69"/>
  <c r="J26" i="69"/>
  <c r="I26" i="69"/>
  <c r="N22" i="69"/>
  <c r="N18" i="69"/>
  <c r="J18" i="69"/>
  <c r="I18" i="69"/>
  <c r="N14" i="69"/>
  <c r="N10" i="69"/>
  <c r="J10" i="69"/>
  <c r="I10" i="69"/>
  <c r="N9" i="69"/>
  <c r="J9" i="69"/>
  <c r="I9" i="69"/>
  <c r="N7" i="69"/>
  <c r="M7" i="69"/>
  <c r="K7" i="69"/>
  <c r="J7" i="69"/>
  <c r="I7" i="69"/>
  <c r="C7" i="69"/>
  <c r="C43" i="68"/>
  <c r="E41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J26" i="68" s="1"/>
  <c r="H26" i="68"/>
  <c r="C24" i="68"/>
  <c r="J10" i="68"/>
  <c r="I10" i="68"/>
  <c r="H8" i="68"/>
  <c r="C7" i="68"/>
  <c r="J7" i="68" l="1"/>
  <c r="F24" i="68"/>
  <c r="N7" i="68" s="1"/>
  <c r="D14" i="73"/>
  <c r="E14" i="73" s="1"/>
  <c r="B7" i="73"/>
  <c r="D17" i="68"/>
  <c r="D15" i="68"/>
  <c r="D13" i="68"/>
  <c r="D11" i="68"/>
  <c r="D9" i="68"/>
  <c r="E18" i="68"/>
  <c r="E16" i="68"/>
  <c r="E14" i="68"/>
  <c r="E12" i="68"/>
  <c r="E10" i="68"/>
  <c r="D18" i="68"/>
  <c r="D16" i="68"/>
  <c r="D14" i="68"/>
  <c r="D12" i="68"/>
  <c r="D10" i="68"/>
  <c r="E13" i="68"/>
  <c r="E11" i="68"/>
  <c r="E17" i="68"/>
  <c r="E9" i="68"/>
  <c r="E15" i="68"/>
  <c r="D32" i="69"/>
  <c r="D30" i="69"/>
  <c r="D28" i="69"/>
  <c r="D26" i="69"/>
  <c r="D24" i="69"/>
  <c r="D22" i="69"/>
  <c r="D20" i="69"/>
  <c r="D18" i="69"/>
  <c r="D16" i="69"/>
  <c r="D14" i="69"/>
  <c r="D12" i="69"/>
  <c r="D10" i="69"/>
  <c r="D8" i="69"/>
  <c r="E33" i="69"/>
  <c r="E31" i="69"/>
  <c r="E29" i="69"/>
  <c r="E27" i="69"/>
  <c r="E25" i="69"/>
  <c r="E23" i="69"/>
  <c r="E21" i="69"/>
  <c r="E19" i="69"/>
  <c r="E17" i="69"/>
  <c r="E15" i="69"/>
  <c r="E13" i="69"/>
  <c r="E11" i="69"/>
  <c r="E9" i="69"/>
  <c r="D33" i="69"/>
  <c r="D31" i="69"/>
  <c r="D29" i="69"/>
  <c r="D27" i="69"/>
  <c r="D25" i="69"/>
  <c r="D23" i="69"/>
  <c r="D21" i="69"/>
  <c r="D19" i="69"/>
  <c r="D17" i="69"/>
  <c r="D15" i="69"/>
  <c r="D13" i="69"/>
  <c r="D11" i="69"/>
  <c r="D9" i="69"/>
  <c r="E30" i="69"/>
  <c r="E22" i="69"/>
  <c r="E14" i="69"/>
  <c r="E28" i="69"/>
  <c r="E20" i="69"/>
  <c r="E12" i="69"/>
  <c r="E26" i="69"/>
  <c r="E18" i="69"/>
  <c r="E10" i="69"/>
  <c r="E32" i="69"/>
  <c r="E24" i="69"/>
  <c r="E16" i="69"/>
  <c r="E8" i="69"/>
  <c r="F18" i="68"/>
  <c r="F16" i="68"/>
  <c r="F14" i="68"/>
  <c r="F12" i="68"/>
  <c r="F10" i="68"/>
  <c r="G17" i="68"/>
  <c r="G15" i="68"/>
  <c r="G13" i="68"/>
  <c r="G11" i="68"/>
  <c r="G9" i="68"/>
  <c r="F17" i="68"/>
  <c r="F15" i="68"/>
  <c r="F13" i="68"/>
  <c r="F11" i="68"/>
  <c r="F9" i="68"/>
  <c r="G16" i="68"/>
  <c r="G14" i="68"/>
  <c r="G12" i="68"/>
  <c r="G18" i="68"/>
  <c r="G10" i="68"/>
  <c r="F32" i="69"/>
  <c r="F30" i="69"/>
  <c r="F28" i="69"/>
  <c r="F26" i="69"/>
  <c r="F24" i="69"/>
  <c r="F22" i="69"/>
  <c r="F20" i="69"/>
  <c r="F18" i="69"/>
  <c r="F16" i="69"/>
  <c r="F14" i="69"/>
  <c r="F12" i="69"/>
  <c r="F10" i="69"/>
  <c r="F8" i="69"/>
  <c r="G33" i="69"/>
  <c r="G31" i="69"/>
  <c r="G29" i="69"/>
  <c r="G27" i="69"/>
  <c r="G25" i="69"/>
  <c r="G23" i="69"/>
  <c r="G21" i="69"/>
  <c r="G19" i="69"/>
  <c r="G17" i="69"/>
  <c r="G15" i="69"/>
  <c r="G13" i="69"/>
  <c r="G11" i="69"/>
  <c r="G9" i="69"/>
  <c r="F33" i="69"/>
  <c r="F31" i="69"/>
  <c r="F29" i="69"/>
  <c r="F27" i="69"/>
  <c r="F25" i="69"/>
  <c r="F23" i="69"/>
  <c r="F21" i="69"/>
  <c r="F19" i="69"/>
  <c r="F17" i="69"/>
  <c r="F15" i="69"/>
  <c r="F13" i="69"/>
  <c r="F11" i="69"/>
  <c r="F9" i="69"/>
  <c r="G32" i="69"/>
  <c r="G24" i="69"/>
  <c r="H24" i="69" s="1"/>
  <c r="G16" i="69"/>
  <c r="G8" i="69"/>
  <c r="G30" i="69"/>
  <c r="G22" i="69"/>
  <c r="G14" i="69"/>
  <c r="H14" i="69" s="1"/>
  <c r="G28" i="69"/>
  <c r="G20" i="69"/>
  <c r="G12" i="69"/>
  <c r="G26" i="69"/>
  <c r="G18" i="69"/>
  <c r="G10" i="69"/>
  <c r="H10" i="69" s="1"/>
  <c r="D11" i="73"/>
  <c r="E11" i="73" s="1"/>
  <c r="D13" i="73"/>
  <c r="E13" i="73" s="1"/>
  <c r="B10" i="73"/>
  <c r="B12" i="73"/>
  <c r="H16" i="73"/>
  <c r="H20" i="73" s="1"/>
  <c r="H25" i="68"/>
  <c r="H24" i="68" s="1"/>
  <c r="H12" i="68" l="1"/>
  <c r="H26" i="69"/>
  <c r="H18" i="69"/>
  <c r="H15" i="68"/>
  <c r="H13" i="68"/>
  <c r="H16" i="69"/>
  <c r="H11" i="69"/>
  <c r="H19" i="69"/>
  <c r="H27" i="69"/>
  <c r="H11" i="73"/>
  <c r="H13" i="69"/>
  <c r="H21" i="69"/>
  <c r="H29" i="69"/>
  <c r="H12" i="69"/>
  <c r="H20" i="69"/>
  <c r="H18" i="68"/>
  <c r="H22" i="69"/>
  <c r="H32" i="69"/>
  <c r="H10" i="68"/>
  <c r="H9" i="68"/>
  <c r="F7" i="68"/>
  <c r="H17" i="68"/>
  <c r="F7" i="69"/>
  <c r="H30" i="69"/>
  <c r="H15" i="69"/>
  <c r="H23" i="69"/>
  <c r="H31" i="69"/>
  <c r="H11" i="68"/>
  <c r="H14" i="68"/>
  <c r="H8" i="69"/>
  <c r="G7" i="69"/>
  <c r="H9" i="69"/>
  <c r="H17" i="69"/>
  <c r="H25" i="69"/>
  <c r="H33" i="69"/>
  <c r="H28" i="69"/>
  <c r="G7" i="68"/>
  <c r="H16" i="68"/>
  <c r="D10" i="73"/>
  <c r="J14" i="73"/>
  <c r="J13" i="73"/>
  <c r="J11" i="73"/>
  <c r="D12" i="73"/>
  <c r="E12" i="73" s="1"/>
  <c r="H12" i="73"/>
  <c r="H10" i="73"/>
  <c r="H13" i="73"/>
  <c r="H14" i="73"/>
  <c r="H7" i="73"/>
  <c r="B8" i="73"/>
  <c r="B6" i="73" s="1"/>
  <c r="B9" i="73"/>
  <c r="H8" i="73"/>
  <c r="D7" i="73" l="1"/>
  <c r="H6" i="73"/>
  <c r="K11" i="73"/>
  <c r="K14" i="73"/>
  <c r="D9" i="73"/>
  <c r="E9" i="73" s="1"/>
  <c r="G3" i="68"/>
  <c r="G3" i="69"/>
  <c r="H7" i="68"/>
  <c r="H7" i="69"/>
  <c r="J8" i="68"/>
  <c r="J12" i="73"/>
  <c r="K12" i="73" s="1"/>
  <c r="D8" i="73"/>
  <c r="K13" i="73"/>
  <c r="J10" i="73"/>
  <c r="E10" i="73"/>
  <c r="C9" i="73"/>
  <c r="C6" i="73"/>
  <c r="B5" i="73"/>
  <c r="H9" i="73"/>
  <c r="D6" i="73" l="1"/>
  <c r="E6" i="73" s="1"/>
  <c r="J9" i="73"/>
  <c r="K9" i="73" s="1"/>
  <c r="J7" i="73"/>
  <c r="D5" i="73"/>
  <c r="E5" i="73" s="1"/>
  <c r="J8" i="73"/>
  <c r="K10" i="73"/>
  <c r="I9" i="73"/>
  <c r="H5" i="73"/>
  <c r="C5" i="73"/>
  <c r="I6" i="73"/>
  <c r="J6" i="73" l="1"/>
  <c r="K6" i="73"/>
  <c r="J5" i="73"/>
  <c r="K5" i="73" s="1"/>
  <c r="I5" i="73"/>
  <c r="H18" i="73" l="1"/>
  <c r="D13" i="56" l="1"/>
  <c r="D11" i="56"/>
  <c r="D14" i="56"/>
  <c r="B12" i="56" l="1"/>
  <c r="B13" i="56"/>
  <c r="B14" i="56"/>
  <c r="B11" i="56"/>
  <c r="B7" i="56"/>
  <c r="E25" i="48"/>
  <c r="D25" i="48"/>
  <c r="B10" i="56"/>
  <c r="E17" i="48"/>
  <c r="E15" i="48"/>
  <c r="E13" i="48"/>
  <c r="E12" i="48"/>
  <c r="E11" i="48"/>
  <c r="E10" i="48"/>
  <c r="E9" i="48"/>
  <c r="D11" i="48"/>
  <c r="D9" i="48"/>
  <c r="E18" i="48"/>
  <c r="E16" i="48"/>
  <c r="E14" i="48"/>
  <c r="D18" i="48"/>
  <c r="D17" i="48"/>
  <c r="D16" i="48"/>
  <c r="D15" i="48"/>
  <c r="D14" i="48"/>
  <c r="D13" i="48"/>
  <c r="D12" i="48"/>
  <c r="D10" i="48"/>
  <c r="E33" i="60"/>
  <c r="E30" i="60"/>
  <c r="E28" i="60"/>
  <c r="E26" i="60"/>
  <c r="E24" i="60"/>
  <c r="E22" i="60"/>
  <c r="E20" i="60"/>
  <c r="E18" i="60"/>
  <c r="E16" i="60"/>
  <c r="E14" i="60"/>
  <c r="E12" i="60"/>
  <c r="E10" i="60"/>
  <c r="E8" i="60"/>
  <c r="D17" i="60"/>
  <c r="D14" i="60"/>
  <c r="D11" i="60"/>
  <c r="D8" i="60"/>
  <c r="D33" i="60"/>
  <c r="D32" i="60"/>
  <c r="D31" i="60"/>
  <c r="D30" i="60"/>
  <c r="D29" i="60"/>
  <c r="D28" i="60"/>
  <c r="D27" i="60"/>
  <c r="D26" i="60"/>
  <c r="D25" i="60"/>
  <c r="D24" i="60"/>
  <c r="D23" i="60"/>
  <c r="D22" i="60"/>
  <c r="D21" i="60"/>
  <c r="D20" i="60"/>
  <c r="D18" i="60"/>
  <c r="D15" i="60"/>
  <c r="D12" i="60"/>
  <c r="D9" i="60"/>
  <c r="E32" i="60"/>
  <c r="E31" i="60"/>
  <c r="E29" i="60"/>
  <c r="E27" i="60"/>
  <c r="E25" i="60"/>
  <c r="E23" i="60"/>
  <c r="E21" i="60"/>
  <c r="E19" i="60"/>
  <c r="E17" i="60"/>
  <c r="E15" i="60"/>
  <c r="E13" i="60"/>
  <c r="E11" i="60"/>
  <c r="E9" i="60"/>
  <c r="D19" i="60"/>
  <c r="D16" i="60"/>
  <c r="D13" i="60"/>
  <c r="D10" i="60"/>
  <c r="H11" i="56" l="1"/>
  <c r="H14" i="56"/>
  <c r="H13" i="56"/>
  <c r="I7" i="68"/>
  <c r="K7" i="68" s="1"/>
  <c r="E24" i="68"/>
  <c r="E7" i="68"/>
  <c r="I25" i="68"/>
  <c r="J25" i="68" s="1"/>
  <c r="D24" i="68"/>
  <c r="E7" i="69"/>
  <c r="D7" i="68"/>
  <c r="D7" i="69"/>
  <c r="I24" i="68" l="1"/>
  <c r="J24" i="68" s="1"/>
  <c r="H10" i="56"/>
  <c r="B8" i="56"/>
  <c r="B6" i="56" s="1"/>
  <c r="H12" i="56"/>
  <c r="E3" i="68"/>
  <c r="I8" i="68"/>
  <c r="K8" i="68" s="1"/>
  <c r="M7" i="68"/>
  <c r="N10" i="68" s="1"/>
  <c r="N14" i="68" s="1"/>
  <c r="E3" i="69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C6" i="56" l="1"/>
  <c r="H9" i="56"/>
  <c r="I9" i="56" s="1"/>
  <c r="H7" i="56"/>
  <c r="H8" i="56"/>
  <c r="H6" i="56" l="1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I6" i="56" l="1"/>
  <c r="H5" i="56"/>
  <c r="I5" i="56" s="1"/>
  <c r="H16" i="56"/>
  <c r="H20" i="56" s="1"/>
  <c r="G25" i="48"/>
  <c r="J11" i="56" l="1"/>
  <c r="J13" i="56"/>
  <c r="J14" i="56"/>
  <c r="K14" i="56" s="1"/>
  <c r="F25" i="48"/>
  <c r="D12" i="56"/>
  <c r="D10" i="56"/>
  <c r="D7" i="56"/>
  <c r="J10" i="56"/>
  <c r="J12" i="56" l="1"/>
  <c r="K12" i="56" s="1"/>
  <c r="K13" i="56"/>
  <c r="K11" i="56"/>
  <c r="D8" i="56"/>
  <c r="D6" i="56" s="1"/>
  <c r="K10" i="56"/>
  <c r="J9" i="56" l="1"/>
  <c r="K9" i="56" s="1"/>
  <c r="J7" i="56"/>
  <c r="E6" i="56"/>
  <c r="J8" i="56"/>
  <c r="J6" i="56" s="1"/>
  <c r="J5" i="56" l="1"/>
  <c r="K6" i="56"/>
  <c r="C24" i="48" l="1"/>
  <c r="H26" i="48"/>
  <c r="I26" i="48"/>
  <c r="J26" i="48" s="1"/>
  <c r="N26" i="60"/>
  <c r="N30" i="60" s="1"/>
  <c r="J26" i="60"/>
  <c r="I26" i="60"/>
  <c r="D67" i="60"/>
  <c r="E39" i="60"/>
  <c r="E40" i="60"/>
  <c r="E41" i="60"/>
  <c r="E42" i="60"/>
  <c r="E43" i="60"/>
  <c r="E44" i="60"/>
  <c r="E45" i="60"/>
  <c r="E46" i="60"/>
  <c r="E47" i="60"/>
  <c r="E48" i="60"/>
  <c r="E49" i="60"/>
  <c r="E50" i="60"/>
  <c r="E51" i="60"/>
  <c r="E52" i="60"/>
  <c r="E53" i="60"/>
  <c r="E54" i="60"/>
  <c r="E55" i="60"/>
  <c r="E56" i="60"/>
  <c r="E57" i="60"/>
  <c r="E58" i="60"/>
  <c r="E59" i="60"/>
  <c r="E60" i="60"/>
  <c r="E61" i="60"/>
  <c r="E62" i="60"/>
  <c r="E63" i="60"/>
  <c r="E64" i="60"/>
  <c r="E65" i="60"/>
  <c r="E66" i="60"/>
  <c r="C67" i="60"/>
  <c r="E67" i="60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E38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K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B9" i="56" l="1"/>
  <c r="C9" i="56" s="1"/>
  <c r="E10" i="56"/>
  <c r="E12" i="56"/>
  <c r="E14" i="56"/>
  <c r="E11" i="56"/>
  <c r="E13" i="56"/>
  <c r="D9" i="56"/>
  <c r="E9" i="56" l="1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B5" i="56"/>
  <c r="C5" i="56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H18" i="56" l="1"/>
  <c r="F7" i="48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<sst xmlns="http://schemas.openxmlformats.org/spreadsheetml/2006/main" count="1263" uniqueCount="579">
  <si>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</si>
  <si>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</si>
  <si>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</si>
  <si>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</si>
  <si>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</si>
  <si>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</si>
  <si>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</si>
  <si>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</si>
  <si>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</si>
  <si>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</si>
  <si>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</si>
  <si>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</si>
  <si>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</si>
  <si>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</si>
  <si>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</si>
  <si>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</si>
  <si>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</si>
  <si>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</si>
  <si>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</si>
  <si>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</si>
  <si>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</si>
  <si>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</si>
  <si>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</si>
  <si>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</si>
  <si>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</si>
  <si>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</si>
  <si>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</si>
  <si>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</si>
  <si>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</si>
  <si>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</si>
  <si>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</si>
  <si>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</si>
  <si>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</si>
  <si>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</si>
  <si>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</si>
  <si>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</si>
  <si>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</si>
  <si>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</si>
  <si>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</si>
  <si>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</si>
  <si>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</si>
  <si>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</si>
  <si>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</si>
  <si>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</si>
  <si>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</si>
  <si>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</si>
  <si>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</si>
  <si>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</si>
  <si>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</si>
  <si>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</si>
  <si>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</si>
  <si>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</si>
  <si>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</si>
  <si>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</si>
  <si>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</si>
  <si>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</si>
  <si>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</si>
  <si>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</si>
  <si>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</si>
  <si>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</si>
  <si>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</si>
  <si>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</si>
  <si>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</si>
  <si>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</si>
  <si>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</si>
  <si>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</si>
  <si>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</si>
  <si>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</si>
  <si>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</si>
  <si>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</si>
  <si>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</si>
  <si>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</si>
  <si>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</si>
  <si>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</si>
  <si>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</si>
  <si>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</si>
  <si>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</si>
  <si>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- 의존도비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</si>
  <si>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</si>
  <si>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</si>
  <si>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</si>
  <si>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</si>
  <si>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</si>
  <si>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</si>
  <si>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</si>
  <si>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</si>
  <si>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</si>
  <si>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</si>
  <si>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</si>
  <si>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</si>
  <si>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</si>
  <si>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철도물류국</t>
  </si>
  <si>
    <t>안전행정실</t>
  </si>
  <si>
    <t>균형발전국</t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</si>
  <si>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</si>
  <si>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</si>
  <si>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</si>
  <si>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</si>
  <si>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</si>
  <si>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</si>
  <si>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</si>
  <si>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경제투자실</t>
  </si>
  <si>
    <t>대외협력담당관</t>
  </si>
  <si>
    <t>평생교육국</t>
  </si>
  <si>
    <t>교통건설국</t>
  </si>
  <si>
    <t>소방재난본부</t>
  </si>
  <si>
    <t>팔당수질개선본부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</si>
  <si>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</si>
  <si>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</si>
  <si>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</si>
  <si>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</si>
  <si>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</si>
  <si>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</si>
  <si>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</si>
  <si>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</si>
  <si>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</si>
  <si>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</si>
  <si>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</si>
  <si>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</si>
  <si>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정렬순서</t>
    <phoneticPr fontId="71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</si>
  <si>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</si>
  <si>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</si>
  <si>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</si>
  <si>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</si>
  <si>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</si>
  <si>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</si>
  <si>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</si>
  <si>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</si>
  <si>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</si>
  <si>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</si>
  <si>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</si>
  <si>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</si>
  <si>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</si>
  <si>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</si>
  <si>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</si>
  <si>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</si>
  <si>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</si>
  <si>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</si>
  <si>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</si>
  <si>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</si>
  <si>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</si>
  <si>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</si>
  <si>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</si>
  <si>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</si>
  <si>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</si>
  <si>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</si>
  <si>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</si>
  <si>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</si>
  <si>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</si>
  <si>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</si>
  <si>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</si>
  <si>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</si>
  <si>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</si>
  <si>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</si>
  <si>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</si>
  <si>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</si>
  <si>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</si>
  <si>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</si>
  <si>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</si>
  <si>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</si>
  <si>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</si>
  <si>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</si>
  <si>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</si>
  <si>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</si>
  <si>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</si>
  <si>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</si>
  <si>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</si>
  <si>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</si>
  <si>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</si>
  <si>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</si>
  <si>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</si>
  <si>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</si>
  <si>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</si>
  <si>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</si>
  <si>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</si>
  <si>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</si>
  <si>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</si>
  <si>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</si>
  <si>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</si>
  <si>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</si>
  <si>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</si>
  <si>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</si>
  <si>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</si>
  <si>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</si>
  <si>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</si>
  <si>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</si>
  <si>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</si>
  <si>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</si>
  <si>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</si>
  <si>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</si>
  <si>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</si>
  <si>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</si>
  <si>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</si>
  <si>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</si>
  <si>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</si>
  <si>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</si>
  <si>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</si>
  <si>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</si>
  <si>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</si>
  <si>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</si>
  <si>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</si>
  <si>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</si>
  <si>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</si>
  <si>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</si>
  <si>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</si>
  <si>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</si>
  <si>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</si>
  <si>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</si>
  <si>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</si>
  <si>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</si>
  <si>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</si>
  <si>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</si>
  <si>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</si>
  <si>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</si>
  <si>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</si>
  <si>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</si>
  <si>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</si>
  <si>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</si>
  <si>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</si>
  <si>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</si>
  <si>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</si>
  <si>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</si>
  <si>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</si>
  <si>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</si>
  <si>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</si>
  <si>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</si>
  <si>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</si>
  <si>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</si>
  <si>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</si>
  <si>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</si>
  <si>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</si>
  <si>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</si>
  <si>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</si>
  <si>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</si>
  <si>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</si>
  <si>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</si>
  <si>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</si>
  <si>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</si>
  <si>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</si>
  <si>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</si>
  <si>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</si>
  <si>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</si>
  <si>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</si>
  <si>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</si>
  <si>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</si>
  <si>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</si>
  <si>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</si>
  <si>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</si>
  <si>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</si>
  <si>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</si>
  <si>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</si>
  <si>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</si>
  <si>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</si>
  <si>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</si>
  <si>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</si>
  <si>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</si>
  <si>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</si>
  <si>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</si>
  <si>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</si>
  <si>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</si>
  <si>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</si>
  <si>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</si>
  <si>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</si>
  <si>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</si>
  <si>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</si>
  <si>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</si>
  <si>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</si>
  <si>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</si>
  <si>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</si>
  <si>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</si>
  <si>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</si>
  <si>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</si>
  <si>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</si>
  <si>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</si>
  <si>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</si>
  <si>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</si>
  <si>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</si>
  <si>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</si>
  <si>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</si>
  <si>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</si>
  <si>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</si>
  <si>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</si>
  <si>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</si>
  <si>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</si>
  <si>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</si>
  <si>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</si>
  <si>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</si>
  <si>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</si>
  <si>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</si>
  <si>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</si>
  <si>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</si>
  <si>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</si>
  <si>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</si>
  <si>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</si>
  <si>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</si>
  <si>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</si>
  <si>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</si>
  <si>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</si>
  <si>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</si>
  <si>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</si>
  <si>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</si>
  <si>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</si>
  <si>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</si>
  <si>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</si>
  <si>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</si>
  <si>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</si>
  <si>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</si>
  <si>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</si>
  <si>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</si>
  <si>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</si>
  <si>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</si>
  <si>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</si>
  <si>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</si>
  <si>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</si>
  <si>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</si>
  <si>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</si>
  <si>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</si>
  <si>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</si>
  <si>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</si>
  <si>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</si>
  <si>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</si>
  <si>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</si>
  <si>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</si>
  <si>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</si>
  <si>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</si>
  <si>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</si>
  <si>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</si>
  <si>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</si>
  <si>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</si>
  <si>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</si>
  <si>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</si>
  <si>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</si>
  <si>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</si>
  <si>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</si>
  <si>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</si>
  <si>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</si>
  <si>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</si>
  <si>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</si>
  <si>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</si>
  <si>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</si>
  <si>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</si>
  <si>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</si>
  <si>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</si>
  <si>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</si>
  <si>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</si>
  <si>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</si>
  <si>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</si>
  <si>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</si>
  <si>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</si>
  <si>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</si>
  <si>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</si>
  <si>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</si>
  <si>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</si>
  <si>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</si>
  <si>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</si>
  <si>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</si>
  <si>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</si>
  <si>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</si>
  <si>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</si>
  <si>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</si>
  <si>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</si>
  <si>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</si>
  <si>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</si>
  <si>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</si>
  <si>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</si>
  <si>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</si>
  <si>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</si>
  <si>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</si>
  <si>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</si>
  <si>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</si>
  <si>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</si>
  <si>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</si>
  <si>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</si>
  <si>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</si>
  <si>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</si>
  <si>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</si>
  <si>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</si>
  <si>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</si>
  <si>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</si>
  <si>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</si>
  <si>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</si>
  <si>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</si>
  <si>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</si>
  <si>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</si>
  <si>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</si>
  <si>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71" type="noConversion"/>
  </si>
  <si>
    <t>실국명</t>
    <phoneticPr fontId="71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</si>
  <si>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</si>
  <si>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</si>
  <si>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</si>
  <si>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</si>
  <si>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</si>
  <si>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</si>
  <si>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</si>
  <si>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</si>
  <si>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</si>
  <si>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</si>
  <si>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</si>
  <si>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</si>
  <si>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</si>
  <si>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</si>
  <si>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</si>
  <si>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</si>
  <si>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</si>
  <si>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</si>
  <si>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</si>
  <si>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</si>
  <si>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</si>
  <si>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</si>
  <si>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</si>
  <si>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</si>
  <si>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</si>
  <si>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</si>
  <si>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</si>
  <si>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</si>
  <si>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</si>
  <si>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</si>
  <si>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</si>
  <si>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</si>
  <si>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</si>
  <si>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</si>
  <si>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</si>
  <si>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</si>
  <si>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</si>
  <si>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</si>
  <si>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</si>
  <si>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</si>
  <si>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</si>
  <si>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</si>
  <si>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</si>
  <si>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</si>
  <si>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</si>
  <si>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</si>
  <si>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</si>
  <si>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</si>
  <si>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</si>
  <si>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</si>
  <si>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</si>
  <si>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</si>
  <si>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</si>
  <si>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</si>
  <si>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</si>
  <si>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</si>
  <si>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</si>
  <si>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</si>
  <si>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</si>
  <si>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</si>
  <si>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</si>
  <si>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</si>
  <si>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</si>
  <si>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</si>
  <si>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</si>
  <si>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</si>
  <si>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</si>
  <si>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</si>
  <si>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</si>
  <si>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</si>
  <si>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</si>
  <si>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</si>
  <si>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</si>
  <si>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</si>
  <si>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</si>
  <si>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</si>
  <si>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</si>
  <si>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</si>
  <si>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</si>
  <si>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</si>
  <si>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</si>
  <si>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</si>
  <si>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</si>
  <si>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</si>
  <si>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</si>
  <si>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</si>
  <si>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</si>
  <si>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</si>
  <si>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</si>
  <si>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</si>
  <si>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</si>
  <si>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</si>
  <si>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</si>
  <si>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</si>
  <si>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</si>
  <si>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</si>
  <si>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</si>
  <si>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</si>
  <si>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</si>
  <si>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</si>
  <si>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</si>
  <si>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</si>
  <si>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</si>
  <si>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</si>
  <si>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</si>
  <si>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</si>
  <si>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</si>
  <si>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</si>
  <si>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</si>
  <si>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71" type="noConversion"/>
  </si>
  <si>
    <t>실국명 조정</t>
    <phoneticPr fontId="71" type="noConversion"/>
  </si>
  <si>
    <t>위원회명 조정</t>
    <phoneticPr fontId="71" type="noConversion"/>
  </si>
  <si>
    <t>실과명 조정</t>
    <phoneticPr fontId="71" type="noConversion"/>
  </si>
  <si>
    <t>실과명</t>
    <phoneticPr fontId="71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</si>
  <si>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</si>
  <si>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</si>
  <si>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</si>
  <si>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</si>
  <si>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</si>
  <si>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</si>
  <si>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</si>
  <si>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</si>
  <si>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</si>
  <si>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</si>
  <si>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</si>
  <si>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</si>
  <si>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</si>
  <si>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</si>
  <si>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</si>
  <si>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</si>
  <si>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</si>
  <si>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</si>
  <si>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</si>
  <si>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</si>
  <si>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</si>
  <si>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</si>
  <si>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</si>
  <si>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</si>
  <si>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</si>
  <si>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</si>
  <si>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</si>
  <si>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□ 기금수입</t>
    <phoneticPr fontId="6" type="noConversion"/>
  </si>
  <si>
    <t>(단위 : 천원)</t>
    <phoneticPr fontId="6" type="noConversion"/>
  </si>
  <si>
    <t>위원회</t>
    <phoneticPr fontId="6" type="noConversion"/>
  </si>
  <si>
    <t>예산안
페이지</t>
    <phoneticPr fontId="6" type="noConversion"/>
  </si>
  <si>
    <t>부서명</t>
    <phoneticPr fontId="6" type="noConversion"/>
  </si>
  <si>
    <t>사업명</t>
    <phoneticPr fontId="6" type="noConversion"/>
  </si>
  <si>
    <t>예산안
(가)</t>
    <phoneticPr fontId="6" type="noConversion"/>
  </si>
  <si>
    <t>상임위 예산안 
조정액(라)</t>
    <phoneticPr fontId="6" type="noConversion"/>
  </si>
  <si>
    <t>상임위 수정
예산안
(마=가+라)</t>
    <phoneticPr fontId="6" type="noConversion"/>
  </si>
  <si>
    <t>예결위 예산안 
조정액(마)</t>
    <phoneticPr fontId="6" type="noConversion"/>
  </si>
  <si>
    <t>예결위 수정
예산안
(바=가+마)</t>
    <phoneticPr fontId="6" type="noConversion"/>
  </si>
  <si>
    <t>동의 대상</t>
    <phoneticPr fontId="2" type="noConversion"/>
  </si>
  <si>
    <t>비  고</t>
    <phoneticPr fontId="6" type="noConversion"/>
  </si>
  <si>
    <t>재원</t>
    <phoneticPr fontId="6" type="noConversion"/>
  </si>
  <si>
    <t>상임위 재원별 증감액</t>
    <phoneticPr fontId="6" type="noConversion"/>
  </si>
  <si>
    <t>상임위 조정액</t>
    <phoneticPr fontId="2" type="noConversion"/>
  </si>
  <si>
    <t>비  고</t>
    <phoneticPr fontId="2" type="noConversion"/>
  </si>
  <si>
    <t>감액</t>
    <phoneticPr fontId="2" type="noConversion"/>
  </si>
  <si>
    <t>증액</t>
    <phoneticPr fontId="2" type="noConversion"/>
  </si>
  <si>
    <t>국비 등</t>
    <phoneticPr fontId="2" type="noConversion"/>
  </si>
  <si>
    <t>도 비</t>
    <phoneticPr fontId="2" type="noConversion"/>
  </si>
  <si>
    <t>검 증</t>
    <phoneticPr fontId="2" type="noConversion"/>
  </si>
  <si>
    <t>기금</t>
    <phoneticPr fontId="2" type="noConversion"/>
  </si>
  <si>
    <t>□ 기금지출</t>
    <phoneticPr fontId="6" type="noConversion"/>
  </si>
  <si>
    <t>예산안
페이지</t>
    <phoneticPr fontId="6" type="noConversion"/>
  </si>
  <si>
    <t>부서명</t>
    <phoneticPr fontId="6" type="noConversion"/>
  </si>
  <si>
    <t>사업명</t>
    <phoneticPr fontId="6" type="noConversion"/>
  </si>
  <si>
    <t>예산안
(가)</t>
    <phoneticPr fontId="6" type="noConversion"/>
  </si>
  <si>
    <t>상임위 예산안 
조정액(라)</t>
    <phoneticPr fontId="6" type="noConversion"/>
  </si>
  <si>
    <t>상임위 수정
예산안
(마=가+라)</t>
    <phoneticPr fontId="6" type="noConversion"/>
  </si>
  <si>
    <t>예결위 예산안 
조정액(마)</t>
    <phoneticPr fontId="6" type="noConversion"/>
  </si>
  <si>
    <t>예결위 수정
예산안
(바=가+마)</t>
    <phoneticPr fontId="6" type="noConversion"/>
  </si>
  <si>
    <t>동의 대상</t>
    <phoneticPr fontId="2" type="noConversion"/>
  </si>
  <si>
    <t>비  고</t>
    <phoneticPr fontId="6" type="noConversion"/>
  </si>
  <si>
    <t>재원</t>
    <phoneticPr fontId="6" type="noConversion"/>
  </si>
  <si>
    <t>상임위 재원별 증감액</t>
    <phoneticPr fontId="6" type="noConversion"/>
  </si>
  <si>
    <t>상임위 조정액</t>
    <phoneticPr fontId="2" type="noConversion"/>
  </si>
  <si>
    <t>비  고</t>
    <phoneticPr fontId="2" type="noConversion"/>
  </si>
  <si>
    <t>감액</t>
    <phoneticPr fontId="2" type="noConversion"/>
  </si>
  <si>
    <t>증액</t>
    <phoneticPr fontId="2" type="noConversion"/>
  </si>
  <si>
    <t>국비 등</t>
    <phoneticPr fontId="2" type="noConversion"/>
  </si>
  <si>
    <t>도 비</t>
    <phoneticPr fontId="2" type="noConversion"/>
  </si>
  <si>
    <t>검 증</t>
    <phoneticPr fontId="2" type="noConversion"/>
  </si>
  <si>
    <t>예치금</t>
    <phoneticPr fontId="2" type="noConversion"/>
  </si>
  <si>
    <t>도시환경위원회</t>
    <phoneticPr fontId="6" type="noConversion"/>
  </si>
  <si>
    <t>도시주택실</t>
    <phoneticPr fontId="6" type="noConversion"/>
  </si>
  <si>
    <t>도시주거환경정비기금</t>
    <phoneticPr fontId="2" type="noConversion"/>
  </si>
  <si>
    <t>일반회계 전입금</t>
    <phoneticPr fontId="2" type="noConversion"/>
  </si>
  <si>
    <t>도보통세 2%이하
출연</t>
    <phoneticPr fontId="2" type="noConversion"/>
  </si>
  <si>
    <t>2015년도 경기도 기금운용계획안 상임위 조정(안)</t>
    <phoneticPr fontId="6" type="noConversion"/>
  </si>
  <si>
    <t>도시재생과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</si>
</sst>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;\△#,##0"/>
    <numFmt numFmtId="184" formatCode="#,##0;[Red]\▲#,##0"/>
  </numFmts>
  <fonts count="7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9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0" fillId="22" borderId="2" applyNumberFormat="0" applyFon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4" borderId="3" applyNumberForma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8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21" borderId="9" applyNumberFormat="0" applyAlignment="0" applyProtection="0">
      <alignment vertical="center"/>
    </xf>
    <xf numFmtId="0" fontId="35" fillId="0" borderId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36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37" fillId="0" borderId="0" applyFont="0" applyFill="0" applyBorder="0" applyAlignment="0" applyProtection="0"/>
    <xf numFmtId="181" fontId="10" fillId="0" borderId="0" applyFont="0" applyFill="0" applyBorder="0" applyAlignment="0" applyProtection="0"/>
    <xf numFmtId="38" fontId="38" fillId="21" borderId="0" applyNumberFormat="0" applyBorder="0" applyAlignment="0" applyProtection="0"/>
    <xf numFmtId="0" fontId="39" fillId="0" borderId="17" applyNumberFormat="0" applyAlignment="0" applyProtection="0">
      <alignment horizontal="left" vertical="center"/>
    </xf>
    <xf numFmtId="0" fontId="39" fillId="0" borderId="16">
      <alignment horizontal="left" vertical="center"/>
    </xf>
    <xf numFmtId="10" fontId="38" fillId="22" borderId="10" applyNumberFormat="0" applyBorder="0" applyAlignment="0" applyProtection="0"/>
    <xf numFmtId="181" fontId="10" fillId="0" borderId="0"/>
    <xf numFmtId="0" fontId="40" fillId="0" borderId="0"/>
    <xf numFmtId="10" fontId="40" fillId="0" borderId="0" applyFont="0" applyFill="0" applyBorder="0" applyAlignment="0" applyProtection="0"/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9" fontId="57" fillId="0" borderId="0" applyFont="0" applyFill="0" applyAlignment="0" applyProtection="0"/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18" fillId="49" borderId="3" applyNumberFormat="0" applyAlignment="0" applyProtection="0">
      <alignment vertical="center"/>
    </xf>
    <xf numFmtId="182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/>
    <xf numFmtId="181" fontId="10" fillId="0" borderId="0"/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0" fillId="0" borderId="0" applyNumberFormat="0" applyFont="0" applyFill="0" applyBorder="0" applyAlignment="0" applyProtection="0"/>
    <xf numFmtId="0" fontId="72" fillId="0" borderId="0">
      <alignment vertical="center"/>
    </xf>
    <xf numFmtId="0" fontId="40" fillId="0" borderId="0" applyNumberFormat="0" applyFont="0" applyFill="0" applyBorder="0" applyAlignment="0" applyProtection="0"/>
    <xf numFmtId="41" fontId="40" fillId="0" borderId="0" applyNumberFormat="0" applyFont="0" applyFill="0" applyBorder="0" applyAlignment="0" applyProtection="0"/>
  </cellStyleXfs>
  <cellXfs count="215">
    <xf numFmtId="0" fontId="0" fillId="0" borderId="0" xfId="0">
      <alignment vertical="center"/>
    </xf>
    <xf numFmtId="0" fontId="10" fillId="0" borderId="0" xfId="2"/>
    <xf numFmtId="0" fontId="28" fillId="0" borderId="0" xfId="2" applyNumberFormat="1" applyFont="1" applyAlignment="1">
      <alignment horizontal="centerContinuous"/>
    </xf>
    <xf numFmtId="0" fontId="29" fillId="0" borderId="0" xfId="2" applyNumberFormat="1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centerContinuous"/>
    </xf>
    <xf numFmtId="0" fontId="28" fillId="0" borderId="0" xfId="2" applyFont="1" applyAlignment="1">
      <alignment horizontal="left"/>
    </xf>
    <xf numFmtId="0" fontId="31" fillId="0" borderId="0" xfId="2" applyNumberFormat="1" applyFont="1" applyAlignment="1">
      <alignment horizontal="centerContinuous"/>
    </xf>
    <xf numFmtId="0" fontId="10" fillId="0" borderId="0" xfId="2" applyNumberFormat="1" applyAlignment="1">
      <alignment horizontal="centerContinuous"/>
    </xf>
    <xf numFmtId="0" fontId="32" fillId="0" borderId="0" xfId="2" applyNumberFormat="1" applyFont="1" applyAlignment="1">
      <alignment horizontal="centerContinuous"/>
    </xf>
    <xf numFmtId="0" fontId="34" fillId="0" borderId="0" xfId="2" applyFont="1"/>
    <xf numFmtId="176" fontId="48" fillId="0" borderId="0" xfId="45" applyNumberFormat="1" applyFont="1" applyFill="1" applyBorder="1" applyAlignment="1">
      <alignment horizontal="right" vertical="center" shrinkToFit="1"/>
    </xf>
    <xf numFmtId="176" fontId="48" fillId="0" borderId="0" xfId="45" applyNumberFormat="1" applyFont="1" applyFill="1" applyBorder="1" applyAlignment="1">
      <alignment horizontal="center" vertical="center" shrinkToFit="1"/>
    </xf>
    <xf numFmtId="176" fontId="29" fillId="0" borderId="0" xfId="2" applyNumberFormat="1" applyFont="1" applyAlignment="1">
      <alignment vertical="center"/>
    </xf>
    <xf numFmtId="176" fontId="56" fillId="0" borderId="0" xfId="2" applyNumberFormat="1" applyFont="1" applyAlignment="1">
      <alignment vertical="center"/>
    </xf>
    <xf numFmtId="176" fontId="48" fillId="0" borderId="10" xfId="45" applyNumberFormat="1" applyFont="1" applyFill="1" applyBorder="1" applyAlignment="1">
      <alignment horizontal="right" vertical="center" shrinkToFit="1"/>
    </xf>
    <xf numFmtId="176" fontId="48" fillId="0" borderId="37" xfId="45" applyNumberFormat="1" applyFont="1" applyFill="1" applyBorder="1" applyAlignment="1">
      <alignment horizontal="right" vertical="center" shrinkToFit="1"/>
    </xf>
    <xf numFmtId="176" fontId="0" fillId="0" borderId="0" xfId="0" applyNumberFormat="1">
      <alignment vertical="center"/>
    </xf>
    <xf numFmtId="176" fontId="63" fillId="51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3" fillId="50" borderId="10" xfId="0" applyNumberFormat="1" applyFont="1" applyFill="1" applyBorder="1" applyAlignment="1">
      <alignment horizontal="center" vertical="center"/>
    </xf>
    <xf numFmtId="176" fontId="63" fillId="52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63" fillId="51" borderId="10" xfId="1" applyNumberFormat="1" applyFont="1" applyFill="1" applyBorder="1" applyAlignment="1">
      <alignment horizontal="right" vertical="center"/>
    </xf>
    <xf numFmtId="176" fontId="63" fillId="52" borderId="10" xfId="1" applyNumberFormat="1" applyFont="1" applyFill="1" applyBorder="1" applyAlignment="1">
      <alignment horizontal="right" vertical="center"/>
    </xf>
    <xf numFmtId="176" fontId="67" fillId="0" borderId="10" xfId="0" applyNumberFormat="1" applyFont="1" applyBorder="1" applyAlignment="1">
      <alignment horizontal="center" vertical="center"/>
    </xf>
    <xf numFmtId="176" fontId="67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68" fillId="0" borderId="0" xfId="0" applyNumberFormat="1" applyFont="1">
      <alignment vertical="center"/>
    </xf>
    <xf numFmtId="176" fontId="68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69" fillId="0" borderId="0" xfId="0" applyNumberFormat="1" applyFont="1">
      <alignment vertical="center"/>
    </xf>
    <xf numFmtId="176" fontId="63" fillId="0" borderId="10" xfId="0" applyNumberFormat="1" applyFont="1" applyFill="1" applyBorder="1" applyAlignment="1">
      <alignment horizontal="center" vertical="center"/>
    </xf>
    <xf numFmtId="176" fontId="63" fillId="0" borderId="10" xfId="1" applyNumberFormat="1" applyFont="1" applyFill="1" applyBorder="1" applyAlignment="1">
      <alignment horizontal="right" vertical="center"/>
    </xf>
    <xf numFmtId="176" fontId="65" fillId="0" borderId="0" xfId="0" applyNumberFormat="1" applyFont="1" applyAlignment="1">
      <alignment vertical="center"/>
    </xf>
    <xf numFmtId="176" fontId="70" fillId="0" borderId="0" xfId="2" applyNumberFormat="1" applyFont="1"/>
    <xf numFmtId="176" fontId="45" fillId="0" borderId="10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0" xfId="2" applyNumberFormat="1" applyFont="1"/>
    <xf numFmtId="176" fontId="64" fillId="53" borderId="10" xfId="0" applyNumberFormat="1" applyFont="1" applyFill="1" applyBorder="1" applyAlignment="1">
      <alignment horizontal="center" vertical="center"/>
    </xf>
    <xf numFmtId="176" fontId="44" fillId="0" borderId="0" xfId="2" applyNumberFormat="1" applyFont="1"/>
    <xf numFmtId="176" fontId="43" fillId="0" borderId="0" xfId="2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/>
    <xf numFmtId="176" fontId="47" fillId="0" borderId="0" xfId="2" applyNumberFormat="1" applyFont="1" applyAlignment="1">
      <alignment vertical="center"/>
    </xf>
    <xf numFmtId="176" fontId="45" fillId="0" borderId="0" xfId="2" applyNumberFormat="1" applyFont="1" applyAlignment="1">
      <alignment vertical="center"/>
    </xf>
    <xf numFmtId="176" fontId="45" fillId="0" borderId="0" xfId="2" applyNumberFormat="1" applyFont="1" applyAlignment="1">
      <alignment horizontal="right" vertical="center"/>
    </xf>
    <xf numFmtId="176" fontId="44" fillId="0" borderId="0" xfId="2" applyNumberFormat="1" applyFont="1" applyAlignment="1">
      <alignment vertical="center"/>
    </xf>
    <xf numFmtId="176" fontId="44" fillId="0" borderId="18" xfId="2" applyNumberFormat="1" applyFont="1" applyBorder="1" applyAlignment="1">
      <alignment vertical="center"/>
    </xf>
    <xf numFmtId="176" fontId="45" fillId="27" borderId="10" xfId="2" applyNumberFormat="1" applyFont="1" applyFill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14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 wrapText="1"/>
    </xf>
    <xf numFmtId="176" fontId="44" fillId="0" borderId="10" xfId="2" applyNumberFormat="1" applyFont="1" applyBorder="1" applyAlignment="1">
      <alignment horizontal="center" vertical="center" wrapText="1"/>
    </xf>
    <xf numFmtId="176" fontId="44" fillId="0" borderId="34" xfId="2" applyNumberFormat="1" applyFont="1" applyBorder="1" applyAlignment="1">
      <alignment horizontal="center" vertical="center"/>
    </xf>
    <xf numFmtId="176" fontId="44" fillId="0" borderId="10" xfId="45" applyNumberFormat="1" applyFont="1" applyBorder="1" applyAlignment="1">
      <alignment horizontal="right" vertical="center"/>
    </xf>
    <xf numFmtId="176" fontId="44" fillId="0" borderId="35" xfId="45" applyNumberFormat="1" applyFont="1" applyBorder="1" applyAlignment="1">
      <alignment horizontal="right" vertical="center"/>
    </xf>
    <xf numFmtId="176" fontId="49" fillId="27" borderId="15" xfId="2" applyNumberFormat="1" applyFont="1" applyFill="1" applyBorder="1" applyAlignment="1">
      <alignment horizontal="right" vertical="center"/>
    </xf>
    <xf numFmtId="176" fontId="44" fillId="0" borderId="14" xfId="2" applyNumberFormat="1" applyFont="1" applyBorder="1" applyAlignment="1">
      <alignment horizontal="right" vertical="center"/>
    </xf>
    <xf numFmtId="176" fontId="50" fillId="0" borderId="27" xfId="2" applyNumberFormat="1" applyFont="1" applyBorder="1" applyAlignment="1">
      <alignment vertical="center"/>
    </xf>
    <xf numFmtId="176" fontId="51" fillId="12" borderId="28" xfId="2" applyNumberFormat="1" applyFont="1" applyFill="1" applyBorder="1" applyAlignment="1">
      <alignment vertical="center" wrapText="1"/>
    </xf>
    <xf numFmtId="176" fontId="49" fillId="0" borderId="15" xfId="45" applyNumberFormat="1" applyFont="1" applyBorder="1" applyAlignment="1">
      <alignment vertical="center"/>
    </xf>
    <xf numFmtId="176" fontId="44" fillId="0" borderId="10" xfId="45" applyNumberFormat="1" applyFont="1" applyBorder="1" applyAlignment="1">
      <alignment vertical="center"/>
    </xf>
    <xf numFmtId="176" fontId="44" fillId="0" borderId="10" xfId="2" applyNumberFormat="1" applyFont="1" applyBorder="1" applyAlignment="1">
      <alignment vertical="center"/>
    </xf>
    <xf numFmtId="176" fontId="44" fillId="0" borderId="34" xfId="2" applyNumberFormat="1" applyFont="1" applyBorder="1" applyAlignment="1">
      <alignment horizontal="center" vertical="center" wrapText="1"/>
    </xf>
    <xf numFmtId="176" fontId="49" fillId="27" borderId="16" xfId="2" applyNumberFormat="1" applyFont="1" applyFill="1" applyBorder="1" applyAlignment="1">
      <alignment vertical="center"/>
    </xf>
    <xf numFmtId="176" fontId="44" fillId="0" borderId="16" xfId="2" applyNumberFormat="1" applyFont="1" applyBorder="1" applyAlignment="1">
      <alignment horizontal="center" vertical="center"/>
    </xf>
    <xf numFmtId="176" fontId="50" fillId="0" borderId="0" xfId="2" applyNumberFormat="1" applyFont="1" applyBorder="1" applyAlignment="1">
      <alignment vertical="center"/>
    </xf>
    <xf numFmtId="176" fontId="51" fillId="12" borderId="0" xfId="2" applyNumberFormat="1" applyFont="1" applyFill="1" applyBorder="1" applyAlignment="1">
      <alignment vertical="center" wrapText="1"/>
    </xf>
    <xf numFmtId="176" fontId="49" fillId="0" borderId="0" xfId="45" applyNumberFormat="1" applyFont="1" applyBorder="1" applyAlignment="1">
      <alignment vertical="center"/>
    </xf>
    <xf numFmtId="176" fontId="44" fillId="0" borderId="0" xfId="45" applyNumberFormat="1" applyFont="1" applyBorder="1" applyAlignment="1">
      <alignment vertical="center"/>
    </xf>
    <xf numFmtId="176" fontId="44" fillId="0" borderId="0" xfId="2" applyNumberFormat="1" applyFont="1" applyBorder="1" applyAlignment="1">
      <alignment vertical="center"/>
    </xf>
    <xf numFmtId="176" fontId="44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Border="1" applyAlignment="1">
      <alignment horizontal="right" vertical="center"/>
    </xf>
    <xf numFmtId="176" fontId="44" fillId="0" borderId="36" xfId="2" applyNumberFormat="1" applyFont="1" applyBorder="1" applyAlignment="1">
      <alignment horizontal="center" vertical="center"/>
    </xf>
    <xf numFmtId="176" fontId="53" fillId="0" borderId="15" xfId="2" applyNumberFormat="1" applyFont="1" applyBorder="1" applyAlignment="1">
      <alignment horizontal="right" vertical="center" wrapText="1"/>
    </xf>
    <xf numFmtId="176" fontId="53" fillId="0" borderId="10" xfId="2" applyNumberFormat="1" applyFont="1" applyBorder="1" applyAlignment="1">
      <alignment horizontal="right" vertical="center" wrapText="1"/>
    </xf>
    <xf numFmtId="176" fontId="52" fillId="8" borderId="29" xfId="2" applyNumberFormat="1" applyFont="1" applyFill="1" applyBorder="1" applyAlignment="1">
      <alignment vertical="center"/>
    </xf>
    <xf numFmtId="176" fontId="44" fillId="0" borderId="0" xfId="2" applyNumberFormat="1" applyFont="1" applyAlignment="1">
      <alignment horizontal="center" wrapText="1"/>
    </xf>
    <xf numFmtId="176" fontId="44" fillId="0" borderId="0" xfId="2" applyNumberFormat="1" applyFont="1" applyAlignment="1">
      <alignment wrapText="1"/>
    </xf>
    <xf numFmtId="176" fontId="59" fillId="0" borderId="0" xfId="2" applyNumberFormat="1" applyFont="1"/>
    <xf numFmtId="176" fontId="50" fillId="0" borderId="0" xfId="2" applyNumberFormat="1" applyFont="1" applyAlignment="1">
      <alignment wrapText="1"/>
    </xf>
    <xf numFmtId="176" fontId="44" fillId="0" borderId="10" xfId="45" applyNumberFormat="1" applyFont="1" applyFill="1" applyBorder="1" applyAlignment="1">
      <alignment horizontal="right" vertical="center"/>
    </xf>
    <xf numFmtId="176" fontId="44" fillId="0" borderId="0" xfId="2" applyNumberFormat="1" applyFont="1" applyFill="1"/>
    <xf numFmtId="176" fontId="45" fillId="0" borderId="0" xfId="2" applyNumberFormat="1" applyFont="1" applyFill="1"/>
    <xf numFmtId="176" fontId="52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Fill="1" applyBorder="1" applyAlignment="1">
      <alignment horizontal="right" vertical="center"/>
    </xf>
    <xf numFmtId="176" fontId="52" fillId="0" borderId="0" xfId="2" applyNumberFormat="1" applyFont="1" applyFill="1"/>
    <xf numFmtId="176" fontId="54" fillId="0" borderId="0" xfId="2" applyNumberFormat="1" applyFont="1" applyFill="1"/>
    <xf numFmtId="176" fontId="44" fillId="0" borderId="27" xfId="2" applyNumberFormat="1" applyFont="1" applyFill="1" applyBorder="1" applyAlignment="1">
      <alignment horizontal="center" vertical="center"/>
    </xf>
    <xf numFmtId="176" fontId="44" fillId="0" borderId="37" xfId="45" applyNumberFormat="1" applyFont="1" applyFill="1" applyBorder="1" applyAlignment="1">
      <alignment horizontal="right" vertical="center"/>
    </xf>
    <xf numFmtId="176" fontId="44" fillId="0" borderId="28" xfId="45" applyNumberFormat="1" applyFont="1" applyBorder="1" applyAlignment="1">
      <alignment horizontal="right" vertical="center"/>
    </xf>
    <xf numFmtId="176" fontId="46" fillId="0" borderId="0" xfId="2" applyNumberFormat="1" applyFont="1" applyAlignment="1">
      <alignment horizontal="left" vertical="center"/>
    </xf>
    <xf numFmtId="176" fontId="46" fillId="0" borderId="0" xfId="2" applyNumberFormat="1" applyFont="1" applyAlignment="1">
      <alignment horizontal="right" vertical="center"/>
    </xf>
    <xf numFmtId="176" fontId="44" fillId="0" borderId="27" xfId="2" applyNumberFormat="1" applyFont="1" applyBorder="1" applyAlignment="1">
      <alignment horizontal="center" vertical="center"/>
    </xf>
    <xf numFmtId="176" fontId="44" fillId="0" borderId="37" xfId="45" applyNumberFormat="1" applyFont="1" applyBorder="1" applyAlignment="1">
      <alignment horizontal="right" vertical="center"/>
    </xf>
    <xf numFmtId="176" fontId="55" fillId="0" borderId="30" xfId="2" applyNumberFormat="1" applyFont="1" applyFill="1" applyBorder="1" applyAlignment="1"/>
    <xf numFmtId="176" fontId="45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5" fillId="0" borderId="13" xfId="2" applyNumberFormat="1" applyFont="1" applyFill="1" applyBorder="1" applyAlignment="1"/>
    <xf numFmtId="176" fontId="60" fillId="53" borderId="10" xfId="2" applyNumberFormat="1" applyFont="1" applyFill="1" applyBorder="1" applyAlignment="1"/>
    <xf numFmtId="176" fontId="60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4" fillId="26" borderId="0" xfId="2" applyNumberFormat="1" applyFont="1" applyFill="1"/>
    <xf numFmtId="176" fontId="46" fillId="0" borderId="0" xfId="2" applyNumberFormat="1" applyFont="1"/>
    <xf numFmtId="184" fontId="73" fillId="53" borderId="10" xfId="195" applyNumberFormat="1" applyFont="1" applyFill="1" applyBorder="1" applyAlignment="1">
      <alignment horizontal="center" vertical="center" wrapText="1"/>
    </xf>
    <xf numFmtId="0" fontId="74" fillId="0" borderId="0" xfId="0" applyFont="1">
      <alignment vertical="center"/>
    </xf>
    <xf numFmtId="184" fontId="73" fillId="55" borderId="10" xfId="195" applyNumberFormat="1" applyFont="1" applyFill="1" applyBorder="1" applyAlignment="1">
      <alignment horizontal="center" vertical="center" wrapText="1"/>
    </xf>
    <xf numFmtId="49" fontId="73" fillId="55" borderId="10" xfId="195" applyNumberFormat="1" applyFont="1" applyFill="1" applyBorder="1" applyAlignment="1">
      <alignment horizontal="center" vertical="center" wrapText="1"/>
    </xf>
    <xf numFmtId="0" fontId="74" fillId="0" borderId="10" xfId="0" applyFont="1" applyBorder="1">
      <alignment vertical="center"/>
    </xf>
    <xf numFmtId="49" fontId="74" fillId="0" borderId="10" xfId="0" applyNumberFormat="1" applyFont="1" applyBorder="1">
      <alignment vertical="center"/>
    </xf>
    <xf numFmtId="49" fontId="75" fillId="0" borderId="10" xfId="0" applyNumberFormat="1" applyFont="1" applyFill="1" applyBorder="1" applyAlignment="1">
      <alignment vertical="center" wrapText="1"/>
    </xf>
    <xf numFmtId="49" fontId="75" fillId="0" borderId="10" xfId="0" applyNumberFormat="1" applyFont="1" applyFill="1" applyBorder="1" applyAlignment="1">
      <alignment horizontal="left" vertical="center" wrapText="1"/>
    </xf>
    <xf numFmtId="49" fontId="74" fillId="0" borderId="10" xfId="196" applyNumberFormat="1" applyFont="1" applyFill="1" applyBorder="1" applyAlignment="1">
      <alignment horizontal="center" vertical="center"/>
    </xf>
    <xf numFmtId="0" fontId="74" fillId="0" borderId="10" xfId="0" applyFont="1" applyFill="1" applyBorder="1" applyAlignment="1">
      <alignment horizontal="center" vertical="center"/>
    </xf>
    <xf numFmtId="49" fontId="74" fillId="0" borderId="0" xfId="0" applyNumberFormat="1" applyFont="1" applyAlignment="1">
      <alignment horizontal="center" vertical="center"/>
    </xf>
    <xf numFmtId="0" fontId="74" fillId="0" borderId="0" xfId="0" applyFont="1" applyAlignment="1">
      <alignment horizontal="center" vertical="center"/>
    </xf>
    <xf numFmtId="176" fontId="64" fillId="54" borderId="10" xfId="0" applyNumberFormat="1" applyFont="1" applyFill="1" applyBorder="1" applyAlignment="1">
      <alignment vertical="center"/>
    </xf>
    <xf numFmtId="0" fontId="74" fillId="53" borderId="10" xfId="0" applyFont="1" applyFill="1" applyBorder="1">
      <alignment vertical="center"/>
    </xf>
    <xf numFmtId="49" fontId="74" fillId="53" borderId="10" xfId="0" applyNumberFormat="1" applyFont="1" applyFill="1" applyBorder="1">
      <alignment vertical="center"/>
    </xf>
    <xf numFmtId="0" fontId="74" fillId="53" borderId="0" xfId="0" applyFont="1" applyFill="1">
      <alignment vertical="center"/>
    </xf>
    <xf numFmtId="49" fontId="75" fillId="53" borderId="10" xfId="0" applyNumberFormat="1" applyFont="1" applyFill="1" applyBorder="1" applyAlignment="1">
      <alignment vertical="center" wrapText="1"/>
    </xf>
    <xf numFmtId="49" fontId="75" fillId="53" borderId="10" xfId="0" applyNumberFormat="1" applyFont="1" applyFill="1" applyBorder="1" applyAlignment="1">
      <alignment horizontal="left" vertical="center" wrapText="1"/>
    </xf>
    <xf numFmtId="49" fontId="74" fillId="53" borderId="10" xfId="196" applyNumberFormat="1" applyFont="1" applyFill="1" applyBorder="1" applyAlignment="1">
      <alignment horizontal="center" vertical="center"/>
    </xf>
    <xf numFmtId="0" fontId="74" fillId="53" borderId="10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9" fillId="0" borderId="0" xfId="0" applyFont="1" applyAlignment="1">
      <alignment vertical="center"/>
    </xf>
    <xf numFmtId="0" fontId="77" fillId="0" borderId="0" xfId="0" applyFont="1" applyAlignment="1">
      <alignment horizontal="right" vertical="center"/>
    </xf>
    <xf numFmtId="0" fontId="4" fillId="0" borderId="43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183" fontId="4" fillId="0" borderId="10" xfId="0" applyNumberFormat="1" applyFont="1" applyBorder="1" applyAlignment="1">
      <alignment horizontal="center" vertical="center" shrinkToFit="1"/>
    </xf>
    <xf numFmtId="176" fontId="5" fillId="56" borderId="10" xfId="1" applyNumberFormat="1" applyFont="1" applyFill="1" applyBorder="1" applyAlignment="1">
      <alignment horizontal="left" vertical="center"/>
    </xf>
    <xf numFmtId="176" fontId="5" fillId="56" borderId="10" xfId="1" applyNumberFormat="1" applyFont="1" applyFill="1" applyBorder="1" applyAlignment="1">
      <alignment horizontal="center" vertical="center" shrinkToFit="1"/>
    </xf>
    <xf numFmtId="176" fontId="5" fillId="56" borderId="10" xfId="1" applyNumberFormat="1" applyFont="1" applyFill="1" applyBorder="1" applyAlignment="1">
      <alignment horizontal="right" vertical="center" shrinkToFit="1"/>
    </xf>
    <xf numFmtId="0" fontId="4" fillId="0" borderId="43" xfId="0" applyFont="1" applyFill="1" applyBorder="1" applyAlignment="1">
      <alignment horizontal="right" vertical="center" shrinkToFit="1"/>
    </xf>
    <xf numFmtId="176" fontId="5" fillId="56" borderId="42" xfId="1" applyNumberFormat="1" applyFont="1" applyFill="1" applyBorder="1" applyAlignment="1">
      <alignment horizontal="center" vertical="center" shrinkToFit="1"/>
    </xf>
    <xf numFmtId="0" fontId="3" fillId="0" borderId="10" xfId="0" applyFont="1" applyBorder="1">
      <alignment vertical="center"/>
    </xf>
    <xf numFmtId="176" fontId="5" fillId="3" borderId="10" xfId="1" applyNumberFormat="1" applyFont="1" applyFill="1" applyBorder="1" applyAlignment="1">
      <alignment vertical="center"/>
    </xf>
    <xf numFmtId="176" fontId="5" fillId="3" borderId="10" xfId="1" applyNumberFormat="1" applyFont="1" applyFill="1" applyBorder="1" applyAlignment="1">
      <alignment horizontal="center" vertical="center" shrinkToFit="1"/>
    </xf>
    <xf numFmtId="176" fontId="5" fillId="3" borderId="10" xfId="1" applyNumberFormat="1" applyFont="1" applyFill="1" applyBorder="1" applyAlignment="1">
      <alignment vertical="center" shrinkToFit="1"/>
    </xf>
    <xf numFmtId="176" fontId="5" fillId="3" borderId="10" xfId="1" applyNumberFormat="1" applyFont="1" applyFill="1" applyBorder="1" applyAlignment="1">
      <alignment horizontal="right" vertical="center" shrinkToFit="1"/>
    </xf>
    <xf numFmtId="176" fontId="5" fillId="3" borderId="42" xfId="1" applyNumberFormat="1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vertical="center" wrapText="1"/>
    </xf>
    <xf numFmtId="183" fontId="4" fillId="0" borderId="10" xfId="1" applyNumberFormat="1" applyFont="1" applyBorder="1" applyAlignment="1">
      <alignment horizontal="right" vertical="center" shrinkToFit="1"/>
    </xf>
    <xf numFmtId="183" fontId="4" fillId="25" borderId="10" xfId="1" applyNumberFormat="1" applyFont="1" applyFill="1" applyBorder="1" applyAlignment="1">
      <alignment horizontal="right" vertical="center" shrinkToFit="1"/>
    </xf>
    <xf numFmtId="183" fontId="4" fillId="0" borderId="10" xfId="0" applyNumberFormat="1" applyFont="1" applyBorder="1" applyAlignment="1">
      <alignment horizontal="left" vertical="center" wrapText="1" shrinkToFit="1"/>
    </xf>
    <xf numFmtId="183" fontId="4" fillId="0" borderId="10" xfId="0" applyNumberFormat="1" applyFont="1" applyBorder="1" applyAlignment="1">
      <alignment horizontal="right" vertical="center" shrinkToFit="1"/>
    </xf>
    <xf numFmtId="183" fontId="4" fillId="0" borderId="43" xfId="0" applyNumberFormat="1" applyFont="1" applyFill="1" applyBorder="1" applyAlignment="1">
      <alignment horizontal="right" vertical="center" shrinkToFit="1"/>
    </xf>
    <xf numFmtId="183" fontId="4" fillId="0" borderId="42" xfId="1" applyNumberFormat="1" applyFont="1" applyBorder="1" applyAlignment="1">
      <alignment horizontal="right" vertical="center" shrinkToFit="1"/>
    </xf>
    <xf numFmtId="0" fontId="4" fillId="0" borderId="42" xfId="0" applyFont="1" applyBorder="1" applyAlignment="1">
      <alignment horizontal="right" vertical="center"/>
    </xf>
    <xf numFmtId="176" fontId="64" fillId="53" borderId="14" xfId="1" applyNumberFormat="1" applyFont="1" applyFill="1" applyBorder="1" applyAlignment="1">
      <alignment horizontal="center" vertical="center"/>
    </xf>
    <xf numFmtId="176" fontId="64" fillId="53" borderId="16" xfId="1" applyNumberFormat="1" applyFont="1" applyFill="1" applyBorder="1" applyAlignment="1">
      <alignment horizontal="center" vertical="center"/>
    </xf>
    <xf numFmtId="176" fontId="64" fillId="53" borderId="15" xfId="1" applyNumberFormat="1" applyFont="1" applyFill="1" applyBorder="1" applyAlignment="1">
      <alignment horizontal="center" vertical="center"/>
    </xf>
    <xf numFmtId="176" fontId="64" fillId="54" borderId="14" xfId="1" applyNumberFormat="1" applyFont="1" applyFill="1" applyBorder="1" applyAlignment="1">
      <alignment horizontal="center" vertical="center"/>
    </xf>
    <xf numFmtId="176" fontId="64" fillId="54" borderId="16" xfId="1" applyNumberFormat="1" applyFont="1" applyFill="1" applyBorder="1" applyAlignment="1">
      <alignment horizontal="center" vertical="center"/>
    </xf>
    <xf numFmtId="176" fontId="64" fillId="54" borderId="15" xfId="1" applyNumberFormat="1" applyFont="1" applyFill="1" applyBorder="1" applyAlignment="1">
      <alignment horizontal="center" vertical="center"/>
    </xf>
    <xf numFmtId="176" fontId="65" fillId="0" borderId="0" xfId="0" applyNumberFormat="1" applyFont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176" fontId="66" fillId="0" borderId="10" xfId="0" applyNumberFormat="1" applyFont="1" applyBorder="1" applyAlignment="1">
      <alignment horizontal="center" vertical="center"/>
    </xf>
    <xf numFmtId="176" fontId="63" fillId="50" borderId="11" xfId="0" applyNumberFormat="1" applyFont="1" applyFill="1" applyBorder="1" applyAlignment="1">
      <alignment horizontal="center" vertical="center"/>
    </xf>
    <xf numFmtId="176" fontId="63" fillId="50" borderId="12" xfId="0" applyNumberFormat="1" applyFont="1" applyFill="1" applyBorder="1" applyAlignment="1">
      <alignment horizontal="center" vertical="center"/>
    </xf>
    <xf numFmtId="176" fontId="76" fillId="50" borderId="14" xfId="0" applyNumberFormat="1" applyFont="1" applyFill="1" applyBorder="1" applyAlignment="1">
      <alignment horizontal="center" vertical="center"/>
    </xf>
    <xf numFmtId="176" fontId="76" fillId="50" borderId="16" xfId="0" applyNumberFormat="1" applyFont="1" applyFill="1" applyBorder="1" applyAlignment="1">
      <alignment horizontal="center" vertical="center"/>
    </xf>
    <xf numFmtId="176" fontId="76" fillId="50" borderId="15" xfId="0" applyNumberFormat="1" applyFont="1" applyFill="1" applyBorder="1" applyAlignment="1">
      <alignment horizontal="center" vertical="center"/>
    </xf>
    <xf numFmtId="0" fontId="33" fillId="0" borderId="0" xfId="2" applyNumberFormat="1" applyFont="1" applyAlignment="1">
      <alignment horizontal="center"/>
    </xf>
    <xf numFmtId="0" fontId="31" fillId="0" borderId="0" xfId="2" applyNumberFormat="1" applyFont="1" applyAlignment="1">
      <alignment horizontal="center"/>
    </xf>
    <xf numFmtId="176" fontId="44" fillId="0" borderId="19" xfId="2" applyNumberFormat="1" applyFont="1" applyBorder="1" applyAlignment="1">
      <alignment horizontal="center" vertical="center"/>
    </xf>
    <xf numFmtId="176" fontId="44" fillId="0" borderId="23" xfId="2" applyNumberFormat="1" applyFont="1" applyBorder="1" applyAlignment="1">
      <alignment horizontal="center" vertical="center"/>
    </xf>
    <xf numFmtId="176" fontId="44" fillId="0" borderId="20" xfId="2" applyNumberFormat="1" applyFont="1" applyBorder="1" applyAlignment="1">
      <alignment horizontal="center" vertical="center"/>
    </xf>
    <xf numFmtId="176" fontId="44" fillId="0" borderId="24" xfId="2" applyNumberFormat="1" applyFont="1" applyBorder="1" applyAlignment="1">
      <alignment horizontal="center" vertical="center"/>
    </xf>
    <xf numFmtId="176" fontId="44" fillId="0" borderId="16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21" xfId="2" applyNumberFormat="1" applyFont="1" applyBorder="1" applyAlignment="1">
      <alignment horizontal="center" vertical="center"/>
    </xf>
    <xf numFmtId="176" fontId="44" fillId="0" borderId="22" xfId="2" applyNumberFormat="1" applyFont="1" applyBorder="1" applyAlignment="1">
      <alignment horizontal="center" vertical="center"/>
    </xf>
    <xf numFmtId="176" fontId="44" fillId="0" borderId="25" xfId="2" applyNumberFormat="1" applyFont="1" applyBorder="1" applyAlignment="1">
      <alignment horizontal="center" vertical="center"/>
    </xf>
    <xf numFmtId="176" fontId="44" fillId="0" borderId="26" xfId="2" applyNumberFormat="1" applyFont="1" applyBorder="1" applyAlignment="1">
      <alignment horizontal="center" vertical="center"/>
    </xf>
    <xf numFmtId="176" fontId="45" fillId="27" borderId="19" xfId="2" applyNumberFormat="1" applyFont="1" applyFill="1" applyBorder="1" applyAlignment="1">
      <alignment horizontal="center" vertical="center"/>
    </xf>
    <xf numFmtId="176" fontId="45" fillId="27" borderId="23" xfId="2" applyNumberFormat="1" applyFont="1" applyFill="1" applyBorder="1" applyAlignment="1">
      <alignment horizontal="center" vertical="center"/>
    </xf>
    <xf numFmtId="176" fontId="45" fillId="27" borderId="38" xfId="2" applyNumberFormat="1" applyFont="1" applyFill="1" applyBorder="1" applyAlignment="1">
      <alignment horizontal="center" vertical="center" wrapText="1" shrinkToFit="1"/>
    </xf>
    <xf numFmtId="176" fontId="45" fillId="27" borderId="12" xfId="2" applyNumberFormat="1" applyFont="1" applyFill="1" applyBorder="1" applyAlignment="1">
      <alignment horizontal="center" vertical="center" wrapText="1" shrinkToFit="1"/>
    </xf>
    <xf numFmtId="176" fontId="45" fillId="27" borderId="39" xfId="2" applyNumberFormat="1" applyFont="1" applyFill="1" applyBorder="1" applyAlignment="1">
      <alignment horizontal="center" vertical="center"/>
    </xf>
    <xf numFmtId="176" fontId="45" fillId="27" borderId="40" xfId="2" applyNumberFormat="1" applyFont="1" applyFill="1" applyBorder="1" applyAlignment="1">
      <alignment horizontal="center" vertical="center"/>
    </xf>
    <xf numFmtId="176" fontId="45" fillId="27" borderId="20" xfId="2" applyNumberFormat="1" applyFont="1" applyFill="1" applyBorder="1" applyAlignment="1">
      <alignment horizontal="center" vertical="center"/>
    </xf>
    <xf numFmtId="176" fontId="45" fillId="27" borderId="24" xfId="2" applyNumberFormat="1" applyFont="1" applyFill="1" applyBorder="1" applyAlignment="1">
      <alignment horizontal="center" vertical="center"/>
    </xf>
    <xf numFmtId="176" fontId="52" fillId="0" borderId="16" xfId="2" applyNumberFormat="1" applyFont="1" applyBorder="1" applyAlignment="1">
      <alignment horizontal="center" vertical="center" wrapText="1"/>
    </xf>
    <xf numFmtId="176" fontId="52" fillId="0" borderId="15" xfId="2" applyNumberFormat="1" applyFont="1" applyBorder="1" applyAlignment="1">
      <alignment horizontal="center" vertical="center" wrapText="1"/>
    </xf>
    <xf numFmtId="176" fontId="43" fillId="0" borderId="0" xfId="2" quotePrefix="1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5" fillId="27" borderId="31" xfId="2" applyNumberFormat="1" applyFont="1" applyFill="1" applyBorder="1" applyAlignment="1">
      <alignment horizontal="center" vertical="center"/>
    </xf>
    <xf numFmtId="176" fontId="45" fillId="27" borderId="34" xfId="2" applyNumberFormat="1" applyFont="1" applyFill="1" applyBorder="1" applyAlignment="1">
      <alignment horizontal="center" vertical="center"/>
    </xf>
    <xf numFmtId="176" fontId="45" fillId="27" borderId="32" xfId="2" applyNumberFormat="1" applyFont="1" applyFill="1" applyBorder="1" applyAlignment="1">
      <alignment horizontal="center" vertical="center" shrinkToFit="1"/>
    </xf>
    <xf numFmtId="176" fontId="45" fillId="27" borderId="10" xfId="2" applyNumberFormat="1" applyFont="1" applyFill="1" applyBorder="1" applyAlignment="1">
      <alignment horizontal="center" vertical="center" shrinkToFit="1"/>
    </xf>
    <xf numFmtId="176" fontId="45" fillId="27" borderId="32" xfId="2" applyNumberFormat="1" applyFont="1" applyFill="1" applyBorder="1" applyAlignment="1">
      <alignment horizontal="center" vertical="center"/>
    </xf>
    <xf numFmtId="176" fontId="45" fillId="27" borderId="33" xfId="2" applyNumberFormat="1" applyFont="1" applyFill="1" applyBorder="1" applyAlignment="1">
      <alignment horizontal="center" vertical="center"/>
    </xf>
    <xf numFmtId="176" fontId="45" fillId="27" borderId="35" xfId="2" applyNumberFormat="1" applyFont="1" applyFill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62" fillId="0" borderId="0" xfId="0" applyFont="1" applyAlignment="1">
      <alignment horizontal="center" vertical="center"/>
    </xf>
  </cellXfs>
  <cellStyles count="199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3" xfId="187"/>
    <cellStyle name="쉼표 [0] 2 5" xfId="123"/>
    <cellStyle name="쉼표 [0] 2 6" xfId="181"/>
    <cellStyle name="쉼표 [0] 2 6 2" xfId="191"/>
    <cellStyle name="쉼표 [0] 2 7" xfId="186"/>
    <cellStyle name="쉼표 [0] 3" xfId="124"/>
    <cellStyle name="쉼표 [0] 3 2" xfId="183"/>
    <cellStyle name="쉼표 [0] 3 2 2" xfId="193"/>
    <cellStyle name="쉼표 [0] 3 3" xfId="188"/>
    <cellStyle name="쉼표 [0] 4" xfId="179"/>
    <cellStyle name="쉼표 [0] 4 2" xfId="184"/>
    <cellStyle name="쉼표 [0] 4 2 2" xfId="194"/>
    <cellStyle name="쉼표 [0] 4 3" xfId="189"/>
    <cellStyle name="쉼표 [0] 5" xfId="180"/>
    <cellStyle name="쉼표 [0] 5 2" xfId="190"/>
    <cellStyle name="쉼표 [0] 6" xfId="185"/>
    <cellStyle name="쉼표 [0] 7" xfId="198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5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FF99"/>
      <color rgb="FFFFFFCC"/>
      <color rgb="FF0000FF"/>
      <color rgb="FFCCFFFF"/>
      <color rgb="FFCCECFF"/>
      <color rgb="FF99FF33"/>
      <color rgb="FF0000CC"/>
      <color rgb="FFFF66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88"/>
  <sheetViews>
    <sheetView workbookViewId="0"/>
  </sheetViews>
  <sheetFormatPr defaultRowHeight="10.5"/>
  <cols>
    <col min="1" max="1" width="29" style="109" bestFit="1" customWidth="1"/>
    <col min="2" max="2" width="20.375" style="109" bestFit="1" customWidth="1"/>
    <col min="3" max="3" width="18.625" style="109" bestFit="1" customWidth="1"/>
    <col min="4" max="4" width="2.375" style="109" customWidth="1"/>
    <col min="5" max="5" width="18.625" style="109" bestFit="1" customWidth="1"/>
    <col min="6" max="6" width="29" style="109" bestFit="1" customWidth="1"/>
    <col min="7" max="7" width="20.375" style="109" bestFit="1" customWidth="1"/>
    <col min="8" max="8" width="8.5" style="118" bestFit="1" customWidth="1"/>
    <col min="9" max="9" width="8.5" style="119" bestFit="1" customWidth="1"/>
    <col min="10" max="16384" width="9" style="109"/>
  </cols>
  <sheetData>
    <row r="1" spans="1:15" ht="35.25" customHeight="1">
      <c r="A1" s="108" t="s">
        <v>499</v>
      </c>
      <c r="B1" s="108" t="s">
        <v>498</v>
      </c>
      <c r="C1" s="108" t="s">
        <v>497</v>
      </c>
      <c r="E1" s="110" t="s">
        <v>386</v>
      </c>
      <c r="F1" s="110" t="s">
        <v>500</v>
      </c>
      <c r="G1" s="110" t="s">
        <v>385</v>
      </c>
      <c r="H1" s="111" t="s">
        <v>119</v>
      </c>
      <c r="I1" s="110" t="s">
        <v>496</v>
      </c>
      <c r="K1" s="109" t="s">
        <v>504</v>
      </c>
      <c r="L1" s="109" t="s">
        <v>505</v>
      </c>
      <c r="N1" s="109" t="s">
        <v>518</v>
      </c>
      <c r="O1" s="109" t="s">
        <v>519</v>
      </c>
    </row>
    <row r="2" spans="1:15">
      <c r="A2" s="112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13" t="str">
        <f t="shared" ref="B2:B33" si="0">G2</f>
        <v>의회운영위원회</v>
      </c>
      <c r="C2" s="112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14" t="s">
        <v>51</v>
      </c>
      <c r="F2" s="115" t="s">
        <v>51</v>
      </c>
      <c r="G2" s="114" t="s">
        <v>8</v>
      </c>
      <c r="H2" s="116">
        <v>1</v>
      </c>
      <c r="I2" s="117" t="s">
        <v>121</v>
      </c>
      <c r="K2" s="109" t="s">
        <v>508</v>
      </c>
      <c r="L2" s="109" t="s">
        <v>508</v>
      </c>
      <c r="N2" s="109" t="s">
        <v>518</v>
      </c>
      <c r="O2" s="109" t="s">
        <v>519</v>
      </c>
    </row>
    <row r="3" spans="1:15">
      <c r="A3" s="112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13" t="str">
        <f t="shared" si="0"/>
        <v>의회운영위원회</v>
      </c>
      <c r="C3" s="112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14" t="s">
        <v>108</v>
      </c>
      <c r="F3" s="115" t="s">
        <v>258</v>
      </c>
      <c r="G3" s="114" t="s">
        <v>8</v>
      </c>
      <c r="H3" s="116">
        <v>2</v>
      </c>
      <c r="I3" s="117" t="s">
        <v>126</v>
      </c>
      <c r="K3" s="109" t="s">
        <v>49</v>
      </c>
      <c r="L3" s="109" t="s">
        <v>49</v>
      </c>
      <c r="N3" s="109" t="s">
        <v>517</v>
      </c>
      <c r="O3" s="109" t="s">
        <v>520</v>
      </c>
    </row>
    <row r="4" spans="1:15">
      <c r="A4" s="112" t="str">
        <f t="shared" si="1"/>
        <v>홍보담당관</v>
      </c>
      <c r="B4" s="113" t="str">
        <f t="shared" si="0"/>
        <v>의회운영위원회</v>
      </c>
      <c r="C4" s="112" t="str">
        <f t="shared" si="2"/>
        <v>대변인</v>
      </c>
      <c r="E4" s="114" t="s">
        <v>108</v>
      </c>
      <c r="F4" s="115" t="s">
        <v>260</v>
      </c>
      <c r="G4" s="114" t="s">
        <v>8</v>
      </c>
      <c r="H4" s="116">
        <v>3</v>
      </c>
      <c r="I4" s="117" t="s">
        <v>128</v>
      </c>
      <c r="K4" s="109" t="s">
        <v>501</v>
      </c>
      <c r="L4" s="109" t="s">
        <v>506</v>
      </c>
      <c r="O4" s="109" t="s">
        <v>518</v>
      </c>
    </row>
    <row r="5" spans="1:15">
      <c r="A5" s="112" t="str">
        <f t="shared" si="1"/>
        <v>소통담당관</v>
      </c>
      <c r="B5" s="113" t="str">
        <f t="shared" si="0"/>
        <v>의회운영위원회</v>
      </c>
      <c r="C5" s="112" t="str">
        <f t="shared" si="2"/>
        <v>대변인</v>
      </c>
      <c r="E5" s="114" t="s">
        <v>108</v>
      </c>
      <c r="F5" s="115" t="s">
        <v>262</v>
      </c>
      <c r="G5" s="114" t="s">
        <v>8</v>
      </c>
      <c r="H5" s="116">
        <v>4</v>
      </c>
      <c r="I5" s="117" t="s">
        <v>130</v>
      </c>
      <c r="K5" s="109" t="s">
        <v>502</v>
      </c>
      <c r="L5" s="109" t="s">
        <v>502</v>
      </c>
      <c r="O5" s="109" t="s">
        <v>517</v>
      </c>
    </row>
    <row r="6" spans="1:15">
      <c r="A6" s="112" t="str">
        <f t="shared" si="1"/>
        <v>대외협력담당관</v>
      </c>
      <c r="B6" s="113" t="str">
        <f t="shared" si="0"/>
        <v>의회운영위원회</v>
      </c>
      <c r="C6" s="112" t="str">
        <f t="shared" si="2"/>
        <v>대외협력담당관</v>
      </c>
      <c r="E6" s="114" t="s">
        <v>102</v>
      </c>
      <c r="F6" s="115" t="s">
        <v>102</v>
      </c>
      <c r="G6" s="114" t="s">
        <v>8</v>
      </c>
      <c r="H6" s="116">
        <v>5</v>
      </c>
      <c r="I6" s="117" t="s">
        <v>139</v>
      </c>
      <c r="K6" s="109" t="s">
        <v>507</v>
      </c>
      <c r="L6" s="109" t="s">
        <v>503</v>
      </c>
    </row>
    <row r="7" spans="1:15">
      <c r="A7" s="112" t="str">
        <f t="shared" si="1"/>
        <v>서울사무소</v>
      </c>
      <c r="B7" s="113" t="str">
        <f t="shared" si="0"/>
        <v>의회운영위원회</v>
      </c>
      <c r="C7" s="112" t="str">
        <f t="shared" si="2"/>
        <v>대외협력담당관</v>
      </c>
      <c r="E7" s="114" t="s">
        <v>102</v>
      </c>
      <c r="F7" s="115" t="s">
        <v>298</v>
      </c>
      <c r="G7" s="114" t="s">
        <v>8</v>
      </c>
      <c r="H7" s="116">
        <v>6</v>
      </c>
      <c r="I7" s="117" t="s">
        <v>141</v>
      </c>
      <c r="K7" s="109" t="s">
        <v>503</v>
      </c>
    </row>
    <row r="8" spans="1:15">
      <c r="A8" s="112" t="str">
        <f t="shared" si="1"/>
        <v>감사총괄담당관</v>
      </c>
      <c r="B8" s="113" t="str">
        <f t="shared" si="0"/>
        <v>기획재정위원회</v>
      </c>
      <c r="C8" s="112" t="str">
        <f t="shared" si="2"/>
        <v>감사관</v>
      </c>
      <c r="E8" s="114" t="s">
        <v>107</v>
      </c>
      <c r="F8" s="115" t="s">
        <v>120</v>
      </c>
      <c r="G8" s="114" t="s">
        <v>9</v>
      </c>
      <c r="H8" s="116">
        <v>7</v>
      </c>
      <c r="I8" s="117" t="s">
        <v>151</v>
      </c>
    </row>
    <row r="9" spans="1:15">
      <c r="A9" s="112" t="str">
        <f t="shared" si="1"/>
        <v>조사담당관</v>
      </c>
      <c r="B9" s="113" t="str">
        <f t="shared" si="0"/>
        <v>기획재정위원회</v>
      </c>
      <c r="C9" s="112" t="str">
        <f t="shared" si="2"/>
        <v>감사관</v>
      </c>
      <c r="E9" s="114" t="s">
        <v>107</v>
      </c>
      <c r="F9" s="115" t="s">
        <v>122</v>
      </c>
      <c r="G9" s="114" t="s">
        <v>9</v>
      </c>
      <c r="H9" s="116">
        <v>8</v>
      </c>
      <c r="I9" s="117" t="s">
        <v>153</v>
      </c>
    </row>
    <row r="10" spans="1:15">
      <c r="A10" s="112" t="str">
        <f t="shared" si="1"/>
        <v>감사담당관</v>
      </c>
      <c r="B10" s="113" t="str">
        <f t="shared" si="0"/>
        <v>기획재정위원회</v>
      </c>
      <c r="C10" s="112" t="str">
        <f t="shared" si="2"/>
        <v>감사관</v>
      </c>
      <c r="E10" s="114" t="s">
        <v>107</v>
      </c>
      <c r="F10" s="115" t="s">
        <v>123</v>
      </c>
      <c r="G10" s="114" t="s">
        <v>9</v>
      </c>
      <c r="H10" s="116">
        <v>9</v>
      </c>
      <c r="I10" s="117" t="s">
        <v>155</v>
      </c>
    </row>
    <row r="11" spans="1:15">
      <c r="A11" s="112" t="str">
        <f t="shared" si="1"/>
        <v>계약심사담당관</v>
      </c>
      <c r="B11" s="113" t="str">
        <f t="shared" si="0"/>
        <v>기획재정위원회</v>
      </c>
      <c r="C11" s="112" t="str">
        <f t="shared" si="2"/>
        <v>감사관</v>
      </c>
      <c r="E11" s="114" t="s">
        <v>107</v>
      </c>
      <c r="F11" s="115" t="s">
        <v>124</v>
      </c>
      <c r="G11" s="114" t="s">
        <v>9</v>
      </c>
      <c r="H11" s="116">
        <v>10</v>
      </c>
      <c r="I11" s="117" t="s">
        <v>157</v>
      </c>
    </row>
    <row r="12" spans="1:15">
      <c r="A12" s="112" t="str">
        <f t="shared" si="1"/>
        <v>기획담당관</v>
      </c>
      <c r="B12" s="113" t="str">
        <f t="shared" si="0"/>
        <v>기획재정위원회</v>
      </c>
      <c r="C12" s="112" t="str">
        <f t="shared" si="2"/>
        <v>기획조정실</v>
      </c>
      <c r="E12" s="114" t="s">
        <v>94</v>
      </c>
      <c r="F12" s="115" t="s">
        <v>125</v>
      </c>
      <c r="G12" s="114" t="s">
        <v>9</v>
      </c>
      <c r="H12" s="116">
        <v>11</v>
      </c>
      <c r="I12" s="117" t="s">
        <v>164</v>
      </c>
    </row>
    <row r="13" spans="1:15">
      <c r="A13" s="112" t="str">
        <f t="shared" si="1"/>
        <v>미래전략담당관</v>
      </c>
      <c r="B13" s="113" t="str">
        <f t="shared" si="0"/>
        <v>기획재정위원회</v>
      </c>
      <c r="C13" s="112" t="str">
        <f t="shared" si="2"/>
        <v>기획조정실</v>
      </c>
      <c r="E13" s="114" t="s">
        <v>94</v>
      </c>
      <c r="F13" s="115" t="s">
        <v>127</v>
      </c>
      <c r="G13" s="114" t="s">
        <v>9</v>
      </c>
      <c r="H13" s="116">
        <v>12</v>
      </c>
      <c r="I13" s="117" t="s">
        <v>166</v>
      </c>
    </row>
    <row r="14" spans="1:15">
      <c r="A14" s="112" t="str">
        <f t="shared" si="1"/>
        <v>예산담당관</v>
      </c>
      <c r="B14" s="113" t="str">
        <f t="shared" si="0"/>
        <v>기획재정위원회</v>
      </c>
      <c r="C14" s="112" t="str">
        <f t="shared" si="2"/>
        <v>기획조정실</v>
      </c>
      <c r="E14" s="114" t="s">
        <v>94</v>
      </c>
      <c r="F14" s="115" t="s">
        <v>129</v>
      </c>
      <c r="G14" s="114" t="s">
        <v>9</v>
      </c>
      <c r="H14" s="116">
        <v>13</v>
      </c>
      <c r="I14" s="117" t="s">
        <v>168</v>
      </c>
    </row>
    <row r="15" spans="1:15">
      <c r="A15" s="112" t="str">
        <f t="shared" si="1"/>
        <v>평가담당관</v>
      </c>
      <c r="B15" s="113" t="str">
        <f t="shared" si="0"/>
        <v>기획재정위원회</v>
      </c>
      <c r="C15" s="112" t="str">
        <f t="shared" si="2"/>
        <v>기획조정실</v>
      </c>
      <c r="E15" s="114" t="s">
        <v>94</v>
      </c>
      <c r="F15" s="115" t="s">
        <v>131</v>
      </c>
      <c r="G15" s="114" t="s">
        <v>9</v>
      </c>
      <c r="H15" s="116">
        <v>14</v>
      </c>
      <c r="I15" s="117" t="s">
        <v>409</v>
      </c>
    </row>
    <row r="16" spans="1:15">
      <c r="A16" s="112" t="str">
        <f t="shared" si="1"/>
        <v>법무담당관</v>
      </c>
      <c r="B16" s="113" t="str">
        <f t="shared" si="0"/>
        <v>기획재정위원회</v>
      </c>
      <c r="C16" s="112" t="str">
        <f t="shared" si="2"/>
        <v>기획조정실</v>
      </c>
      <c r="E16" s="114" t="s">
        <v>94</v>
      </c>
      <c r="F16" s="115" t="s">
        <v>132</v>
      </c>
      <c r="G16" s="114" t="s">
        <v>9</v>
      </c>
      <c r="H16" s="116">
        <v>15</v>
      </c>
      <c r="I16" s="117" t="s">
        <v>410</v>
      </c>
    </row>
    <row r="17" spans="1:9">
      <c r="A17" s="112" t="str">
        <f t="shared" si="1"/>
        <v>규제개혁추진단</v>
      </c>
      <c r="B17" s="113" t="str">
        <f t="shared" si="0"/>
        <v>기획재정위원회</v>
      </c>
      <c r="C17" s="112" t="str">
        <f t="shared" si="2"/>
        <v>기획조정실</v>
      </c>
      <c r="E17" s="114" t="s">
        <v>94</v>
      </c>
      <c r="F17" s="115" t="s">
        <v>133</v>
      </c>
      <c r="G17" s="114" t="s">
        <v>9</v>
      </c>
      <c r="H17" s="116">
        <v>16</v>
      </c>
      <c r="I17" s="117" t="s">
        <v>411</v>
      </c>
    </row>
    <row r="18" spans="1:9">
      <c r="A18" s="112" t="str">
        <f t="shared" si="1"/>
        <v>따복공동체지원단</v>
      </c>
      <c r="B18" s="113" t="str">
        <f t="shared" si="0"/>
        <v>기획재정위원회</v>
      </c>
      <c r="C18" s="112" t="str">
        <f t="shared" si="2"/>
        <v>기획조정실</v>
      </c>
      <c r="E18" s="114" t="s">
        <v>94</v>
      </c>
      <c r="F18" s="115" t="s">
        <v>134</v>
      </c>
      <c r="G18" s="114" t="s">
        <v>9</v>
      </c>
      <c r="H18" s="116">
        <v>17</v>
      </c>
      <c r="I18" s="117" t="s">
        <v>412</v>
      </c>
    </row>
    <row r="19" spans="1:9">
      <c r="A19" s="112" t="str">
        <f t="shared" si="1"/>
        <v>정보기획담당관</v>
      </c>
      <c r="B19" s="113" t="str">
        <f t="shared" si="0"/>
        <v>기획재정위원회</v>
      </c>
      <c r="C19" s="112" t="str">
        <f t="shared" si="2"/>
        <v>기획조정실</v>
      </c>
      <c r="E19" s="114" t="s">
        <v>94</v>
      </c>
      <c r="F19" s="115" t="s">
        <v>135</v>
      </c>
      <c r="G19" s="114" t="s">
        <v>9</v>
      </c>
      <c r="H19" s="116">
        <v>18</v>
      </c>
      <c r="I19" s="117" t="s">
        <v>413</v>
      </c>
    </row>
    <row r="20" spans="1:9">
      <c r="A20" s="112" t="str">
        <f t="shared" si="1"/>
        <v>정보통신보안담당관</v>
      </c>
      <c r="B20" s="113" t="str">
        <f t="shared" si="0"/>
        <v>기획재정위원회</v>
      </c>
      <c r="C20" s="112" t="str">
        <f t="shared" si="2"/>
        <v>기획조정실</v>
      </c>
      <c r="E20" s="114" t="s">
        <v>94</v>
      </c>
      <c r="F20" s="115" t="s">
        <v>136</v>
      </c>
      <c r="G20" s="114" t="s">
        <v>9</v>
      </c>
      <c r="H20" s="116">
        <v>19</v>
      </c>
      <c r="I20" s="117" t="s">
        <v>414</v>
      </c>
    </row>
    <row r="21" spans="1:9">
      <c r="A21" s="112" t="str">
        <f t="shared" si="1"/>
        <v>빅데이터담당관</v>
      </c>
      <c r="B21" s="113" t="str">
        <f t="shared" si="0"/>
        <v>기획재정위원회</v>
      </c>
      <c r="C21" s="112" t="str">
        <f t="shared" si="2"/>
        <v>기획조정실</v>
      </c>
      <c r="E21" s="114" t="s">
        <v>94</v>
      </c>
      <c r="F21" s="115" t="s">
        <v>137</v>
      </c>
      <c r="G21" s="114" t="s">
        <v>9</v>
      </c>
      <c r="H21" s="116">
        <v>20</v>
      </c>
      <c r="I21" s="117" t="s">
        <v>415</v>
      </c>
    </row>
    <row r="22" spans="1:9">
      <c r="A22" s="112" t="str">
        <f t="shared" si="1"/>
        <v>기획예산담당관</v>
      </c>
      <c r="B22" s="113" t="str">
        <f t="shared" si="0"/>
        <v>기획재정위원회</v>
      </c>
      <c r="C22" s="112" t="str">
        <f t="shared" si="2"/>
        <v>균형발전기획실</v>
      </c>
      <c r="E22" s="114" t="s">
        <v>300</v>
      </c>
      <c r="F22" s="115" t="s">
        <v>301</v>
      </c>
      <c r="G22" s="114" t="s">
        <v>9</v>
      </c>
      <c r="H22" s="116">
        <v>21</v>
      </c>
      <c r="I22" s="117" t="s">
        <v>170</v>
      </c>
    </row>
    <row r="23" spans="1:9">
      <c r="A23" s="112" t="str">
        <f t="shared" si="1"/>
        <v>균형발전담당관</v>
      </c>
      <c r="B23" s="113" t="str">
        <f t="shared" si="0"/>
        <v>기획재정위원회</v>
      </c>
      <c r="C23" s="112" t="str">
        <f t="shared" si="2"/>
        <v>균형발전기획실</v>
      </c>
      <c r="E23" s="114" t="s">
        <v>300</v>
      </c>
      <c r="F23" s="115" t="s">
        <v>303</v>
      </c>
      <c r="G23" s="114" t="s">
        <v>9</v>
      </c>
      <c r="H23" s="116">
        <v>22</v>
      </c>
      <c r="I23" s="117" t="s">
        <v>172</v>
      </c>
    </row>
    <row r="24" spans="1:9">
      <c r="A24" s="112" t="str">
        <f t="shared" si="1"/>
        <v>통일기반조성담당관</v>
      </c>
      <c r="B24" s="113" t="str">
        <f t="shared" si="0"/>
        <v>기획재정위원회</v>
      </c>
      <c r="C24" s="112" t="str">
        <f t="shared" si="2"/>
        <v>균형발전기획실</v>
      </c>
      <c r="E24" s="114" t="s">
        <v>300</v>
      </c>
      <c r="F24" s="115" t="s">
        <v>307</v>
      </c>
      <c r="G24" s="114" t="s">
        <v>9</v>
      </c>
      <c r="H24" s="116">
        <v>23</v>
      </c>
      <c r="I24" s="117" t="s">
        <v>174</v>
      </c>
    </row>
    <row r="25" spans="1:9">
      <c r="A25" s="112" t="str">
        <f t="shared" si="1"/>
        <v>DMZ정책담당관</v>
      </c>
      <c r="B25" s="113" t="str">
        <f t="shared" si="0"/>
        <v>기획재정위원회</v>
      </c>
      <c r="C25" s="112" t="str">
        <f t="shared" si="2"/>
        <v>균형발전기획실</v>
      </c>
      <c r="E25" s="114" t="s">
        <v>300</v>
      </c>
      <c r="F25" s="115" t="s">
        <v>309</v>
      </c>
      <c r="G25" s="114" t="s">
        <v>9</v>
      </c>
      <c r="H25" s="116">
        <v>24</v>
      </c>
      <c r="I25" s="117" t="s">
        <v>176</v>
      </c>
    </row>
    <row r="26" spans="1:9">
      <c r="A26" s="112" t="str">
        <f t="shared" si="1"/>
        <v>군관협력담당관</v>
      </c>
      <c r="B26" s="113" t="str">
        <f t="shared" si="0"/>
        <v>기획재정위원회</v>
      </c>
      <c r="C26" s="112" t="str">
        <f t="shared" si="2"/>
        <v>균형발전기획실</v>
      </c>
      <c r="E26" s="114" t="s">
        <v>300</v>
      </c>
      <c r="F26" s="115" t="s">
        <v>313</v>
      </c>
      <c r="G26" s="114" t="s">
        <v>9</v>
      </c>
      <c r="H26" s="116">
        <v>25</v>
      </c>
      <c r="I26" s="117" t="s">
        <v>178</v>
      </c>
    </row>
    <row r="27" spans="1:9">
      <c r="A27" s="112" t="str">
        <f t="shared" si="1"/>
        <v>경제정책과</v>
      </c>
      <c r="B27" s="113" t="str">
        <f t="shared" si="0"/>
        <v>경제과학기술위원회</v>
      </c>
      <c r="C27" s="112" t="str">
        <f t="shared" si="2"/>
        <v>경제실</v>
      </c>
      <c r="E27" s="114" t="s">
        <v>315</v>
      </c>
      <c r="F27" s="115" t="s">
        <v>316</v>
      </c>
      <c r="G27" s="114" t="s">
        <v>0</v>
      </c>
      <c r="H27" s="116">
        <v>26</v>
      </c>
      <c r="I27" s="117" t="s">
        <v>181</v>
      </c>
    </row>
    <row r="28" spans="1:9">
      <c r="A28" s="112" t="str">
        <f t="shared" si="1"/>
        <v>일자리정책과</v>
      </c>
      <c r="B28" s="113" t="str">
        <f t="shared" si="0"/>
        <v>경제과학기술위원회</v>
      </c>
      <c r="C28" s="112" t="str">
        <f t="shared" si="2"/>
        <v>경제실</v>
      </c>
      <c r="E28" s="114" t="s">
        <v>315</v>
      </c>
      <c r="F28" s="115" t="s">
        <v>318</v>
      </c>
      <c r="G28" s="114" t="s">
        <v>0</v>
      </c>
      <c r="H28" s="116">
        <v>27</v>
      </c>
      <c r="I28" s="117" t="s">
        <v>183</v>
      </c>
    </row>
    <row r="29" spans="1:9">
      <c r="A29" s="112" t="str">
        <f t="shared" si="1"/>
        <v>경기일자리센터</v>
      </c>
      <c r="B29" s="113" t="str">
        <f t="shared" si="0"/>
        <v>경제과학기술위원회</v>
      </c>
      <c r="C29" s="112" t="str">
        <f t="shared" si="2"/>
        <v>경제실</v>
      </c>
      <c r="E29" s="114" t="s">
        <v>315</v>
      </c>
      <c r="F29" s="115" t="s">
        <v>320</v>
      </c>
      <c r="G29" s="114" t="s">
        <v>0</v>
      </c>
      <c r="H29" s="116">
        <v>28</v>
      </c>
      <c r="I29" s="117" t="s">
        <v>185</v>
      </c>
    </row>
    <row r="30" spans="1:9">
      <c r="A30" s="112" t="str">
        <f t="shared" si="1"/>
        <v>사회적경제과</v>
      </c>
      <c r="B30" s="113" t="str">
        <f t="shared" si="0"/>
        <v>경제과학기술위원회</v>
      </c>
      <c r="C30" s="112" t="str">
        <f t="shared" si="2"/>
        <v>경제실</v>
      </c>
      <c r="E30" s="114" t="s">
        <v>315</v>
      </c>
      <c r="F30" s="115" t="s">
        <v>322</v>
      </c>
      <c r="G30" s="114" t="s">
        <v>0</v>
      </c>
      <c r="H30" s="116">
        <v>29</v>
      </c>
      <c r="I30" s="117" t="s">
        <v>186</v>
      </c>
    </row>
    <row r="31" spans="1:9">
      <c r="A31" s="112" t="str">
        <f t="shared" si="1"/>
        <v>기업지원과</v>
      </c>
      <c r="B31" s="113" t="str">
        <f t="shared" si="0"/>
        <v>경제과학기술위원회</v>
      </c>
      <c r="C31" s="112" t="str">
        <f t="shared" si="2"/>
        <v>경제실</v>
      </c>
      <c r="E31" s="114" t="s">
        <v>315</v>
      </c>
      <c r="F31" s="115" t="s">
        <v>324</v>
      </c>
      <c r="G31" s="114" t="s">
        <v>0</v>
      </c>
      <c r="H31" s="116">
        <v>30</v>
      </c>
      <c r="I31" s="117" t="s">
        <v>188</v>
      </c>
    </row>
    <row r="32" spans="1:9">
      <c r="A32" s="112" t="str">
        <f t="shared" si="1"/>
        <v>산업정책과</v>
      </c>
      <c r="B32" s="113" t="str">
        <f t="shared" si="0"/>
        <v>경제과학기술위원회</v>
      </c>
      <c r="C32" s="112" t="str">
        <f t="shared" si="2"/>
        <v>경제실</v>
      </c>
      <c r="E32" s="114" t="s">
        <v>315</v>
      </c>
      <c r="F32" s="115" t="s">
        <v>326</v>
      </c>
      <c r="G32" s="114" t="s">
        <v>0</v>
      </c>
      <c r="H32" s="116">
        <v>31</v>
      </c>
      <c r="I32" s="117" t="s">
        <v>190</v>
      </c>
    </row>
    <row r="33" spans="1:9">
      <c r="A33" s="112" t="str">
        <f t="shared" si="1"/>
        <v>특화산업과</v>
      </c>
      <c r="B33" s="113" t="str">
        <f t="shared" si="0"/>
        <v>경제과학기술위원회</v>
      </c>
      <c r="C33" s="112" t="str">
        <f t="shared" si="2"/>
        <v>경제실</v>
      </c>
      <c r="E33" s="114" t="s">
        <v>315</v>
      </c>
      <c r="F33" s="115" t="s">
        <v>328</v>
      </c>
      <c r="G33" s="114" t="s">
        <v>0</v>
      </c>
      <c r="H33" s="116">
        <v>32</v>
      </c>
      <c r="I33" s="117" t="s">
        <v>416</v>
      </c>
    </row>
    <row r="34" spans="1:9">
      <c r="A34" s="112" t="str">
        <f t="shared" si="1"/>
        <v>과학기술과</v>
      </c>
      <c r="B34" s="113" t="str">
        <f t="shared" ref="B34:B65" si="3">G34</f>
        <v>경제과학기술위원회</v>
      </c>
      <c r="C34" s="112" t="str">
        <f t="shared" si="2"/>
        <v>경제실</v>
      </c>
      <c r="E34" s="114" t="s">
        <v>315</v>
      </c>
      <c r="F34" s="115" t="s">
        <v>330</v>
      </c>
      <c r="G34" s="114" t="s">
        <v>0</v>
      </c>
      <c r="H34" s="116">
        <v>33</v>
      </c>
      <c r="I34" s="117" t="s">
        <v>417</v>
      </c>
    </row>
    <row r="35" spans="1:9">
      <c r="A35" s="112" t="str">
        <f t="shared" si="1"/>
        <v>외교정책과</v>
      </c>
      <c r="B35" s="113" t="str">
        <f t="shared" si="3"/>
        <v>경제과학기술위원회</v>
      </c>
      <c r="C35" s="112" t="str">
        <f t="shared" si="2"/>
        <v>경제실</v>
      </c>
      <c r="E35" s="114" t="s">
        <v>315</v>
      </c>
      <c r="F35" s="115" t="s">
        <v>331</v>
      </c>
      <c r="G35" s="114" t="s">
        <v>0</v>
      </c>
      <c r="H35" s="116">
        <v>34</v>
      </c>
      <c r="I35" s="117" t="s">
        <v>418</v>
      </c>
    </row>
    <row r="36" spans="1:9">
      <c r="A36" s="112" t="str">
        <f t="shared" si="1"/>
        <v>국제통상과</v>
      </c>
      <c r="B36" s="113" t="str">
        <f t="shared" si="3"/>
        <v>경제과학기술위원회</v>
      </c>
      <c r="C36" s="112" t="str">
        <f t="shared" si="2"/>
        <v>경제실</v>
      </c>
      <c r="E36" s="114" t="s">
        <v>315</v>
      </c>
      <c r="F36" s="115" t="s">
        <v>332</v>
      </c>
      <c r="G36" s="114" t="s">
        <v>0</v>
      </c>
      <c r="H36" s="116">
        <v>35</v>
      </c>
      <c r="I36" s="117" t="s">
        <v>419</v>
      </c>
    </row>
    <row r="37" spans="1:9">
      <c r="A37" s="112" t="str">
        <f t="shared" si="1"/>
        <v>투자진흥과</v>
      </c>
      <c r="B37" s="113" t="str">
        <f t="shared" si="3"/>
        <v>경제과학기술위원회</v>
      </c>
      <c r="C37" s="112" t="str">
        <f t="shared" si="2"/>
        <v>경제실</v>
      </c>
      <c r="E37" s="114" t="s">
        <v>315</v>
      </c>
      <c r="F37" s="115" t="s">
        <v>333</v>
      </c>
      <c r="G37" s="114" t="s">
        <v>0</v>
      </c>
      <c r="H37" s="116">
        <v>36</v>
      </c>
      <c r="I37" s="117" t="s">
        <v>420</v>
      </c>
    </row>
    <row r="38" spans="1:9">
      <c r="A38" s="112" t="str">
        <f t="shared" si="1"/>
        <v>기술학교</v>
      </c>
      <c r="B38" s="113" t="str">
        <f t="shared" si="3"/>
        <v>경제과학기술위원회</v>
      </c>
      <c r="C38" s="112" t="str">
        <f t="shared" si="2"/>
        <v>경제실</v>
      </c>
      <c r="E38" s="114" t="s">
        <v>315</v>
      </c>
      <c r="F38" s="115" t="s">
        <v>334</v>
      </c>
      <c r="G38" s="114" t="s">
        <v>0</v>
      </c>
      <c r="H38" s="116">
        <v>37</v>
      </c>
      <c r="I38" s="117" t="s">
        <v>421</v>
      </c>
    </row>
    <row r="39" spans="1:9">
      <c r="A39" s="112" t="str">
        <f t="shared" si="1"/>
        <v>총무과</v>
      </c>
      <c r="B39" s="113" t="str">
        <f t="shared" si="3"/>
        <v>안전행정위원회</v>
      </c>
      <c r="C39" s="112" t="str">
        <f t="shared" si="2"/>
        <v>자치행정국</v>
      </c>
      <c r="E39" s="114" t="s">
        <v>96</v>
      </c>
      <c r="F39" s="115" t="s">
        <v>150</v>
      </c>
      <c r="G39" s="114" t="s">
        <v>50</v>
      </c>
      <c r="H39" s="116">
        <v>38</v>
      </c>
      <c r="I39" s="117" t="s">
        <v>193</v>
      </c>
    </row>
    <row r="40" spans="1:9">
      <c r="A40" s="112" t="str">
        <f t="shared" si="1"/>
        <v>자치행정과</v>
      </c>
      <c r="B40" s="113" t="str">
        <f t="shared" si="3"/>
        <v>안전행정위원회</v>
      </c>
      <c r="C40" s="112" t="str">
        <f t="shared" si="2"/>
        <v>자치행정국</v>
      </c>
      <c r="E40" s="114" t="s">
        <v>96</v>
      </c>
      <c r="F40" s="115" t="s">
        <v>152</v>
      </c>
      <c r="G40" s="114" t="s">
        <v>50</v>
      </c>
      <c r="H40" s="116">
        <v>39</v>
      </c>
      <c r="I40" s="117" t="s">
        <v>195</v>
      </c>
    </row>
    <row r="41" spans="1:9">
      <c r="A41" s="112" t="str">
        <f t="shared" si="1"/>
        <v>인사과</v>
      </c>
      <c r="B41" s="113" t="str">
        <f t="shared" si="3"/>
        <v>안전행정위원회</v>
      </c>
      <c r="C41" s="112" t="str">
        <f t="shared" si="2"/>
        <v>자치행정국</v>
      </c>
      <c r="E41" s="114" t="s">
        <v>96</v>
      </c>
      <c r="F41" s="115" t="s">
        <v>154</v>
      </c>
      <c r="G41" s="114" t="s">
        <v>50</v>
      </c>
      <c r="H41" s="116">
        <v>40</v>
      </c>
      <c r="I41" s="117" t="s">
        <v>197</v>
      </c>
    </row>
    <row r="42" spans="1:9">
      <c r="A42" s="112" t="str">
        <f t="shared" si="1"/>
        <v>언제나민원실</v>
      </c>
      <c r="B42" s="113" t="str">
        <f t="shared" si="3"/>
        <v>안전행정위원회</v>
      </c>
      <c r="C42" s="112" t="str">
        <f t="shared" si="2"/>
        <v>자치행정국</v>
      </c>
      <c r="E42" s="114" t="s">
        <v>96</v>
      </c>
      <c r="F42" s="115" t="s">
        <v>156</v>
      </c>
      <c r="G42" s="114" t="s">
        <v>50</v>
      </c>
      <c r="H42" s="116">
        <v>41</v>
      </c>
      <c r="I42" s="117" t="s">
        <v>422</v>
      </c>
    </row>
    <row r="43" spans="1:9">
      <c r="A43" s="112" t="str">
        <f t="shared" si="1"/>
        <v>세정과</v>
      </c>
      <c r="B43" s="113" t="str">
        <f t="shared" si="3"/>
        <v>안전행정위원회</v>
      </c>
      <c r="C43" s="112" t="str">
        <f t="shared" si="2"/>
        <v>자치행정국</v>
      </c>
      <c r="E43" s="114" t="s">
        <v>96</v>
      </c>
      <c r="F43" s="115" t="s">
        <v>158</v>
      </c>
      <c r="G43" s="114" t="s">
        <v>50</v>
      </c>
      <c r="H43" s="116">
        <v>42</v>
      </c>
      <c r="I43" s="117" t="s">
        <v>423</v>
      </c>
    </row>
    <row r="44" spans="1:9">
      <c r="A44" s="112" t="str">
        <f t="shared" si="1"/>
        <v>세원관리과</v>
      </c>
      <c r="B44" s="113" t="str">
        <f t="shared" si="3"/>
        <v>안전행정위원회</v>
      </c>
      <c r="C44" s="112" t="str">
        <f t="shared" si="2"/>
        <v>자치행정국</v>
      </c>
      <c r="E44" s="114" t="s">
        <v>96</v>
      </c>
      <c r="F44" s="115" t="s">
        <v>159</v>
      </c>
      <c r="G44" s="114" t="s">
        <v>50</v>
      </c>
      <c r="H44" s="116">
        <v>43</v>
      </c>
      <c r="I44" s="117" t="s">
        <v>424</v>
      </c>
    </row>
    <row r="45" spans="1:9">
      <c r="A45" s="112" t="str">
        <f t="shared" si="1"/>
        <v>회계과</v>
      </c>
      <c r="B45" s="113" t="str">
        <f t="shared" si="3"/>
        <v>안전행정위원회</v>
      </c>
      <c r="C45" s="112" t="str">
        <f t="shared" si="2"/>
        <v>자치행정국</v>
      </c>
      <c r="E45" s="114" t="s">
        <v>96</v>
      </c>
      <c r="F45" s="115" t="s">
        <v>160</v>
      </c>
      <c r="G45" s="114" t="s">
        <v>50</v>
      </c>
      <c r="H45" s="116">
        <v>44</v>
      </c>
      <c r="I45" s="117" t="s">
        <v>425</v>
      </c>
    </row>
    <row r="46" spans="1:9">
      <c r="A46" s="112" t="str">
        <f t="shared" si="1"/>
        <v>특별사법경찰단</v>
      </c>
      <c r="B46" s="113" t="str">
        <f t="shared" si="3"/>
        <v>안전행정위원회</v>
      </c>
      <c r="C46" s="112" t="str">
        <f t="shared" si="2"/>
        <v>자치행정국</v>
      </c>
      <c r="E46" s="114" t="s">
        <v>96</v>
      </c>
      <c r="F46" s="115" t="s">
        <v>161</v>
      </c>
      <c r="G46" s="114" t="s">
        <v>50</v>
      </c>
      <c r="H46" s="116">
        <v>45</v>
      </c>
      <c r="I46" s="117" t="s">
        <v>426</v>
      </c>
    </row>
    <row r="47" spans="1:9">
      <c r="A47" s="112" t="str">
        <f t="shared" si="1"/>
        <v>소방행정과</v>
      </c>
      <c r="B47" s="113" t="str">
        <f t="shared" si="3"/>
        <v>안전행정위원회</v>
      </c>
      <c r="C47" s="112" t="str">
        <f t="shared" si="2"/>
        <v>재난안전본부</v>
      </c>
      <c r="E47" s="114" t="s">
        <v>198</v>
      </c>
      <c r="F47" s="115" t="s">
        <v>199</v>
      </c>
      <c r="G47" s="114" t="s">
        <v>50</v>
      </c>
      <c r="H47" s="116">
        <v>46</v>
      </c>
      <c r="I47" s="117" t="s">
        <v>200</v>
      </c>
    </row>
    <row r="48" spans="1:9">
      <c r="A48" s="112" t="str">
        <f t="shared" si="1"/>
        <v>재난안전과</v>
      </c>
      <c r="B48" s="113" t="str">
        <f t="shared" si="3"/>
        <v>안전행정위원회</v>
      </c>
      <c r="C48" s="112" t="str">
        <f t="shared" si="2"/>
        <v>재난안전본부</v>
      </c>
      <c r="E48" s="114" t="s">
        <v>198</v>
      </c>
      <c r="F48" s="115" t="s">
        <v>201</v>
      </c>
      <c r="G48" s="114" t="s">
        <v>50</v>
      </c>
      <c r="H48" s="116">
        <v>47</v>
      </c>
      <c r="I48" s="117" t="s">
        <v>202</v>
      </c>
    </row>
    <row r="49" spans="1:9">
      <c r="A49" s="112" t="str">
        <f t="shared" si="1"/>
        <v>재난대응과</v>
      </c>
      <c r="B49" s="113" t="str">
        <f t="shared" si="3"/>
        <v>안전행정위원회</v>
      </c>
      <c r="C49" s="112" t="str">
        <f t="shared" si="2"/>
        <v>재난안전본부</v>
      </c>
      <c r="E49" s="114" t="s">
        <v>198</v>
      </c>
      <c r="F49" s="115" t="s">
        <v>203</v>
      </c>
      <c r="G49" s="114" t="s">
        <v>50</v>
      </c>
      <c r="H49" s="116">
        <v>48</v>
      </c>
      <c r="I49" s="117" t="s">
        <v>204</v>
      </c>
    </row>
    <row r="50" spans="1:9">
      <c r="A50" s="112" t="str">
        <f t="shared" si="1"/>
        <v>재난종합지휘센터</v>
      </c>
      <c r="B50" s="113" t="str">
        <f t="shared" si="3"/>
        <v>안전행정위원회</v>
      </c>
      <c r="C50" s="112" t="str">
        <f t="shared" si="2"/>
        <v>재난안전본부</v>
      </c>
      <c r="E50" s="114" t="s">
        <v>198</v>
      </c>
      <c r="F50" s="115" t="s">
        <v>205</v>
      </c>
      <c r="G50" s="114" t="s">
        <v>50</v>
      </c>
      <c r="H50" s="116">
        <v>49</v>
      </c>
      <c r="I50" s="117" t="s">
        <v>206</v>
      </c>
    </row>
    <row r="51" spans="1:9">
      <c r="A51" s="112" t="str">
        <f t="shared" si="1"/>
        <v>안전교육훈련담당관</v>
      </c>
      <c r="B51" s="113" t="str">
        <f t="shared" si="3"/>
        <v>안전행정위원회</v>
      </c>
      <c r="C51" s="112" t="str">
        <f t="shared" si="2"/>
        <v>재난안전본부</v>
      </c>
      <c r="E51" s="114" t="s">
        <v>198</v>
      </c>
      <c r="F51" s="115" t="s">
        <v>207</v>
      </c>
      <c r="G51" s="114" t="s">
        <v>50</v>
      </c>
      <c r="H51" s="116">
        <v>50</v>
      </c>
      <c r="I51" s="117" t="s">
        <v>208</v>
      </c>
    </row>
    <row r="52" spans="1:9">
      <c r="A52" s="112" t="str">
        <f t="shared" si="1"/>
        <v>청문감사담당관</v>
      </c>
      <c r="B52" s="113" t="str">
        <f t="shared" si="3"/>
        <v>안전행정위원회</v>
      </c>
      <c r="C52" s="112" t="str">
        <f t="shared" si="2"/>
        <v>재난안전본부</v>
      </c>
      <c r="E52" s="114" t="s">
        <v>198</v>
      </c>
      <c r="F52" s="115" t="s">
        <v>209</v>
      </c>
      <c r="G52" s="114" t="s">
        <v>50</v>
      </c>
      <c r="H52" s="116">
        <v>51</v>
      </c>
      <c r="I52" s="117" t="s">
        <v>210</v>
      </c>
    </row>
    <row r="53" spans="1:9">
      <c r="A53" s="112" t="str">
        <f t="shared" si="1"/>
        <v>특수대응단</v>
      </c>
      <c r="B53" s="113" t="str">
        <f t="shared" si="3"/>
        <v>안전행정위원회</v>
      </c>
      <c r="C53" s="112" t="str">
        <f t="shared" si="2"/>
        <v>재난안전본부</v>
      </c>
      <c r="E53" s="114" t="s">
        <v>198</v>
      </c>
      <c r="F53" s="115" t="s">
        <v>211</v>
      </c>
      <c r="G53" s="114" t="s">
        <v>50</v>
      </c>
      <c r="H53" s="116">
        <v>52</v>
      </c>
      <c r="I53" s="117" t="s">
        <v>212</v>
      </c>
    </row>
    <row r="54" spans="1:9">
      <c r="A54" s="112" t="str">
        <f t="shared" si="1"/>
        <v>안전기획과</v>
      </c>
      <c r="B54" s="113" t="str">
        <f t="shared" si="3"/>
        <v>안전행정위원회</v>
      </c>
      <c r="C54" s="112" t="str">
        <f t="shared" si="2"/>
        <v>재난안전본부</v>
      </c>
      <c r="E54" s="114" t="s">
        <v>198</v>
      </c>
      <c r="F54" s="115" t="s">
        <v>213</v>
      </c>
      <c r="G54" s="114" t="s">
        <v>50</v>
      </c>
      <c r="H54" s="116">
        <v>53</v>
      </c>
      <c r="I54" s="117" t="s">
        <v>214</v>
      </c>
    </row>
    <row r="55" spans="1:9">
      <c r="A55" s="112" t="str">
        <f t="shared" si="1"/>
        <v>재난대책과</v>
      </c>
      <c r="B55" s="113" t="str">
        <f t="shared" si="3"/>
        <v>안전행정위원회</v>
      </c>
      <c r="C55" s="112" t="str">
        <f t="shared" si="2"/>
        <v>재난안전본부</v>
      </c>
      <c r="E55" s="114" t="s">
        <v>198</v>
      </c>
      <c r="F55" s="115" t="s">
        <v>215</v>
      </c>
      <c r="G55" s="114" t="s">
        <v>50</v>
      </c>
      <c r="H55" s="116">
        <v>54</v>
      </c>
      <c r="I55" s="117" t="s">
        <v>216</v>
      </c>
    </row>
    <row r="56" spans="1:9">
      <c r="A56" s="112" t="str">
        <f t="shared" si="1"/>
        <v>기동안전점검단</v>
      </c>
      <c r="B56" s="113" t="str">
        <f t="shared" si="3"/>
        <v>안전행정위원회</v>
      </c>
      <c r="C56" s="112" t="str">
        <f t="shared" si="2"/>
        <v>재난안전본부</v>
      </c>
      <c r="E56" s="114" t="s">
        <v>198</v>
      </c>
      <c r="F56" s="115" t="s">
        <v>217</v>
      </c>
      <c r="G56" s="114" t="s">
        <v>50</v>
      </c>
      <c r="H56" s="116">
        <v>55</v>
      </c>
      <c r="I56" s="117" t="s">
        <v>218</v>
      </c>
    </row>
    <row r="57" spans="1:9">
      <c r="A57" s="112" t="str">
        <f t="shared" si="1"/>
        <v>소방행정기획과</v>
      </c>
      <c r="B57" s="113" t="str">
        <f t="shared" si="3"/>
        <v>안전행정위원회</v>
      </c>
      <c r="C57" s="112" t="str">
        <f t="shared" si="2"/>
        <v>재난안전본부</v>
      </c>
      <c r="E57" s="114" t="s">
        <v>109</v>
      </c>
      <c r="F57" s="115" t="s">
        <v>219</v>
      </c>
      <c r="G57" s="114" t="s">
        <v>50</v>
      </c>
      <c r="H57" s="116">
        <v>56</v>
      </c>
      <c r="I57" s="117" t="s">
        <v>220</v>
      </c>
    </row>
    <row r="58" spans="1:9">
      <c r="A58" s="112" t="str">
        <f t="shared" si="1"/>
        <v>특수대응단(북부)</v>
      </c>
      <c r="B58" s="113" t="str">
        <f t="shared" si="3"/>
        <v>안전행정위원회</v>
      </c>
      <c r="C58" s="112" t="str">
        <f t="shared" si="2"/>
        <v>재난안전본부</v>
      </c>
      <c r="E58" s="114" t="s">
        <v>109</v>
      </c>
      <c r="F58" s="115" t="s">
        <v>211</v>
      </c>
      <c r="G58" s="114" t="s">
        <v>50</v>
      </c>
      <c r="H58" s="116">
        <v>57</v>
      </c>
      <c r="I58" s="117" t="s">
        <v>221</v>
      </c>
    </row>
    <row r="59" spans="1:9">
      <c r="A59" s="112" t="str">
        <f t="shared" si="1"/>
        <v>소방학교</v>
      </c>
      <c r="B59" s="113" t="str">
        <f t="shared" si="3"/>
        <v>안전행정위원회</v>
      </c>
      <c r="C59" s="112" t="str">
        <f t="shared" si="2"/>
        <v>재난안전본부</v>
      </c>
      <c r="E59" s="114" t="s">
        <v>114</v>
      </c>
      <c r="F59" s="115" t="s">
        <v>222</v>
      </c>
      <c r="G59" s="114" t="s">
        <v>50</v>
      </c>
      <c r="H59" s="116">
        <v>58</v>
      </c>
      <c r="I59" s="117" t="s">
        <v>257</v>
      </c>
    </row>
    <row r="60" spans="1:9">
      <c r="A60" s="112" t="str">
        <f t="shared" si="1"/>
        <v>수원소방서</v>
      </c>
      <c r="B60" s="113" t="str">
        <f t="shared" si="3"/>
        <v>안전행정위원회</v>
      </c>
      <c r="C60" s="112" t="str">
        <f t="shared" si="2"/>
        <v>재난안전본부</v>
      </c>
      <c r="E60" s="114" t="s">
        <v>115</v>
      </c>
      <c r="F60" s="115" t="s">
        <v>223</v>
      </c>
      <c r="G60" s="114" t="s">
        <v>50</v>
      </c>
      <c r="H60" s="116">
        <v>59</v>
      </c>
      <c r="I60" s="117" t="s">
        <v>259</v>
      </c>
    </row>
    <row r="61" spans="1:9">
      <c r="A61" s="112" t="str">
        <f t="shared" si="1"/>
        <v>성남소방서</v>
      </c>
      <c r="B61" s="113" t="str">
        <f t="shared" si="3"/>
        <v>안전행정위원회</v>
      </c>
      <c r="C61" s="112" t="str">
        <f t="shared" si="2"/>
        <v>재난안전본부</v>
      </c>
      <c r="E61" s="114" t="s">
        <v>115</v>
      </c>
      <c r="F61" s="115" t="s">
        <v>224</v>
      </c>
      <c r="G61" s="114" t="s">
        <v>50</v>
      </c>
      <c r="H61" s="116">
        <v>60</v>
      </c>
      <c r="I61" s="117" t="s">
        <v>261</v>
      </c>
    </row>
    <row r="62" spans="1:9">
      <c r="A62" s="112" t="str">
        <f t="shared" si="1"/>
        <v>분당소방서</v>
      </c>
      <c r="B62" s="113" t="str">
        <f t="shared" si="3"/>
        <v>안전행정위원회</v>
      </c>
      <c r="C62" s="112" t="str">
        <f t="shared" si="2"/>
        <v>재난안전본부</v>
      </c>
      <c r="E62" s="114" t="s">
        <v>115</v>
      </c>
      <c r="F62" s="115" t="s">
        <v>225</v>
      </c>
      <c r="G62" s="114" t="s">
        <v>50</v>
      </c>
      <c r="H62" s="116">
        <v>61</v>
      </c>
      <c r="I62" s="117" t="s">
        <v>263</v>
      </c>
    </row>
    <row r="63" spans="1:9">
      <c r="A63" s="112" t="str">
        <f t="shared" si="1"/>
        <v>부천소방서</v>
      </c>
      <c r="B63" s="113" t="str">
        <f t="shared" si="3"/>
        <v>안전행정위원회</v>
      </c>
      <c r="C63" s="112" t="str">
        <f t="shared" si="2"/>
        <v>재난안전본부</v>
      </c>
      <c r="E63" s="114" t="s">
        <v>115</v>
      </c>
      <c r="F63" s="115" t="s">
        <v>226</v>
      </c>
      <c r="G63" s="114" t="s">
        <v>50</v>
      </c>
      <c r="H63" s="116">
        <v>62</v>
      </c>
      <c r="I63" s="117" t="s">
        <v>427</v>
      </c>
    </row>
    <row r="64" spans="1:9">
      <c r="A64" s="112" t="str">
        <f t="shared" si="1"/>
        <v>안양소방서</v>
      </c>
      <c r="B64" s="113" t="str">
        <f t="shared" si="3"/>
        <v>안전행정위원회</v>
      </c>
      <c r="C64" s="112" t="str">
        <f t="shared" si="2"/>
        <v>재난안전본부</v>
      </c>
      <c r="E64" s="114" t="s">
        <v>115</v>
      </c>
      <c r="F64" s="115" t="s">
        <v>227</v>
      </c>
      <c r="G64" s="114" t="s">
        <v>50</v>
      </c>
      <c r="H64" s="116">
        <v>63</v>
      </c>
      <c r="I64" s="117" t="s">
        <v>428</v>
      </c>
    </row>
    <row r="65" spans="1:9">
      <c r="A65" s="112" t="str">
        <f t="shared" si="1"/>
        <v>안산소방서</v>
      </c>
      <c r="B65" s="113" t="str">
        <f t="shared" si="3"/>
        <v>안전행정위원회</v>
      </c>
      <c r="C65" s="112" t="str">
        <f t="shared" si="2"/>
        <v>재난안전본부</v>
      </c>
      <c r="E65" s="114" t="s">
        <v>115</v>
      </c>
      <c r="F65" s="115" t="s">
        <v>228</v>
      </c>
      <c r="G65" s="114" t="s">
        <v>50</v>
      </c>
      <c r="H65" s="116">
        <v>64</v>
      </c>
      <c r="I65" s="117" t="s">
        <v>429</v>
      </c>
    </row>
    <row r="66" spans="1:9">
      <c r="A66" s="112" t="str">
        <f t="shared" si="1"/>
        <v>용인소방서</v>
      </c>
      <c r="B66" s="113" t="str">
        <f t="shared" ref="B66:B97" si="4">G66</f>
        <v>안전행정위원회</v>
      </c>
      <c r="C66" s="112" t="str">
        <f t="shared" si="2"/>
        <v>재난안전본부</v>
      </c>
      <c r="E66" s="114" t="s">
        <v>115</v>
      </c>
      <c r="F66" s="115" t="s">
        <v>229</v>
      </c>
      <c r="G66" s="114" t="s">
        <v>50</v>
      </c>
      <c r="H66" s="116">
        <v>65</v>
      </c>
      <c r="I66" s="117" t="s">
        <v>430</v>
      </c>
    </row>
    <row r="67" spans="1:9">
      <c r="A67" s="112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13" t="str">
        <f t="shared" si="4"/>
        <v>안전행정위원회</v>
      </c>
      <c r="C67" s="112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14" t="s">
        <v>115</v>
      </c>
      <c r="F67" s="115" t="s">
        <v>230</v>
      </c>
      <c r="G67" s="114" t="s">
        <v>50</v>
      </c>
      <c r="H67" s="116">
        <v>66</v>
      </c>
      <c r="I67" s="117" t="s">
        <v>431</v>
      </c>
    </row>
    <row r="68" spans="1:9">
      <c r="A68" s="112" t="str">
        <f t="shared" si="5"/>
        <v>송탄소방서</v>
      </c>
      <c r="B68" s="113" t="str">
        <f t="shared" si="4"/>
        <v>안전행정위원회</v>
      </c>
      <c r="C68" s="112" t="str">
        <f t="shared" si="6"/>
        <v>재난안전본부</v>
      </c>
      <c r="E68" s="114" t="s">
        <v>115</v>
      </c>
      <c r="F68" s="115" t="s">
        <v>231</v>
      </c>
      <c r="G68" s="114" t="s">
        <v>50</v>
      </c>
      <c r="H68" s="116">
        <v>67</v>
      </c>
      <c r="I68" s="117" t="s">
        <v>432</v>
      </c>
    </row>
    <row r="69" spans="1:9">
      <c r="A69" s="112" t="str">
        <f t="shared" si="5"/>
        <v>광명소방서</v>
      </c>
      <c r="B69" s="113" t="str">
        <f t="shared" si="4"/>
        <v>안전행정위원회</v>
      </c>
      <c r="C69" s="112" t="str">
        <f t="shared" si="6"/>
        <v>재난안전본부</v>
      </c>
      <c r="E69" s="114" t="s">
        <v>115</v>
      </c>
      <c r="F69" s="115" t="s">
        <v>232</v>
      </c>
      <c r="G69" s="114" t="s">
        <v>50</v>
      </c>
      <c r="H69" s="116">
        <v>68</v>
      </c>
      <c r="I69" s="117" t="s">
        <v>433</v>
      </c>
    </row>
    <row r="70" spans="1:9">
      <c r="A70" s="112" t="str">
        <f t="shared" si="5"/>
        <v>시흥소방서</v>
      </c>
      <c r="B70" s="113" t="str">
        <f t="shared" si="4"/>
        <v>안전행정위원회</v>
      </c>
      <c r="C70" s="112" t="str">
        <f t="shared" si="6"/>
        <v>재난안전본부</v>
      </c>
      <c r="E70" s="114" t="s">
        <v>115</v>
      </c>
      <c r="F70" s="115" t="s">
        <v>233</v>
      </c>
      <c r="G70" s="114" t="s">
        <v>50</v>
      </c>
      <c r="H70" s="116">
        <v>69</v>
      </c>
      <c r="I70" s="117" t="s">
        <v>434</v>
      </c>
    </row>
    <row r="71" spans="1:9">
      <c r="A71" s="112" t="str">
        <f t="shared" si="5"/>
        <v>군포소방서</v>
      </c>
      <c r="B71" s="113" t="str">
        <f t="shared" si="4"/>
        <v>안전행정위원회</v>
      </c>
      <c r="C71" s="112" t="str">
        <f t="shared" si="6"/>
        <v>재난안전본부</v>
      </c>
      <c r="E71" s="114" t="s">
        <v>115</v>
      </c>
      <c r="F71" s="115" t="s">
        <v>234</v>
      </c>
      <c r="G71" s="114" t="s">
        <v>50</v>
      </c>
      <c r="H71" s="116">
        <v>70</v>
      </c>
      <c r="I71" s="117" t="s">
        <v>435</v>
      </c>
    </row>
    <row r="72" spans="1:9">
      <c r="A72" s="112" t="str">
        <f t="shared" si="5"/>
        <v>화성소방서</v>
      </c>
      <c r="B72" s="113" t="str">
        <f t="shared" si="4"/>
        <v>안전행정위원회</v>
      </c>
      <c r="C72" s="112" t="str">
        <f t="shared" si="6"/>
        <v>재난안전본부</v>
      </c>
      <c r="E72" s="114" t="s">
        <v>115</v>
      </c>
      <c r="F72" s="115" t="s">
        <v>235</v>
      </c>
      <c r="G72" s="114" t="s">
        <v>50</v>
      </c>
      <c r="H72" s="116">
        <v>71</v>
      </c>
      <c r="I72" s="117" t="s">
        <v>436</v>
      </c>
    </row>
    <row r="73" spans="1:9">
      <c r="A73" s="112" t="str">
        <f t="shared" si="5"/>
        <v>이천소방서</v>
      </c>
      <c r="B73" s="113" t="str">
        <f t="shared" si="4"/>
        <v>안전행정위원회</v>
      </c>
      <c r="C73" s="112" t="str">
        <f t="shared" si="6"/>
        <v>재난안전본부</v>
      </c>
      <c r="E73" s="114" t="s">
        <v>115</v>
      </c>
      <c r="F73" s="115" t="s">
        <v>236</v>
      </c>
      <c r="G73" s="114" t="s">
        <v>50</v>
      </c>
      <c r="H73" s="116">
        <v>72</v>
      </c>
      <c r="I73" s="117" t="s">
        <v>437</v>
      </c>
    </row>
    <row r="74" spans="1:9">
      <c r="A74" s="112" t="str">
        <f t="shared" si="5"/>
        <v>김포소방서</v>
      </c>
      <c r="B74" s="113" t="str">
        <f t="shared" si="4"/>
        <v>안전행정위원회</v>
      </c>
      <c r="C74" s="112" t="str">
        <f t="shared" si="6"/>
        <v>재난안전본부</v>
      </c>
      <c r="E74" s="114" t="s">
        <v>115</v>
      </c>
      <c r="F74" s="115" t="s">
        <v>237</v>
      </c>
      <c r="G74" s="114" t="s">
        <v>50</v>
      </c>
      <c r="H74" s="116">
        <v>73</v>
      </c>
      <c r="I74" s="117" t="s">
        <v>438</v>
      </c>
    </row>
    <row r="75" spans="1:9">
      <c r="A75" s="112" t="str">
        <f t="shared" si="5"/>
        <v>광주소방서</v>
      </c>
      <c r="B75" s="113" t="str">
        <f t="shared" si="4"/>
        <v>안전행정위원회</v>
      </c>
      <c r="C75" s="112" t="str">
        <f t="shared" si="6"/>
        <v>재난안전본부</v>
      </c>
      <c r="E75" s="114" t="s">
        <v>115</v>
      </c>
      <c r="F75" s="115" t="s">
        <v>238</v>
      </c>
      <c r="G75" s="114" t="s">
        <v>50</v>
      </c>
      <c r="H75" s="116">
        <v>74</v>
      </c>
      <c r="I75" s="117" t="s">
        <v>439</v>
      </c>
    </row>
    <row r="76" spans="1:9">
      <c r="A76" s="112" t="str">
        <f t="shared" si="5"/>
        <v>안성소방서</v>
      </c>
      <c r="B76" s="113" t="str">
        <f t="shared" si="4"/>
        <v>안전행정위원회</v>
      </c>
      <c r="C76" s="112" t="str">
        <f t="shared" si="6"/>
        <v>재난안전본부</v>
      </c>
      <c r="E76" s="114" t="s">
        <v>115</v>
      </c>
      <c r="F76" s="115" t="s">
        <v>239</v>
      </c>
      <c r="G76" s="114" t="s">
        <v>50</v>
      </c>
      <c r="H76" s="116">
        <v>75</v>
      </c>
      <c r="I76" s="117" t="s">
        <v>440</v>
      </c>
    </row>
    <row r="77" spans="1:9">
      <c r="A77" s="112" t="str">
        <f t="shared" si="5"/>
        <v>하남소방서</v>
      </c>
      <c r="B77" s="113" t="str">
        <f t="shared" si="4"/>
        <v>안전행정위원회</v>
      </c>
      <c r="C77" s="112" t="str">
        <f t="shared" si="6"/>
        <v>재난안전본부</v>
      </c>
      <c r="E77" s="114" t="s">
        <v>115</v>
      </c>
      <c r="F77" s="115" t="s">
        <v>240</v>
      </c>
      <c r="G77" s="114" t="s">
        <v>50</v>
      </c>
      <c r="H77" s="116">
        <v>76</v>
      </c>
      <c r="I77" s="117" t="s">
        <v>441</v>
      </c>
    </row>
    <row r="78" spans="1:9">
      <c r="A78" s="112" t="str">
        <f t="shared" si="5"/>
        <v>의왕소방서</v>
      </c>
      <c r="B78" s="113" t="str">
        <f t="shared" si="4"/>
        <v>안전행정위원회</v>
      </c>
      <c r="C78" s="112" t="str">
        <f t="shared" si="6"/>
        <v>재난안전본부</v>
      </c>
      <c r="E78" s="114" t="s">
        <v>115</v>
      </c>
      <c r="F78" s="115" t="s">
        <v>241</v>
      </c>
      <c r="G78" s="114" t="s">
        <v>50</v>
      </c>
      <c r="H78" s="116">
        <v>77</v>
      </c>
      <c r="I78" s="117" t="s">
        <v>442</v>
      </c>
    </row>
    <row r="79" spans="1:9">
      <c r="A79" s="112" t="str">
        <f t="shared" si="5"/>
        <v>오산소방서</v>
      </c>
      <c r="B79" s="113" t="str">
        <f t="shared" si="4"/>
        <v>안전행정위원회</v>
      </c>
      <c r="C79" s="112" t="str">
        <f t="shared" si="6"/>
        <v>재난안전본부</v>
      </c>
      <c r="E79" s="114" t="s">
        <v>115</v>
      </c>
      <c r="F79" s="115" t="s">
        <v>242</v>
      </c>
      <c r="G79" s="114" t="s">
        <v>50</v>
      </c>
      <c r="H79" s="116">
        <v>78</v>
      </c>
      <c r="I79" s="117" t="s">
        <v>443</v>
      </c>
    </row>
    <row r="80" spans="1:9">
      <c r="A80" s="112" t="str">
        <f t="shared" si="5"/>
        <v>여주소방서</v>
      </c>
      <c r="B80" s="113" t="str">
        <f t="shared" si="4"/>
        <v>안전행정위원회</v>
      </c>
      <c r="C80" s="112" t="str">
        <f t="shared" si="6"/>
        <v>재난안전본부</v>
      </c>
      <c r="E80" s="114" t="s">
        <v>115</v>
      </c>
      <c r="F80" s="115" t="s">
        <v>243</v>
      </c>
      <c r="G80" s="114" t="s">
        <v>50</v>
      </c>
      <c r="H80" s="116">
        <v>79</v>
      </c>
      <c r="I80" s="117" t="s">
        <v>444</v>
      </c>
    </row>
    <row r="81" spans="1:9">
      <c r="A81" s="112" t="str">
        <f t="shared" si="5"/>
        <v>양평소방서</v>
      </c>
      <c r="B81" s="113" t="str">
        <f t="shared" si="4"/>
        <v>안전행정위원회</v>
      </c>
      <c r="C81" s="112" t="str">
        <f t="shared" si="6"/>
        <v>재난안전본부</v>
      </c>
      <c r="E81" s="114" t="s">
        <v>115</v>
      </c>
      <c r="F81" s="115" t="s">
        <v>244</v>
      </c>
      <c r="G81" s="114" t="s">
        <v>50</v>
      </c>
      <c r="H81" s="116">
        <v>80</v>
      </c>
      <c r="I81" s="117" t="s">
        <v>445</v>
      </c>
    </row>
    <row r="82" spans="1:9">
      <c r="A82" s="112" t="str">
        <f t="shared" si="5"/>
        <v>과천소방서</v>
      </c>
      <c r="B82" s="113" t="str">
        <f t="shared" si="4"/>
        <v>안전행정위원회</v>
      </c>
      <c r="C82" s="112" t="str">
        <f t="shared" si="6"/>
        <v>재난안전본부</v>
      </c>
      <c r="E82" s="114" t="s">
        <v>115</v>
      </c>
      <c r="F82" s="115" t="s">
        <v>245</v>
      </c>
      <c r="G82" s="114" t="s">
        <v>50</v>
      </c>
      <c r="H82" s="116">
        <v>81</v>
      </c>
      <c r="I82" s="117" t="s">
        <v>446</v>
      </c>
    </row>
    <row r="83" spans="1:9">
      <c r="A83" s="112" t="str">
        <f t="shared" si="5"/>
        <v>고양소방서</v>
      </c>
      <c r="B83" s="113" t="str">
        <f t="shared" si="4"/>
        <v>안전행정위원회</v>
      </c>
      <c r="C83" s="112" t="str">
        <f t="shared" si="6"/>
        <v>재난안전본부</v>
      </c>
      <c r="E83" s="114" t="s">
        <v>115</v>
      </c>
      <c r="F83" s="115" t="s">
        <v>246</v>
      </c>
      <c r="G83" s="114" t="s">
        <v>50</v>
      </c>
      <c r="H83" s="116">
        <v>82</v>
      </c>
      <c r="I83" s="117" t="s">
        <v>447</v>
      </c>
    </row>
    <row r="84" spans="1:9">
      <c r="A84" s="112" t="str">
        <f t="shared" si="5"/>
        <v>일산소방서</v>
      </c>
      <c r="B84" s="113" t="str">
        <f t="shared" si="4"/>
        <v>안전행정위원회</v>
      </c>
      <c r="C84" s="112" t="str">
        <f t="shared" si="6"/>
        <v>재난안전본부</v>
      </c>
      <c r="E84" s="114" t="s">
        <v>115</v>
      </c>
      <c r="F84" s="115" t="s">
        <v>247</v>
      </c>
      <c r="G84" s="114" t="s">
        <v>50</v>
      </c>
      <c r="H84" s="116">
        <v>83</v>
      </c>
      <c r="I84" s="117" t="s">
        <v>448</v>
      </c>
    </row>
    <row r="85" spans="1:9">
      <c r="A85" s="112" t="str">
        <f t="shared" si="5"/>
        <v>의정부소방서</v>
      </c>
      <c r="B85" s="113" t="str">
        <f t="shared" si="4"/>
        <v>안전행정위원회</v>
      </c>
      <c r="C85" s="112" t="str">
        <f t="shared" si="6"/>
        <v>재난안전본부</v>
      </c>
      <c r="E85" s="114" t="s">
        <v>115</v>
      </c>
      <c r="F85" s="115" t="s">
        <v>248</v>
      </c>
      <c r="G85" s="114" t="s">
        <v>50</v>
      </c>
      <c r="H85" s="116">
        <v>84</v>
      </c>
      <c r="I85" s="117" t="s">
        <v>449</v>
      </c>
    </row>
    <row r="86" spans="1:9">
      <c r="A86" s="112" t="str">
        <f t="shared" si="5"/>
        <v>남양주소방서</v>
      </c>
      <c r="B86" s="113" t="str">
        <f t="shared" si="4"/>
        <v>안전행정위원회</v>
      </c>
      <c r="C86" s="112" t="str">
        <f t="shared" si="6"/>
        <v>재난안전본부</v>
      </c>
      <c r="E86" s="114" t="s">
        <v>115</v>
      </c>
      <c r="F86" s="115" t="s">
        <v>249</v>
      </c>
      <c r="G86" s="114" t="s">
        <v>50</v>
      </c>
      <c r="H86" s="116">
        <v>85</v>
      </c>
      <c r="I86" s="117" t="s">
        <v>450</v>
      </c>
    </row>
    <row r="87" spans="1:9">
      <c r="A87" s="112" t="str">
        <f t="shared" si="5"/>
        <v>파주소방서</v>
      </c>
      <c r="B87" s="113" t="str">
        <f t="shared" si="4"/>
        <v>안전행정위원회</v>
      </c>
      <c r="C87" s="112" t="str">
        <f t="shared" si="6"/>
        <v>재난안전본부</v>
      </c>
      <c r="E87" s="114" t="s">
        <v>115</v>
      </c>
      <c r="F87" s="115" t="s">
        <v>250</v>
      </c>
      <c r="G87" s="114" t="s">
        <v>50</v>
      </c>
      <c r="H87" s="116">
        <v>86</v>
      </c>
      <c r="I87" s="117" t="s">
        <v>451</v>
      </c>
    </row>
    <row r="88" spans="1:9">
      <c r="A88" s="112" t="str">
        <f t="shared" si="5"/>
        <v>구리소방서</v>
      </c>
      <c r="B88" s="113" t="str">
        <f t="shared" si="4"/>
        <v>안전행정위원회</v>
      </c>
      <c r="C88" s="112" t="str">
        <f t="shared" si="6"/>
        <v>재난안전본부</v>
      </c>
      <c r="E88" s="114" t="s">
        <v>115</v>
      </c>
      <c r="F88" s="115" t="s">
        <v>251</v>
      </c>
      <c r="G88" s="114" t="s">
        <v>50</v>
      </c>
      <c r="H88" s="116">
        <v>87</v>
      </c>
      <c r="I88" s="117" t="s">
        <v>452</v>
      </c>
    </row>
    <row r="89" spans="1:9">
      <c r="A89" s="112" t="str">
        <f t="shared" si="5"/>
        <v>포천소방서</v>
      </c>
      <c r="B89" s="113" t="str">
        <f t="shared" si="4"/>
        <v>안전행정위원회</v>
      </c>
      <c r="C89" s="112" t="str">
        <f t="shared" si="6"/>
        <v>재난안전본부</v>
      </c>
      <c r="E89" s="114" t="s">
        <v>115</v>
      </c>
      <c r="F89" s="115" t="s">
        <v>252</v>
      </c>
      <c r="G89" s="114" t="s">
        <v>50</v>
      </c>
      <c r="H89" s="116">
        <v>88</v>
      </c>
      <c r="I89" s="117" t="s">
        <v>453</v>
      </c>
    </row>
    <row r="90" spans="1:9">
      <c r="A90" s="112" t="str">
        <f t="shared" si="5"/>
        <v>양주소방서</v>
      </c>
      <c r="B90" s="113" t="str">
        <f t="shared" si="4"/>
        <v>안전행정위원회</v>
      </c>
      <c r="C90" s="112" t="str">
        <f t="shared" si="6"/>
        <v>재난안전본부</v>
      </c>
      <c r="E90" s="114" t="s">
        <v>115</v>
      </c>
      <c r="F90" s="115" t="s">
        <v>253</v>
      </c>
      <c r="G90" s="114" t="s">
        <v>50</v>
      </c>
      <c r="H90" s="116">
        <v>89</v>
      </c>
      <c r="I90" s="117" t="s">
        <v>454</v>
      </c>
    </row>
    <row r="91" spans="1:9">
      <c r="A91" s="112" t="str">
        <f t="shared" si="5"/>
        <v>동두천소방서</v>
      </c>
      <c r="B91" s="113" t="str">
        <f t="shared" si="4"/>
        <v>안전행정위원회</v>
      </c>
      <c r="C91" s="112" t="str">
        <f t="shared" si="6"/>
        <v>재난안전본부</v>
      </c>
      <c r="E91" s="114" t="s">
        <v>115</v>
      </c>
      <c r="F91" s="115" t="s">
        <v>254</v>
      </c>
      <c r="G91" s="114" t="s">
        <v>50</v>
      </c>
      <c r="H91" s="116">
        <v>90</v>
      </c>
      <c r="I91" s="117" t="s">
        <v>455</v>
      </c>
    </row>
    <row r="92" spans="1:9">
      <c r="A92" s="112" t="str">
        <f t="shared" si="5"/>
        <v>가평소방서</v>
      </c>
      <c r="B92" s="113" t="str">
        <f t="shared" si="4"/>
        <v>안전행정위원회</v>
      </c>
      <c r="C92" s="112" t="str">
        <f t="shared" si="6"/>
        <v>재난안전본부</v>
      </c>
      <c r="E92" s="114" t="s">
        <v>115</v>
      </c>
      <c r="F92" s="115" t="s">
        <v>255</v>
      </c>
      <c r="G92" s="114" t="s">
        <v>50</v>
      </c>
      <c r="H92" s="116">
        <v>91</v>
      </c>
      <c r="I92" s="117" t="s">
        <v>456</v>
      </c>
    </row>
    <row r="93" spans="1:9">
      <c r="A93" s="112" t="str">
        <f t="shared" si="5"/>
        <v>연천소방서</v>
      </c>
      <c r="B93" s="113" t="str">
        <f t="shared" si="4"/>
        <v>안전행정위원회</v>
      </c>
      <c r="C93" s="112" t="str">
        <f t="shared" si="6"/>
        <v>재난안전본부</v>
      </c>
      <c r="E93" s="114" t="s">
        <v>115</v>
      </c>
      <c r="F93" s="115" t="s">
        <v>256</v>
      </c>
      <c r="G93" s="114" t="s">
        <v>50</v>
      </c>
      <c r="H93" s="116">
        <v>92</v>
      </c>
      <c r="I93" s="117" t="s">
        <v>457</v>
      </c>
    </row>
    <row r="94" spans="1:9">
      <c r="A94" s="112" t="str">
        <f t="shared" si="5"/>
        <v>행정관리담당관</v>
      </c>
      <c r="B94" s="113" t="str">
        <f t="shared" si="4"/>
        <v>안전행정위원회</v>
      </c>
      <c r="C94" s="112" t="str">
        <f t="shared" si="6"/>
        <v>균형발전기획실</v>
      </c>
      <c r="E94" s="114" t="s">
        <v>300</v>
      </c>
      <c r="F94" s="115" t="s">
        <v>305</v>
      </c>
      <c r="G94" s="114" t="s">
        <v>50</v>
      </c>
      <c r="H94" s="116">
        <v>93</v>
      </c>
      <c r="I94" s="117" t="s">
        <v>265</v>
      </c>
    </row>
    <row r="95" spans="1:9">
      <c r="A95" s="112" t="str">
        <f t="shared" si="5"/>
        <v>비상기획담당관</v>
      </c>
      <c r="B95" s="113" t="str">
        <f t="shared" si="4"/>
        <v>안전행정위원회</v>
      </c>
      <c r="C95" s="112" t="str">
        <f t="shared" si="6"/>
        <v>균형발전기획실</v>
      </c>
      <c r="E95" s="114" t="s">
        <v>300</v>
      </c>
      <c r="F95" s="115" t="s">
        <v>311</v>
      </c>
      <c r="G95" s="114" t="s">
        <v>50</v>
      </c>
      <c r="H95" s="116">
        <v>94</v>
      </c>
      <c r="I95" s="117" t="s">
        <v>267</v>
      </c>
    </row>
    <row r="96" spans="1:9">
      <c r="A96" s="112" t="str">
        <f t="shared" si="5"/>
        <v>인재개발원</v>
      </c>
      <c r="B96" s="113" t="str">
        <f t="shared" si="4"/>
        <v>안전행정위원회</v>
      </c>
      <c r="C96" s="112" t="str">
        <f t="shared" si="6"/>
        <v>인재개발원</v>
      </c>
      <c r="E96" s="114" t="s">
        <v>111</v>
      </c>
      <c r="F96" s="115" t="s">
        <v>368</v>
      </c>
      <c r="G96" s="114" t="s">
        <v>50</v>
      </c>
      <c r="H96" s="116">
        <v>95</v>
      </c>
      <c r="I96" s="117" t="s">
        <v>273</v>
      </c>
    </row>
    <row r="97" spans="1:9">
      <c r="A97" s="112" t="str">
        <f t="shared" si="5"/>
        <v>문화정책과</v>
      </c>
      <c r="B97" s="113" t="str">
        <f t="shared" si="4"/>
        <v>문화체육관광위원회</v>
      </c>
      <c r="C97" s="112" t="str">
        <f t="shared" si="6"/>
        <v>문화체육관광국</v>
      </c>
      <c r="E97" s="114" t="s">
        <v>97</v>
      </c>
      <c r="F97" s="115" t="s">
        <v>169</v>
      </c>
      <c r="G97" s="114" t="s">
        <v>4</v>
      </c>
      <c r="H97" s="116">
        <v>96</v>
      </c>
      <c r="I97" s="117" t="s">
        <v>279</v>
      </c>
    </row>
    <row r="98" spans="1:9">
      <c r="A98" s="112" t="str">
        <f t="shared" si="5"/>
        <v>종무과</v>
      </c>
      <c r="B98" s="113" t="str">
        <f t="shared" ref="B98:B129" si="7">G98</f>
        <v>문화체육관광위원회</v>
      </c>
      <c r="C98" s="112" t="str">
        <f t="shared" si="6"/>
        <v>문화체육관광국</v>
      </c>
      <c r="E98" s="114" t="s">
        <v>97</v>
      </c>
      <c r="F98" s="115" t="s">
        <v>171</v>
      </c>
      <c r="G98" s="114" t="s">
        <v>4</v>
      </c>
      <c r="H98" s="116">
        <v>97</v>
      </c>
      <c r="I98" s="117" t="s">
        <v>281</v>
      </c>
    </row>
    <row r="99" spans="1:9">
      <c r="A99" s="112" t="str">
        <f t="shared" si="5"/>
        <v>체육과</v>
      </c>
      <c r="B99" s="113" t="str">
        <f t="shared" si="7"/>
        <v>문화체육관광위원회</v>
      </c>
      <c r="C99" s="112" t="str">
        <f t="shared" si="6"/>
        <v>문화체육관광국</v>
      </c>
      <c r="E99" s="114" t="s">
        <v>97</v>
      </c>
      <c r="F99" s="115" t="s">
        <v>173</v>
      </c>
      <c r="G99" s="114" t="s">
        <v>4</v>
      </c>
      <c r="H99" s="116">
        <v>98</v>
      </c>
      <c r="I99" s="117" t="s">
        <v>283</v>
      </c>
    </row>
    <row r="100" spans="1:9">
      <c r="A100" s="112" t="str">
        <f t="shared" si="5"/>
        <v>문화유산과</v>
      </c>
      <c r="B100" s="113" t="str">
        <f t="shared" si="7"/>
        <v>문화체육관광위원회</v>
      </c>
      <c r="C100" s="112" t="str">
        <f t="shared" si="6"/>
        <v>문화체육관광국</v>
      </c>
      <c r="E100" s="114" t="s">
        <v>97</v>
      </c>
      <c r="F100" s="115" t="s">
        <v>175</v>
      </c>
      <c r="G100" s="114" t="s">
        <v>4</v>
      </c>
      <c r="H100" s="116">
        <v>99</v>
      </c>
      <c r="I100" s="117" t="s">
        <v>285</v>
      </c>
    </row>
    <row r="101" spans="1:9">
      <c r="A101" s="112" t="str">
        <f t="shared" si="5"/>
        <v>콘텐츠산업과</v>
      </c>
      <c r="B101" s="113" t="str">
        <f t="shared" si="7"/>
        <v>문화체육관광위원회</v>
      </c>
      <c r="C101" s="112" t="str">
        <f t="shared" si="6"/>
        <v>문화체육관광국</v>
      </c>
      <c r="E101" s="114" t="s">
        <v>97</v>
      </c>
      <c r="F101" s="115" t="s">
        <v>177</v>
      </c>
      <c r="G101" s="114" t="s">
        <v>4</v>
      </c>
      <c r="H101" s="116">
        <v>100</v>
      </c>
      <c r="I101" s="117" t="s">
        <v>287</v>
      </c>
    </row>
    <row r="102" spans="1:9">
      <c r="A102" s="112" t="str">
        <f t="shared" si="5"/>
        <v>관광과</v>
      </c>
      <c r="B102" s="113" t="str">
        <f t="shared" si="7"/>
        <v>문화체육관광위원회</v>
      </c>
      <c r="C102" s="112" t="str">
        <f t="shared" si="6"/>
        <v>문화체육관광국</v>
      </c>
      <c r="E102" s="114" t="s">
        <v>97</v>
      </c>
      <c r="F102" s="115" t="s">
        <v>179</v>
      </c>
      <c r="G102" s="114" t="s">
        <v>4</v>
      </c>
      <c r="H102" s="116">
        <v>101</v>
      </c>
      <c r="I102" s="117" t="s">
        <v>289</v>
      </c>
    </row>
    <row r="103" spans="1:9">
      <c r="A103" s="112" t="str">
        <f t="shared" si="5"/>
        <v>농업정책과</v>
      </c>
      <c r="B103" s="113" t="str">
        <f t="shared" si="7"/>
        <v>농정해양위원회</v>
      </c>
      <c r="C103" s="112" t="str">
        <f t="shared" si="6"/>
        <v>농정해양국</v>
      </c>
      <c r="E103" s="114" t="s">
        <v>54</v>
      </c>
      <c r="F103" s="115" t="s">
        <v>180</v>
      </c>
      <c r="G103" s="114" t="s">
        <v>53</v>
      </c>
      <c r="H103" s="116">
        <v>102</v>
      </c>
      <c r="I103" s="117" t="s">
        <v>290</v>
      </c>
    </row>
    <row r="104" spans="1:9">
      <c r="A104" s="112" t="str">
        <f t="shared" si="5"/>
        <v>해양항만정책과</v>
      </c>
      <c r="B104" s="113" t="str">
        <f t="shared" si="7"/>
        <v>농정해양위원회</v>
      </c>
      <c r="C104" s="112" t="str">
        <f t="shared" si="6"/>
        <v>농정해양국</v>
      </c>
      <c r="E104" s="114" t="s">
        <v>54</v>
      </c>
      <c r="F104" s="115" t="s">
        <v>182</v>
      </c>
      <c r="G104" s="114" t="s">
        <v>53</v>
      </c>
      <c r="H104" s="116">
        <v>103</v>
      </c>
      <c r="I104" s="117" t="s">
        <v>291</v>
      </c>
    </row>
    <row r="105" spans="1:9">
      <c r="A105" s="112" t="str">
        <f t="shared" si="5"/>
        <v>농식품유통과</v>
      </c>
      <c r="B105" s="113" t="str">
        <f t="shared" si="7"/>
        <v>농정해양위원회</v>
      </c>
      <c r="C105" s="112" t="str">
        <f t="shared" si="6"/>
        <v>농정해양국</v>
      </c>
      <c r="E105" s="114" t="s">
        <v>54</v>
      </c>
      <c r="F105" s="115" t="s">
        <v>184</v>
      </c>
      <c r="G105" s="114" t="s">
        <v>53</v>
      </c>
      <c r="H105" s="116">
        <v>104</v>
      </c>
      <c r="I105" s="117" t="s">
        <v>293</v>
      </c>
    </row>
    <row r="106" spans="1:9">
      <c r="A106" s="112" t="str">
        <f t="shared" si="5"/>
        <v>친환경농업과</v>
      </c>
      <c r="B106" s="113" t="str">
        <f t="shared" si="7"/>
        <v>농정해양위원회</v>
      </c>
      <c r="C106" s="112" t="str">
        <f t="shared" si="6"/>
        <v>농정해양국</v>
      </c>
      <c r="E106" s="114" t="s">
        <v>54</v>
      </c>
      <c r="F106" s="115" t="s">
        <v>55</v>
      </c>
      <c r="G106" s="114" t="s">
        <v>53</v>
      </c>
      <c r="H106" s="116">
        <v>105</v>
      </c>
      <c r="I106" s="117" t="s">
        <v>295</v>
      </c>
    </row>
    <row r="107" spans="1:9">
      <c r="A107" s="112" t="str">
        <f t="shared" si="5"/>
        <v>수산과</v>
      </c>
      <c r="B107" s="113" t="str">
        <f t="shared" si="7"/>
        <v>농정해양위원회</v>
      </c>
      <c r="C107" s="112" t="str">
        <f t="shared" si="6"/>
        <v>농정해양국</v>
      </c>
      <c r="E107" s="114" t="s">
        <v>54</v>
      </c>
      <c r="F107" s="115" t="s">
        <v>187</v>
      </c>
      <c r="G107" s="114" t="s">
        <v>53</v>
      </c>
      <c r="H107" s="116">
        <v>106</v>
      </c>
      <c r="I107" s="117" t="s">
        <v>296</v>
      </c>
    </row>
    <row r="108" spans="1:9">
      <c r="A108" s="112" t="str">
        <f t="shared" si="5"/>
        <v>해양수산자원연구소</v>
      </c>
      <c r="B108" s="113" t="str">
        <f t="shared" si="7"/>
        <v>농정해양위원회</v>
      </c>
      <c r="C108" s="112" t="str">
        <f t="shared" si="6"/>
        <v>농정해양국</v>
      </c>
      <c r="E108" s="114" t="s">
        <v>54</v>
      </c>
      <c r="F108" s="115" t="s">
        <v>189</v>
      </c>
      <c r="G108" s="114" t="s">
        <v>53</v>
      </c>
      <c r="H108" s="116">
        <v>107</v>
      </c>
      <c r="I108" s="117" t="s">
        <v>458</v>
      </c>
    </row>
    <row r="109" spans="1:9">
      <c r="A109" s="112" t="str">
        <f t="shared" si="5"/>
        <v>축산정책과</v>
      </c>
      <c r="B109" s="113" t="str">
        <f t="shared" si="7"/>
        <v>농정해양위원회</v>
      </c>
      <c r="C109" s="112" t="str">
        <f t="shared" si="6"/>
        <v>축산산림국</v>
      </c>
      <c r="E109" s="114" t="s">
        <v>56</v>
      </c>
      <c r="F109" s="115" t="s">
        <v>335</v>
      </c>
      <c r="G109" s="114" t="s">
        <v>53</v>
      </c>
      <c r="H109" s="116">
        <v>108</v>
      </c>
      <c r="I109" s="117" t="s">
        <v>297</v>
      </c>
    </row>
    <row r="110" spans="1:9">
      <c r="A110" s="112" t="str">
        <f t="shared" si="5"/>
        <v>동물방역위생과</v>
      </c>
      <c r="B110" s="113" t="str">
        <f t="shared" si="7"/>
        <v>농정해양위원회</v>
      </c>
      <c r="C110" s="112" t="str">
        <f t="shared" si="6"/>
        <v>축산산림국</v>
      </c>
      <c r="E110" s="114" t="s">
        <v>56</v>
      </c>
      <c r="F110" s="115" t="s">
        <v>57</v>
      </c>
      <c r="G110" s="114" t="s">
        <v>53</v>
      </c>
      <c r="H110" s="116">
        <v>109</v>
      </c>
      <c r="I110" s="117" t="s">
        <v>299</v>
      </c>
    </row>
    <row r="111" spans="1:9">
      <c r="A111" s="112" t="str">
        <f t="shared" si="5"/>
        <v>산림과</v>
      </c>
      <c r="B111" s="113" t="str">
        <f t="shared" si="7"/>
        <v>농정해양위원회</v>
      </c>
      <c r="C111" s="112" t="str">
        <f t="shared" si="6"/>
        <v>축산산림국</v>
      </c>
      <c r="E111" s="114" t="s">
        <v>56</v>
      </c>
      <c r="F111" s="115" t="s">
        <v>338</v>
      </c>
      <c r="G111" s="114" t="s">
        <v>53</v>
      </c>
      <c r="H111" s="116">
        <v>110</v>
      </c>
      <c r="I111" s="117" t="s">
        <v>459</v>
      </c>
    </row>
    <row r="112" spans="1:9">
      <c r="A112" s="112" t="str">
        <f t="shared" si="5"/>
        <v>축산위생연구소</v>
      </c>
      <c r="B112" s="113" t="str">
        <f t="shared" si="7"/>
        <v>농정해양위원회</v>
      </c>
      <c r="C112" s="112" t="str">
        <f t="shared" si="6"/>
        <v>축산산림국</v>
      </c>
      <c r="E112" s="114" t="s">
        <v>56</v>
      </c>
      <c r="F112" s="115" t="s">
        <v>340</v>
      </c>
      <c r="G112" s="114" t="s">
        <v>53</v>
      </c>
      <c r="H112" s="116">
        <v>111</v>
      </c>
      <c r="I112" s="117" t="s">
        <v>460</v>
      </c>
    </row>
    <row r="113" spans="1:9">
      <c r="A113" s="112" t="str">
        <f t="shared" si="5"/>
        <v>북부축산위생연구소</v>
      </c>
      <c r="B113" s="113" t="str">
        <f t="shared" si="7"/>
        <v>농정해양위원회</v>
      </c>
      <c r="C113" s="112" t="str">
        <f t="shared" si="6"/>
        <v>축산산림국</v>
      </c>
      <c r="E113" s="114" t="s">
        <v>56</v>
      </c>
      <c r="F113" s="115" t="s">
        <v>341</v>
      </c>
      <c r="G113" s="114" t="s">
        <v>53</v>
      </c>
      <c r="H113" s="116">
        <v>112</v>
      </c>
      <c r="I113" s="117" t="s">
        <v>461</v>
      </c>
    </row>
    <row r="114" spans="1:9">
      <c r="A114" s="112" t="str">
        <f t="shared" si="5"/>
        <v>산림환경연구소</v>
      </c>
      <c r="B114" s="113" t="str">
        <f t="shared" si="7"/>
        <v>농정해양위원회</v>
      </c>
      <c r="C114" s="112" t="str">
        <f t="shared" si="6"/>
        <v>축산산림국</v>
      </c>
      <c r="E114" s="114" t="s">
        <v>56</v>
      </c>
      <c r="F114" s="115" t="s">
        <v>342</v>
      </c>
      <c r="G114" s="114" t="s">
        <v>53</v>
      </c>
      <c r="H114" s="116">
        <v>113</v>
      </c>
      <c r="I114" s="117" t="s">
        <v>462</v>
      </c>
    </row>
    <row r="115" spans="1:9">
      <c r="A115" s="112" t="str">
        <f t="shared" si="5"/>
        <v>농업기술원(총무과)</v>
      </c>
      <c r="B115" s="113" t="str">
        <f t="shared" si="7"/>
        <v>농정해양위원회</v>
      </c>
      <c r="C115" s="112" t="str">
        <f t="shared" si="6"/>
        <v>농업기술원</v>
      </c>
      <c r="E115" s="114" t="s">
        <v>110</v>
      </c>
      <c r="F115" s="115" t="s">
        <v>362</v>
      </c>
      <c r="G115" s="114" t="s">
        <v>53</v>
      </c>
      <c r="H115" s="116">
        <v>114</v>
      </c>
      <c r="I115" s="117" t="s">
        <v>302</v>
      </c>
    </row>
    <row r="116" spans="1:9">
      <c r="A116" s="112" t="str">
        <f t="shared" si="5"/>
        <v>작물연구과</v>
      </c>
      <c r="B116" s="113" t="str">
        <f t="shared" si="7"/>
        <v>농정해양위원회</v>
      </c>
      <c r="C116" s="112" t="str">
        <f t="shared" si="6"/>
        <v>농업기술원</v>
      </c>
      <c r="E116" s="114" t="s">
        <v>110</v>
      </c>
      <c r="F116" s="115" t="s">
        <v>391</v>
      </c>
      <c r="G116" s="114" t="s">
        <v>53</v>
      </c>
      <c r="H116" s="116">
        <v>115</v>
      </c>
      <c r="I116" s="117" t="s">
        <v>304</v>
      </c>
    </row>
    <row r="117" spans="1:9">
      <c r="A117" s="112" t="str">
        <f t="shared" si="5"/>
        <v>원예연구과</v>
      </c>
      <c r="B117" s="113" t="str">
        <f t="shared" si="7"/>
        <v>농정해양위원회</v>
      </c>
      <c r="C117" s="112" t="str">
        <f t="shared" si="6"/>
        <v>농업기술원</v>
      </c>
      <c r="E117" s="114" t="s">
        <v>110</v>
      </c>
      <c r="F117" s="115" t="s">
        <v>392</v>
      </c>
      <c r="G117" s="114" t="s">
        <v>53</v>
      </c>
      <c r="H117" s="116">
        <v>116</v>
      </c>
      <c r="I117" s="117" t="s">
        <v>306</v>
      </c>
    </row>
    <row r="118" spans="1:9">
      <c r="A118" s="112" t="str">
        <f t="shared" si="5"/>
        <v>환경농업연구과</v>
      </c>
      <c r="B118" s="113" t="str">
        <f t="shared" si="7"/>
        <v>농정해양위원회</v>
      </c>
      <c r="C118" s="112" t="str">
        <f t="shared" si="6"/>
        <v>농업기술원</v>
      </c>
      <c r="E118" s="114" t="s">
        <v>110</v>
      </c>
      <c r="F118" s="115" t="s">
        <v>393</v>
      </c>
      <c r="G118" s="114" t="s">
        <v>53</v>
      </c>
      <c r="H118" s="116">
        <v>117</v>
      </c>
      <c r="I118" s="117" t="s">
        <v>308</v>
      </c>
    </row>
    <row r="119" spans="1:9">
      <c r="A119" s="112" t="str">
        <f t="shared" si="5"/>
        <v>지원기획과</v>
      </c>
      <c r="B119" s="113" t="str">
        <f t="shared" si="7"/>
        <v>농정해양위원회</v>
      </c>
      <c r="C119" s="112" t="str">
        <f t="shared" si="6"/>
        <v>농업기술원</v>
      </c>
      <c r="E119" s="114" t="s">
        <v>110</v>
      </c>
      <c r="F119" s="115" t="s">
        <v>394</v>
      </c>
      <c r="G119" s="114" t="s">
        <v>53</v>
      </c>
      <c r="H119" s="116">
        <v>118</v>
      </c>
      <c r="I119" s="117" t="s">
        <v>310</v>
      </c>
    </row>
    <row r="120" spans="1:9">
      <c r="A120" s="112" t="str">
        <f t="shared" si="5"/>
        <v>기술보급과</v>
      </c>
      <c r="B120" s="113" t="str">
        <f t="shared" si="7"/>
        <v>농정해양위원회</v>
      </c>
      <c r="C120" s="112" t="str">
        <f t="shared" si="6"/>
        <v>농업기술원</v>
      </c>
      <c r="E120" s="114" t="s">
        <v>110</v>
      </c>
      <c r="F120" s="115" t="s">
        <v>395</v>
      </c>
      <c r="G120" s="114" t="s">
        <v>53</v>
      </c>
      <c r="H120" s="116">
        <v>119</v>
      </c>
      <c r="I120" s="117" t="s">
        <v>312</v>
      </c>
    </row>
    <row r="121" spans="1:9">
      <c r="A121" s="112" t="str">
        <f t="shared" si="5"/>
        <v>농촌자원과</v>
      </c>
      <c r="B121" s="113" t="str">
        <f t="shared" si="7"/>
        <v>농정해양위원회</v>
      </c>
      <c r="C121" s="112" t="str">
        <f t="shared" si="6"/>
        <v>농업기술원</v>
      </c>
      <c r="E121" s="114" t="s">
        <v>110</v>
      </c>
      <c r="F121" s="115" t="s">
        <v>396</v>
      </c>
      <c r="G121" s="114" t="s">
        <v>53</v>
      </c>
      <c r="H121" s="116">
        <v>120</v>
      </c>
      <c r="I121" s="117" t="s">
        <v>314</v>
      </c>
    </row>
    <row r="122" spans="1:9">
      <c r="A122" s="112" t="str">
        <f t="shared" si="5"/>
        <v>종자관리소</v>
      </c>
      <c r="B122" s="113" t="str">
        <f t="shared" si="7"/>
        <v>농정해양위원회</v>
      </c>
      <c r="C122" s="112" t="str">
        <f t="shared" si="6"/>
        <v>농업기술원</v>
      </c>
      <c r="E122" s="114" t="s">
        <v>110</v>
      </c>
      <c r="F122" s="115" t="s">
        <v>397</v>
      </c>
      <c r="G122" s="114" t="s">
        <v>53</v>
      </c>
      <c r="H122" s="116">
        <v>121</v>
      </c>
      <c r="I122" s="117" t="s">
        <v>463</v>
      </c>
    </row>
    <row r="123" spans="1:9">
      <c r="A123" s="112" t="str">
        <f t="shared" si="5"/>
        <v>버섯연구소</v>
      </c>
      <c r="B123" s="113" t="str">
        <f t="shared" si="7"/>
        <v>농정해양위원회</v>
      </c>
      <c r="C123" s="112" t="str">
        <f t="shared" si="6"/>
        <v>농업기술원</v>
      </c>
      <c r="E123" s="114" t="s">
        <v>110</v>
      </c>
      <c r="F123" s="115" t="s">
        <v>398</v>
      </c>
      <c r="G123" s="114" t="s">
        <v>53</v>
      </c>
      <c r="H123" s="116">
        <v>122</v>
      </c>
      <c r="I123" s="117" t="s">
        <v>464</v>
      </c>
    </row>
    <row r="124" spans="1:9">
      <c r="A124" s="112" t="str">
        <f t="shared" si="5"/>
        <v>소득자원연구소</v>
      </c>
      <c r="B124" s="113" t="str">
        <f t="shared" si="7"/>
        <v>농정해양위원회</v>
      </c>
      <c r="C124" s="112" t="str">
        <f t="shared" si="6"/>
        <v>농업기술원</v>
      </c>
      <c r="E124" s="114" t="s">
        <v>110</v>
      </c>
      <c r="F124" s="115" t="s">
        <v>399</v>
      </c>
      <c r="G124" s="114" t="s">
        <v>53</v>
      </c>
      <c r="H124" s="116">
        <v>123</v>
      </c>
      <c r="I124" s="117" t="s">
        <v>465</v>
      </c>
    </row>
    <row r="125" spans="1:9">
      <c r="A125" s="112" t="str">
        <f t="shared" si="5"/>
        <v>선인장다육식물연구소</v>
      </c>
      <c r="B125" s="113" t="str">
        <f t="shared" si="7"/>
        <v>농정해양위원회</v>
      </c>
      <c r="C125" s="112" t="str">
        <f t="shared" si="6"/>
        <v>농업기술원</v>
      </c>
      <c r="E125" s="114" t="s">
        <v>110</v>
      </c>
      <c r="F125" s="115" t="s">
        <v>400</v>
      </c>
      <c r="G125" s="114" t="s">
        <v>53</v>
      </c>
      <c r="H125" s="116">
        <v>124</v>
      </c>
      <c r="I125" s="117" t="s">
        <v>466</v>
      </c>
    </row>
    <row r="126" spans="1:9">
      <c r="A126" s="112" t="str">
        <f t="shared" si="5"/>
        <v>무한돌봄복지과</v>
      </c>
      <c r="B126" s="113" t="str">
        <f t="shared" si="7"/>
        <v>보건복지위원회</v>
      </c>
      <c r="C126" s="112" t="str">
        <f t="shared" si="6"/>
        <v>보건복지국</v>
      </c>
      <c r="E126" s="114" t="s">
        <v>98</v>
      </c>
      <c r="F126" s="115" t="s">
        <v>264</v>
      </c>
      <c r="G126" s="114" t="s">
        <v>387</v>
      </c>
      <c r="H126" s="116">
        <v>125</v>
      </c>
      <c r="I126" s="117" t="s">
        <v>317</v>
      </c>
    </row>
    <row r="127" spans="1:9">
      <c r="A127" s="112" t="str">
        <f t="shared" si="5"/>
        <v>사회적일자리과</v>
      </c>
      <c r="B127" s="113" t="str">
        <f t="shared" si="7"/>
        <v>보건복지위원회</v>
      </c>
      <c r="C127" s="112" t="str">
        <f t="shared" si="6"/>
        <v>보건복지국</v>
      </c>
      <c r="E127" s="114" t="s">
        <v>98</v>
      </c>
      <c r="F127" s="115" t="s">
        <v>266</v>
      </c>
      <c r="G127" s="114" t="s">
        <v>387</v>
      </c>
      <c r="H127" s="116">
        <v>126</v>
      </c>
      <c r="I127" s="117" t="s">
        <v>319</v>
      </c>
    </row>
    <row r="128" spans="1:9">
      <c r="A128" s="112" t="str">
        <f t="shared" si="5"/>
        <v>노인복지과</v>
      </c>
      <c r="B128" s="113" t="str">
        <f t="shared" si="7"/>
        <v>보건복지위원회</v>
      </c>
      <c r="C128" s="112" t="str">
        <f t="shared" si="6"/>
        <v>보건복지국</v>
      </c>
      <c r="E128" s="114" t="s">
        <v>98</v>
      </c>
      <c r="F128" s="115" t="s">
        <v>268</v>
      </c>
      <c r="G128" s="114" t="s">
        <v>387</v>
      </c>
      <c r="H128" s="116">
        <v>127</v>
      </c>
      <c r="I128" s="117" t="s">
        <v>321</v>
      </c>
    </row>
    <row r="129" spans="1:9">
      <c r="A129" s="112" t="str">
        <f t="shared" si="5"/>
        <v>장애인복지과</v>
      </c>
      <c r="B129" s="113" t="str">
        <f t="shared" si="7"/>
        <v>보건복지위원회</v>
      </c>
      <c r="C129" s="112" t="str">
        <f t="shared" si="6"/>
        <v>보건복지국</v>
      </c>
      <c r="E129" s="114" t="s">
        <v>98</v>
      </c>
      <c r="F129" s="115" t="s">
        <v>69</v>
      </c>
      <c r="G129" s="114" t="s">
        <v>387</v>
      </c>
      <c r="H129" s="116">
        <v>128</v>
      </c>
      <c r="I129" s="117" t="s">
        <v>323</v>
      </c>
    </row>
    <row r="130" spans="1:9">
      <c r="A130" s="112" t="str">
        <f t="shared" si="5"/>
        <v>보건정책과</v>
      </c>
      <c r="B130" s="113" t="str">
        <f t="shared" ref="B130:B161" si="8">G130</f>
        <v>보건복지위원회</v>
      </c>
      <c r="C130" s="112" t="str">
        <f t="shared" si="6"/>
        <v>보건복지국</v>
      </c>
      <c r="E130" s="114" t="s">
        <v>98</v>
      </c>
      <c r="F130" s="115" t="s">
        <v>269</v>
      </c>
      <c r="G130" s="114" t="s">
        <v>387</v>
      </c>
      <c r="H130" s="116">
        <v>129</v>
      </c>
      <c r="I130" s="117" t="s">
        <v>325</v>
      </c>
    </row>
    <row r="131" spans="1:9">
      <c r="A131" s="112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13" t="str">
        <f t="shared" si="8"/>
        <v>보건복지위원회</v>
      </c>
      <c r="C131" s="112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14" t="s">
        <v>98</v>
      </c>
      <c r="F131" s="115" t="s">
        <v>270</v>
      </c>
      <c r="G131" s="114" t="s">
        <v>387</v>
      </c>
      <c r="H131" s="116">
        <v>130</v>
      </c>
      <c r="I131" s="117" t="s">
        <v>327</v>
      </c>
    </row>
    <row r="132" spans="1:9">
      <c r="A132" s="112" t="str">
        <f t="shared" si="9"/>
        <v>식품안전과</v>
      </c>
      <c r="B132" s="113" t="str">
        <f t="shared" si="8"/>
        <v>보건복지위원회</v>
      </c>
      <c r="C132" s="112" t="str">
        <f t="shared" si="10"/>
        <v>보건복지국</v>
      </c>
      <c r="E132" s="114" t="s">
        <v>98</v>
      </c>
      <c r="F132" s="115" t="s">
        <v>271</v>
      </c>
      <c r="G132" s="114" t="s">
        <v>387</v>
      </c>
      <c r="H132" s="116">
        <v>131</v>
      </c>
      <c r="I132" s="117" t="s">
        <v>329</v>
      </c>
    </row>
    <row r="133" spans="1:9">
      <c r="A133" s="112" t="str">
        <f t="shared" si="9"/>
        <v>사회복지담당관</v>
      </c>
      <c r="B133" s="113" t="str">
        <f t="shared" si="8"/>
        <v>보건복지위원회</v>
      </c>
      <c r="C133" s="112" t="str">
        <f t="shared" si="10"/>
        <v>복지여성실</v>
      </c>
      <c r="E133" s="114" t="s">
        <v>59</v>
      </c>
      <c r="F133" s="115" t="s">
        <v>70</v>
      </c>
      <c r="G133" s="114" t="s">
        <v>387</v>
      </c>
      <c r="H133" s="116">
        <v>132</v>
      </c>
      <c r="I133" s="117" t="s">
        <v>336</v>
      </c>
    </row>
    <row r="134" spans="1:9">
      <c r="A134" s="112" t="str">
        <f t="shared" si="9"/>
        <v>보건위생담당관</v>
      </c>
      <c r="B134" s="113" t="str">
        <f t="shared" si="8"/>
        <v>보건복지위원회</v>
      </c>
      <c r="C134" s="112" t="str">
        <f t="shared" si="10"/>
        <v>복지여성실</v>
      </c>
      <c r="E134" s="114" t="s">
        <v>59</v>
      </c>
      <c r="F134" s="115" t="s">
        <v>294</v>
      </c>
      <c r="G134" s="114" t="s">
        <v>387</v>
      </c>
      <c r="H134" s="116">
        <v>133</v>
      </c>
      <c r="I134" s="117" t="s">
        <v>337</v>
      </c>
    </row>
    <row r="135" spans="1:9">
      <c r="A135" s="112" t="str">
        <f t="shared" si="9"/>
        <v>보건환경연구원(총무과)</v>
      </c>
      <c r="B135" s="113" t="str">
        <f t="shared" si="8"/>
        <v>보건복지위원회</v>
      </c>
      <c r="C135" s="112" t="str">
        <f t="shared" si="10"/>
        <v>보건환경연구원</v>
      </c>
      <c r="E135" s="114" t="s">
        <v>112</v>
      </c>
      <c r="F135" s="115" t="s">
        <v>371</v>
      </c>
      <c r="G135" s="114" t="s">
        <v>387</v>
      </c>
      <c r="H135" s="116">
        <v>134</v>
      </c>
      <c r="I135" s="117" t="s">
        <v>345</v>
      </c>
    </row>
    <row r="136" spans="1:9">
      <c r="A136" s="112" t="str">
        <f t="shared" si="9"/>
        <v>보건연구부</v>
      </c>
      <c r="B136" s="113" t="str">
        <f t="shared" si="8"/>
        <v>보건복지위원회</v>
      </c>
      <c r="C136" s="112" t="str">
        <f t="shared" si="10"/>
        <v>보건환경연구원</v>
      </c>
      <c r="E136" s="114" t="s">
        <v>112</v>
      </c>
      <c r="F136" s="115" t="s">
        <v>388</v>
      </c>
      <c r="G136" s="114" t="s">
        <v>387</v>
      </c>
      <c r="H136" s="116">
        <v>135</v>
      </c>
      <c r="I136" s="117" t="s">
        <v>347</v>
      </c>
    </row>
    <row r="137" spans="1:9">
      <c r="A137" s="121" t="str">
        <f t="shared" si="9"/>
        <v>북부지원</v>
      </c>
      <c r="B137" s="122" t="str">
        <f t="shared" si="8"/>
        <v>보건복지위원회</v>
      </c>
      <c r="C137" s="121" t="str">
        <f t="shared" si="10"/>
        <v>보건환경연구원</v>
      </c>
      <c r="D137" s="123"/>
      <c r="E137" s="124" t="s">
        <v>112</v>
      </c>
      <c r="F137" s="125" t="s">
        <v>389</v>
      </c>
      <c r="G137" s="124" t="s">
        <v>387</v>
      </c>
      <c r="H137" s="126">
        <v>136</v>
      </c>
      <c r="I137" s="127" t="s">
        <v>349</v>
      </c>
    </row>
    <row r="138" spans="1:9">
      <c r="A138" s="112" t="str">
        <f t="shared" si="9"/>
        <v>수원농산물검사소</v>
      </c>
      <c r="B138" s="113" t="str">
        <f t="shared" si="8"/>
        <v>보건복지위원회</v>
      </c>
      <c r="C138" s="112" t="str">
        <f t="shared" si="10"/>
        <v>보건환경연구원</v>
      </c>
      <c r="E138" s="114" t="s">
        <v>112</v>
      </c>
      <c r="F138" s="115" t="s">
        <v>390</v>
      </c>
      <c r="G138" s="114" t="s">
        <v>387</v>
      </c>
      <c r="H138" s="116">
        <v>137</v>
      </c>
      <c r="I138" s="117" t="s">
        <v>351</v>
      </c>
    </row>
    <row r="139" spans="1:9">
      <c r="A139" s="112" t="str">
        <f t="shared" si="9"/>
        <v>철도물류정책과</v>
      </c>
      <c r="B139" s="113" t="str">
        <f t="shared" si="8"/>
        <v>건설교통위원회</v>
      </c>
      <c r="C139" s="112" t="str">
        <f t="shared" si="10"/>
        <v>철도국</v>
      </c>
      <c r="E139" s="114" t="s">
        <v>191</v>
      </c>
      <c r="F139" s="115" t="s">
        <v>192</v>
      </c>
      <c r="G139" s="114" t="s">
        <v>1</v>
      </c>
      <c r="H139" s="116">
        <v>138</v>
      </c>
      <c r="I139" s="117" t="s">
        <v>355</v>
      </c>
    </row>
    <row r="140" spans="1:9">
      <c r="A140" s="112" t="str">
        <f t="shared" si="9"/>
        <v>광역도시철도과</v>
      </c>
      <c r="B140" s="113" t="str">
        <f t="shared" si="8"/>
        <v>건설교통위원회</v>
      </c>
      <c r="C140" s="112" t="str">
        <f t="shared" si="10"/>
        <v>철도국</v>
      </c>
      <c r="E140" s="114" t="s">
        <v>191</v>
      </c>
      <c r="F140" s="115" t="s">
        <v>194</v>
      </c>
      <c r="G140" s="114" t="s">
        <v>1</v>
      </c>
      <c r="H140" s="116">
        <v>139</v>
      </c>
      <c r="I140" s="117" t="s">
        <v>357</v>
      </c>
    </row>
    <row r="141" spans="1:9">
      <c r="A141" s="112" t="str">
        <f t="shared" si="9"/>
        <v>철도건설과</v>
      </c>
      <c r="B141" s="113" t="str">
        <f t="shared" si="8"/>
        <v>건설교통위원회</v>
      </c>
      <c r="C141" s="112" t="str">
        <f t="shared" si="10"/>
        <v>철도국</v>
      </c>
      <c r="E141" s="114" t="s">
        <v>191</v>
      </c>
      <c r="F141" s="115" t="s">
        <v>196</v>
      </c>
      <c r="G141" s="114" t="s">
        <v>1</v>
      </c>
      <c r="H141" s="116">
        <v>140</v>
      </c>
      <c r="I141" s="117" t="s">
        <v>359</v>
      </c>
    </row>
    <row r="142" spans="1:9">
      <c r="A142" s="112" t="str">
        <f t="shared" si="9"/>
        <v>교통정책과</v>
      </c>
      <c r="B142" s="113" t="str">
        <f t="shared" si="8"/>
        <v>건설교통위원회</v>
      </c>
      <c r="C142" s="112" t="str">
        <f t="shared" si="10"/>
        <v>교통국</v>
      </c>
      <c r="E142" s="114" t="s">
        <v>343</v>
      </c>
      <c r="F142" s="115" t="s">
        <v>344</v>
      </c>
      <c r="G142" s="114" t="s">
        <v>1</v>
      </c>
      <c r="H142" s="116">
        <v>141</v>
      </c>
      <c r="I142" s="117" t="s">
        <v>363</v>
      </c>
    </row>
    <row r="143" spans="1:9">
      <c r="A143" s="112" t="str">
        <f t="shared" si="9"/>
        <v>버스정책과</v>
      </c>
      <c r="B143" s="113" t="str">
        <f t="shared" si="8"/>
        <v>건설교통위원회</v>
      </c>
      <c r="C143" s="112" t="str">
        <f t="shared" si="10"/>
        <v>교통국</v>
      </c>
      <c r="E143" s="114" t="s">
        <v>343</v>
      </c>
      <c r="F143" s="115" t="s">
        <v>346</v>
      </c>
      <c r="G143" s="114" t="s">
        <v>1</v>
      </c>
      <c r="H143" s="116">
        <v>142</v>
      </c>
      <c r="I143" s="117" t="s">
        <v>364</v>
      </c>
    </row>
    <row r="144" spans="1:9">
      <c r="A144" s="112" t="str">
        <f t="shared" si="9"/>
        <v>굿모닝버스추진단</v>
      </c>
      <c r="B144" s="113" t="str">
        <f t="shared" si="8"/>
        <v>건설교통위원회</v>
      </c>
      <c r="C144" s="112" t="str">
        <f t="shared" si="10"/>
        <v>교통국</v>
      </c>
      <c r="E144" s="114" t="s">
        <v>343</v>
      </c>
      <c r="F144" s="115" t="s">
        <v>348</v>
      </c>
      <c r="G144" s="114" t="s">
        <v>1</v>
      </c>
      <c r="H144" s="116">
        <v>143</v>
      </c>
      <c r="I144" s="117" t="s">
        <v>365</v>
      </c>
    </row>
    <row r="145" spans="1:9">
      <c r="A145" s="112" t="str">
        <f t="shared" si="9"/>
        <v>택시정책과</v>
      </c>
      <c r="B145" s="113" t="str">
        <f t="shared" si="8"/>
        <v>건설교통위원회</v>
      </c>
      <c r="C145" s="112" t="str">
        <f t="shared" si="10"/>
        <v>교통국</v>
      </c>
      <c r="E145" s="114" t="s">
        <v>343</v>
      </c>
      <c r="F145" s="115" t="s">
        <v>350</v>
      </c>
      <c r="G145" s="114" t="s">
        <v>1</v>
      </c>
      <c r="H145" s="116">
        <v>144</v>
      </c>
      <c r="I145" s="117" t="s">
        <v>366</v>
      </c>
    </row>
    <row r="146" spans="1:9">
      <c r="A146" s="112" t="str">
        <f t="shared" si="9"/>
        <v>교통정보센터</v>
      </c>
      <c r="B146" s="113" t="str">
        <f t="shared" si="8"/>
        <v>건설교통위원회</v>
      </c>
      <c r="C146" s="112" t="str">
        <f t="shared" si="10"/>
        <v>교통국</v>
      </c>
      <c r="E146" s="114" t="s">
        <v>343</v>
      </c>
      <c r="F146" s="115" t="s">
        <v>352</v>
      </c>
      <c r="G146" s="114" t="s">
        <v>1</v>
      </c>
      <c r="H146" s="116">
        <v>145</v>
      </c>
      <c r="I146" s="117" t="s">
        <v>367</v>
      </c>
    </row>
    <row r="147" spans="1:9">
      <c r="A147" s="112" t="str">
        <f t="shared" si="9"/>
        <v>건설안전과</v>
      </c>
      <c r="B147" s="113" t="str">
        <f t="shared" si="8"/>
        <v>건설교통위원회</v>
      </c>
      <c r="C147" s="112" t="str">
        <f t="shared" si="10"/>
        <v>건설국</v>
      </c>
      <c r="E147" s="114" t="s">
        <v>353</v>
      </c>
      <c r="F147" s="115" t="s">
        <v>354</v>
      </c>
      <c r="G147" s="114" t="s">
        <v>1</v>
      </c>
      <c r="H147" s="116">
        <v>146</v>
      </c>
      <c r="I147" s="117" t="s">
        <v>369</v>
      </c>
    </row>
    <row r="148" spans="1:9">
      <c r="A148" s="112" t="str">
        <f t="shared" si="9"/>
        <v>도로정책과</v>
      </c>
      <c r="B148" s="113" t="str">
        <f t="shared" si="8"/>
        <v>건설교통위원회</v>
      </c>
      <c r="C148" s="112" t="str">
        <f t="shared" si="10"/>
        <v>건설국</v>
      </c>
      <c r="E148" s="114" t="s">
        <v>353</v>
      </c>
      <c r="F148" s="115" t="s">
        <v>356</v>
      </c>
      <c r="G148" s="114" t="s">
        <v>1</v>
      </c>
      <c r="H148" s="116">
        <v>147</v>
      </c>
      <c r="I148" s="117" t="s">
        <v>467</v>
      </c>
    </row>
    <row r="149" spans="1:9">
      <c r="A149" s="112" t="str">
        <f t="shared" si="9"/>
        <v>하천과</v>
      </c>
      <c r="B149" s="113" t="str">
        <f t="shared" si="8"/>
        <v>건설교통위원회</v>
      </c>
      <c r="C149" s="112" t="str">
        <f t="shared" si="10"/>
        <v>건설국</v>
      </c>
      <c r="E149" s="114" t="s">
        <v>353</v>
      </c>
      <c r="F149" s="115" t="s">
        <v>358</v>
      </c>
      <c r="G149" s="114" t="s">
        <v>1</v>
      </c>
      <c r="H149" s="116">
        <v>148</v>
      </c>
      <c r="I149" s="117" t="s">
        <v>468</v>
      </c>
    </row>
    <row r="150" spans="1:9">
      <c r="A150" s="112" t="str">
        <f t="shared" si="9"/>
        <v>건설기술과</v>
      </c>
      <c r="B150" s="113" t="str">
        <f t="shared" si="8"/>
        <v>건설교통위원회</v>
      </c>
      <c r="C150" s="112" t="str">
        <f t="shared" si="10"/>
        <v>건설국</v>
      </c>
      <c r="E150" s="114" t="s">
        <v>353</v>
      </c>
      <c r="F150" s="115" t="s">
        <v>360</v>
      </c>
      <c r="G150" s="114" t="s">
        <v>1</v>
      </c>
      <c r="H150" s="116">
        <v>149</v>
      </c>
      <c r="I150" s="117" t="s">
        <v>469</v>
      </c>
    </row>
    <row r="151" spans="1:9">
      <c r="A151" s="112" t="str">
        <f t="shared" si="9"/>
        <v>관리과</v>
      </c>
      <c r="B151" s="113" t="str">
        <f t="shared" si="8"/>
        <v>건설교통위원회</v>
      </c>
      <c r="C151" s="112" t="str">
        <f t="shared" si="10"/>
        <v>건설본부</v>
      </c>
      <c r="E151" s="114" t="s">
        <v>113</v>
      </c>
      <c r="F151" s="115" t="s">
        <v>401</v>
      </c>
      <c r="G151" s="114" t="s">
        <v>1</v>
      </c>
      <c r="H151" s="116">
        <v>150</v>
      </c>
      <c r="I151" s="117" t="s">
        <v>372</v>
      </c>
    </row>
    <row r="152" spans="1:9">
      <c r="A152" s="112" t="str">
        <f t="shared" si="9"/>
        <v>도로건설과</v>
      </c>
      <c r="B152" s="113" t="str">
        <f t="shared" si="8"/>
        <v>건설교통위원회</v>
      </c>
      <c r="C152" s="112" t="str">
        <f t="shared" si="10"/>
        <v>건설본부</v>
      </c>
      <c r="E152" s="114" t="s">
        <v>113</v>
      </c>
      <c r="F152" s="115" t="s">
        <v>402</v>
      </c>
      <c r="G152" s="114" t="s">
        <v>1</v>
      </c>
      <c r="H152" s="116">
        <v>151</v>
      </c>
      <c r="I152" s="117" t="s">
        <v>373</v>
      </c>
    </row>
    <row r="153" spans="1:9">
      <c r="A153" s="112" t="str">
        <f t="shared" si="9"/>
        <v>북부도로과</v>
      </c>
      <c r="B153" s="113" t="str">
        <f t="shared" si="8"/>
        <v>건설교통위원회</v>
      </c>
      <c r="C153" s="112" t="str">
        <f t="shared" si="10"/>
        <v>건설본부</v>
      </c>
      <c r="E153" s="114" t="s">
        <v>113</v>
      </c>
      <c r="F153" s="115" t="s">
        <v>403</v>
      </c>
      <c r="G153" s="114" t="s">
        <v>1</v>
      </c>
      <c r="H153" s="116">
        <v>152</v>
      </c>
      <c r="I153" s="117" t="s">
        <v>374</v>
      </c>
    </row>
    <row r="154" spans="1:9">
      <c r="A154" s="112" t="str">
        <f t="shared" si="9"/>
        <v>건축시설과</v>
      </c>
      <c r="B154" s="113" t="str">
        <f t="shared" si="8"/>
        <v>건설교통위원회</v>
      </c>
      <c r="C154" s="112" t="str">
        <f t="shared" si="10"/>
        <v>건설본부</v>
      </c>
      <c r="E154" s="114" t="s">
        <v>113</v>
      </c>
      <c r="F154" s="115" t="s">
        <v>404</v>
      </c>
      <c r="G154" s="114" t="s">
        <v>1</v>
      </c>
      <c r="H154" s="116">
        <v>153</v>
      </c>
      <c r="I154" s="117" t="s">
        <v>375</v>
      </c>
    </row>
    <row r="155" spans="1:9">
      <c r="A155" s="112" t="str">
        <f t="shared" si="9"/>
        <v>신청사건립추진단</v>
      </c>
      <c r="B155" s="113" t="str">
        <f t="shared" si="8"/>
        <v>건설교통위원회</v>
      </c>
      <c r="C155" s="112" t="str">
        <f t="shared" si="10"/>
        <v>건설본부</v>
      </c>
      <c r="E155" s="114" t="s">
        <v>113</v>
      </c>
      <c r="F155" s="115" t="s">
        <v>405</v>
      </c>
      <c r="G155" s="114" t="s">
        <v>1</v>
      </c>
      <c r="H155" s="116">
        <v>154</v>
      </c>
      <c r="I155" s="117" t="s">
        <v>376</v>
      </c>
    </row>
    <row r="156" spans="1:9">
      <c r="A156" s="112" t="str">
        <f t="shared" si="9"/>
        <v>지역정책과</v>
      </c>
      <c r="B156" s="113" t="str">
        <f t="shared" si="8"/>
        <v>도시환경위원회</v>
      </c>
      <c r="C156" s="112" t="str">
        <f t="shared" si="10"/>
        <v>도시주택실</v>
      </c>
      <c r="E156" s="114" t="s">
        <v>95</v>
      </c>
      <c r="F156" s="115" t="s">
        <v>138</v>
      </c>
      <c r="G156" s="114" t="s">
        <v>2</v>
      </c>
      <c r="H156" s="116">
        <v>155</v>
      </c>
      <c r="I156" s="117" t="s">
        <v>378</v>
      </c>
    </row>
    <row r="157" spans="1:9">
      <c r="A157" s="112" t="str">
        <f t="shared" si="9"/>
        <v>도시정책과</v>
      </c>
      <c r="B157" s="113" t="str">
        <f t="shared" si="8"/>
        <v>도시환경위원회</v>
      </c>
      <c r="C157" s="112" t="str">
        <f t="shared" si="10"/>
        <v>도시주택실</v>
      </c>
      <c r="E157" s="114" t="s">
        <v>95</v>
      </c>
      <c r="F157" s="115" t="s">
        <v>140</v>
      </c>
      <c r="G157" s="114" t="s">
        <v>2</v>
      </c>
      <c r="H157" s="116">
        <v>156</v>
      </c>
      <c r="I157" s="117" t="s">
        <v>470</v>
      </c>
    </row>
    <row r="158" spans="1:9">
      <c r="A158" s="112" t="str">
        <f t="shared" si="9"/>
        <v>도시주택과</v>
      </c>
      <c r="B158" s="113" t="str">
        <f t="shared" si="8"/>
        <v>도시환경위원회</v>
      </c>
      <c r="C158" s="112" t="str">
        <f t="shared" si="10"/>
        <v>도시주택실</v>
      </c>
      <c r="E158" s="114" t="s">
        <v>95</v>
      </c>
      <c r="F158" s="115" t="s">
        <v>142</v>
      </c>
      <c r="G158" s="114" t="s">
        <v>2</v>
      </c>
      <c r="H158" s="116">
        <v>157</v>
      </c>
      <c r="I158" s="117" t="s">
        <v>471</v>
      </c>
    </row>
    <row r="159" spans="1:9">
      <c r="A159" s="112" t="str">
        <f t="shared" si="9"/>
        <v>주택정책과</v>
      </c>
      <c r="B159" s="113" t="str">
        <f t="shared" si="8"/>
        <v>도시환경위원회</v>
      </c>
      <c r="C159" s="112" t="str">
        <f t="shared" si="10"/>
        <v>도시주택실</v>
      </c>
      <c r="E159" s="114" t="s">
        <v>95</v>
      </c>
      <c r="F159" s="115" t="s">
        <v>143</v>
      </c>
      <c r="G159" s="114" t="s">
        <v>2</v>
      </c>
      <c r="H159" s="116">
        <v>158</v>
      </c>
      <c r="I159" s="117" t="s">
        <v>472</v>
      </c>
    </row>
    <row r="160" spans="1:9">
      <c r="A160" s="112" t="str">
        <f t="shared" si="9"/>
        <v>건축디자인과</v>
      </c>
      <c r="B160" s="113" t="str">
        <f t="shared" si="8"/>
        <v>도시환경위원회</v>
      </c>
      <c r="C160" s="112" t="str">
        <f t="shared" si="10"/>
        <v>도시주택실</v>
      </c>
      <c r="E160" s="114" t="s">
        <v>95</v>
      </c>
      <c r="F160" s="115" t="s">
        <v>144</v>
      </c>
      <c r="G160" s="114" t="s">
        <v>2</v>
      </c>
      <c r="H160" s="116">
        <v>159</v>
      </c>
      <c r="I160" s="117" t="s">
        <v>473</v>
      </c>
    </row>
    <row r="161" spans="1:9">
      <c r="A161" s="112" t="str">
        <f t="shared" si="9"/>
        <v>공공택지과</v>
      </c>
      <c r="B161" s="113" t="str">
        <f t="shared" si="8"/>
        <v>도시환경위원회</v>
      </c>
      <c r="C161" s="112" t="str">
        <f t="shared" si="10"/>
        <v>도시주택실</v>
      </c>
      <c r="E161" s="114" t="s">
        <v>95</v>
      </c>
      <c r="F161" s="115" t="s">
        <v>145</v>
      </c>
      <c r="G161" s="114" t="s">
        <v>2</v>
      </c>
      <c r="H161" s="116">
        <v>160</v>
      </c>
      <c r="I161" s="117" t="s">
        <v>474</v>
      </c>
    </row>
    <row r="162" spans="1:9">
      <c r="A162" s="112" t="str">
        <f t="shared" si="9"/>
        <v>토지정보과</v>
      </c>
      <c r="B162" s="113" t="str">
        <f t="shared" ref="B162:B188" si="11">G162</f>
        <v>도시환경위원회</v>
      </c>
      <c r="C162" s="112" t="str">
        <f t="shared" si="10"/>
        <v>도시주택실</v>
      </c>
      <c r="E162" s="114" t="s">
        <v>95</v>
      </c>
      <c r="F162" s="115" t="s">
        <v>146</v>
      </c>
      <c r="G162" s="114" t="s">
        <v>2</v>
      </c>
      <c r="H162" s="116">
        <v>161</v>
      </c>
      <c r="I162" s="117" t="s">
        <v>475</v>
      </c>
    </row>
    <row r="163" spans="1:9">
      <c r="A163" s="112" t="str">
        <f t="shared" si="9"/>
        <v>도시개발과</v>
      </c>
      <c r="B163" s="113" t="str">
        <f t="shared" si="11"/>
        <v>도시환경위원회</v>
      </c>
      <c r="C163" s="112" t="str">
        <f t="shared" si="10"/>
        <v>도시주택실</v>
      </c>
      <c r="E163" s="114" t="s">
        <v>95</v>
      </c>
      <c r="F163" s="115" t="s">
        <v>147</v>
      </c>
      <c r="G163" s="114" t="s">
        <v>2</v>
      </c>
      <c r="H163" s="116">
        <v>162</v>
      </c>
      <c r="I163" s="117" t="s">
        <v>476</v>
      </c>
    </row>
    <row r="164" spans="1:9">
      <c r="A164" s="112" t="str">
        <f t="shared" si="9"/>
        <v>도시재생과</v>
      </c>
      <c r="B164" s="113" t="str">
        <f t="shared" si="11"/>
        <v>도시환경위원회</v>
      </c>
      <c r="C164" s="112" t="str">
        <f t="shared" si="10"/>
        <v>도시주택실</v>
      </c>
      <c r="E164" s="114" t="s">
        <v>95</v>
      </c>
      <c r="F164" s="115" t="s">
        <v>148</v>
      </c>
      <c r="G164" s="114" t="s">
        <v>2</v>
      </c>
      <c r="H164" s="116">
        <v>163</v>
      </c>
      <c r="I164" s="117" t="s">
        <v>477</v>
      </c>
    </row>
    <row r="165" spans="1:9">
      <c r="A165" s="112" t="str">
        <f t="shared" si="9"/>
        <v>도시계획상임기획단</v>
      </c>
      <c r="B165" s="113" t="str">
        <f t="shared" si="11"/>
        <v>도시환경위원회</v>
      </c>
      <c r="C165" s="112" t="str">
        <f t="shared" si="10"/>
        <v>도시주택실</v>
      </c>
      <c r="E165" s="114" t="s">
        <v>95</v>
      </c>
      <c r="F165" s="115" t="s">
        <v>149</v>
      </c>
      <c r="G165" s="114" t="s">
        <v>2</v>
      </c>
      <c r="H165" s="116">
        <v>164</v>
      </c>
      <c r="I165" s="117" t="s">
        <v>478</v>
      </c>
    </row>
    <row r="166" spans="1:9">
      <c r="A166" s="112" t="str">
        <f t="shared" si="9"/>
        <v>환경정책과</v>
      </c>
      <c r="B166" s="113" t="str">
        <f t="shared" si="11"/>
        <v>도시환경위원회</v>
      </c>
      <c r="C166" s="112" t="str">
        <f t="shared" si="10"/>
        <v>환경국</v>
      </c>
      <c r="E166" s="114" t="s">
        <v>99</v>
      </c>
      <c r="F166" s="115" t="s">
        <v>272</v>
      </c>
      <c r="G166" s="114" t="s">
        <v>2</v>
      </c>
      <c r="H166" s="116">
        <v>165</v>
      </c>
      <c r="I166" s="117" t="s">
        <v>380</v>
      </c>
    </row>
    <row r="167" spans="1:9">
      <c r="A167" s="112" t="str">
        <f t="shared" si="9"/>
        <v>기후대기과</v>
      </c>
      <c r="B167" s="113" t="str">
        <f t="shared" si="11"/>
        <v>도시환경위원회</v>
      </c>
      <c r="C167" s="112" t="str">
        <f t="shared" si="10"/>
        <v>환경국</v>
      </c>
      <c r="E167" s="114" t="s">
        <v>99</v>
      </c>
      <c r="F167" s="115" t="s">
        <v>274</v>
      </c>
      <c r="G167" s="114" t="s">
        <v>2</v>
      </c>
      <c r="H167" s="116">
        <v>166</v>
      </c>
      <c r="I167" s="117" t="s">
        <v>381</v>
      </c>
    </row>
    <row r="168" spans="1:9">
      <c r="A168" s="112" t="str">
        <f t="shared" si="9"/>
        <v>환경안전관리과</v>
      </c>
      <c r="B168" s="113" t="str">
        <f t="shared" si="11"/>
        <v>도시환경위원회</v>
      </c>
      <c r="C168" s="112" t="str">
        <f t="shared" si="10"/>
        <v>환경국</v>
      </c>
      <c r="E168" s="114" t="s">
        <v>99</v>
      </c>
      <c r="F168" s="115" t="s">
        <v>275</v>
      </c>
      <c r="G168" s="114" t="s">
        <v>2</v>
      </c>
      <c r="H168" s="116">
        <v>167</v>
      </c>
      <c r="I168" s="117" t="s">
        <v>382</v>
      </c>
    </row>
    <row r="169" spans="1:9">
      <c r="A169" s="112" t="str">
        <f t="shared" si="9"/>
        <v>자원순환과</v>
      </c>
      <c r="B169" s="113" t="str">
        <f t="shared" si="11"/>
        <v>도시환경위원회</v>
      </c>
      <c r="C169" s="112" t="str">
        <f t="shared" si="10"/>
        <v>환경국</v>
      </c>
      <c r="E169" s="114" t="s">
        <v>99</v>
      </c>
      <c r="F169" s="115" t="s">
        <v>276</v>
      </c>
      <c r="G169" s="114" t="s">
        <v>2</v>
      </c>
      <c r="H169" s="116">
        <v>168</v>
      </c>
      <c r="I169" s="117" t="s">
        <v>383</v>
      </c>
    </row>
    <row r="170" spans="1:9">
      <c r="A170" s="112" t="str">
        <f t="shared" si="9"/>
        <v>북부환경관리과</v>
      </c>
      <c r="B170" s="113" t="str">
        <f t="shared" si="11"/>
        <v>도시환경위원회</v>
      </c>
      <c r="C170" s="112" t="str">
        <f t="shared" si="10"/>
        <v>환경국</v>
      </c>
      <c r="E170" s="114" t="s">
        <v>99</v>
      </c>
      <c r="F170" s="115" t="s">
        <v>277</v>
      </c>
      <c r="G170" s="114" t="s">
        <v>2</v>
      </c>
      <c r="H170" s="116">
        <v>169</v>
      </c>
      <c r="I170" s="117" t="s">
        <v>384</v>
      </c>
    </row>
    <row r="171" spans="1:9">
      <c r="A171" s="112" t="str">
        <f t="shared" si="9"/>
        <v>공단환경관리사업소</v>
      </c>
      <c r="B171" s="113" t="str">
        <f t="shared" si="11"/>
        <v>도시환경위원회</v>
      </c>
      <c r="C171" s="112" t="str">
        <f t="shared" si="10"/>
        <v>환경국</v>
      </c>
      <c r="E171" s="114" t="s">
        <v>99</v>
      </c>
      <c r="F171" s="115" t="s">
        <v>278</v>
      </c>
      <c r="G171" s="114" t="s">
        <v>2</v>
      </c>
      <c r="H171" s="116">
        <v>170</v>
      </c>
      <c r="I171" s="117" t="s">
        <v>479</v>
      </c>
    </row>
    <row r="172" spans="1:9">
      <c r="A172" s="112" t="str">
        <f t="shared" si="9"/>
        <v>공원녹지과</v>
      </c>
      <c r="B172" s="113" t="str">
        <f t="shared" si="11"/>
        <v>도시환경위원회</v>
      </c>
      <c r="C172" s="112" t="str">
        <f t="shared" si="10"/>
        <v>축산산림국</v>
      </c>
      <c r="E172" s="114" t="s">
        <v>56</v>
      </c>
      <c r="F172" s="115" t="s">
        <v>339</v>
      </c>
      <c r="G172" s="114" t="s">
        <v>2</v>
      </c>
      <c r="H172" s="116">
        <v>171</v>
      </c>
      <c r="I172" s="117" t="s">
        <v>480</v>
      </c>
    </row>
    <row r="173" spans="1:9">
      <c r="A173" s="112" t="str">
        <f t="shared" si="9"/>
        <v>대기연구부</v>
      </c>
      <c r="B173" s="113" t="str">
        <f t="shared" si="11"/>
        <v>도시환경위원회</v>
      </c>
      <c r="C173" s="112" t="str">
        <f t="shared" si="10"/>
        <v>보건환경연구원</v>
      </c>
      <c r="E173" s="114" t="s">
        <v>112</v>
      </c>
      <c r="F173" s="115" t="s">
        <v>406</v>
      </c>
      <c r="G173" s="114" t="s">
        <v>2</v>
      </c>
      <c r="H173" s="116">
        <v>172</v>
      </c>
      <c r="I173" s="117" t="s">
        <v>481</v>
      </c>
    </row>
    <row r="174" spans="1:9">
      <c r="A174" s="112" t="str">
        <f t="shared" si="9"/>
        <v>수질연구부</v>
      </c>
      <c r="B174" s="113" t="str">
        <f t="shared" si="11"/>
        <v>도시환경위원회</v>
      </c>
      <c r="C174" s="112" t="str">
        <f t="shared" si="10"/>
        <v>보건환경연구원</v>
      </c>
      <c r="E174" s="114" t="s">
        <v>112</v>
      </c>
      <c r="F174" s="115" t="s">
        <v>407</v>
      </c>
      <c r="G174" s="114" t="s">
        <v>2</v>
      </c>
      <c r="H174" s="116">
        <v>173</v>
      </c>
      <c r="I174" s="117" t="s">
        <v>482</v>
      </c>
    </row>
    <row r="175" spans="1:9">
      <c r="A175" s="121" t="str">
        <f t="shared" si="9"/>
        <v>북부지원</v>
      </c>
      <c r="B175" s="122" t="str">
        <f t="shared" ref="B175" si="12">G175</f>
        <v>도시환경위원회</v>
      </c>
      <c r="C175" s="121" t="str">
        <f t="shared" si="10"/>
        <v>보건환경연구원</v>
      </c>
      <c r="D175" s="123"/>
      <c r="E175" s="124" t="s">
        <v>112</v>
      </c>
      <c r="F175" s="125" t="s">
        <v>389</v>
      </c>
      <c r="G175" s="124" t="s">
        <v>2</v>
      </c>
      <c r="H175" s="126" t="s">
        <v>527</v>
      </c>
      <c r="I175" s="127">
        <v>2903</v>
      </c>
    </row>
    <row r="176" spans="1:9">
      <c r="A176" s="112" t="str">
        <f t="shared" si="9"/>
        <v>수자원본부</v>
      </c>
      <c r="B176" s="113" t="str">
        <f t="shared" si="11"/>
        <v>도시환경위원회</v>
      </c>
      <c r="C176" s="112" t="str">
        <f t="shared" si="10"/>
        <v>수자원본부</v>
      </c>
      <c r="E176" s="114" t="s">
        <v>377</v>
      </c>
      <c r="F176" s="115" t="s">
        <v>377</v>
      </c>
      <c r="G176" s="114" t="s">
        <v>2</v>
      </c>
      <c r="H176" s="116">
        <v>174</v>
      </c>
      <c r="I176" s="117" t="s">
        <v>483</v>
      </c>
    </row>
    <row r="177" spans="1:9">
      <c r="A177" s="112" t="str">
        <f t="shared" si="9"/>
        <v>교육정책과</v>
      </c>
      <c r="B177" s="113" t="str">
        <f t="shared" si="11"/>
        <v>여성가족교육협력위원회</v>
      </c>
      <c r="C177" s="112" t="str">
        <f t="shared" si="10"/>
        <v>교육협력국</v>
      </c>
      <c r="E177" s="114" t="s">
        <v>162</v>
      </c>
      <c r="F177" s="115" t="s">
        <v>163</v>
      </c>
      <c r="G177" s="114" t="s">
        <v>408</v>
      </c>
      <c r="H177" s="116">
        <v>175</v>
      </c>
      <c r="I177" s="117" t="s">
        <v>484</v>
      </c>
    </row>
    <row r="178" spans="1:9">
      <c r="A178" s="112" t="str">
        <f t="shared" si="9"/>
        <v>교육협력과</v>
      </c>
      <c r="B178" s="113" t="str">
        <f t="shared" si="11"/>
        <v>여성가족교육협력위원회</v>
      </c>
      <c r="C178" s="112" t="str">
        <f t="shared" si="10"/>
        <v>교육협력국</v>
      </c>
      <c r="E178" s="114" t="s">
        <v>162</v>
      </c>
      <c r="F178" s="115" t="s">
        <v>165</v>
      </c>
      <c r="G178" s="114" t="s">
        <v>408</v>
      </c>
      <c r="H178" s="116">
        <v>176</v>
      </c>
      <c r="I178" s="117" t="s">
        <v>485</v>
      </c>
    </row>
    <row r="179" spans="1:9">
      <c r="A179" s="112" t="str">
        <f t="shared" si="9"/>
        <v>도서관정책과</v>
      </c>
      <c r="B179" s="113" t="str">
        <f t="shared" si="11"/>
        <v>여성가족교육협력위원회</v>
      </c>
      <c r="C179" s="112" t="str">
        <f t="shared" si="10"/>
        <v>교육협력국</v>
      </c>
      <c r="E179" s="114" t="s">
        <v>162</v>
      </c>
      <c r="F179" s="115" t="s">
        <v>167</v>
      </c>
      <c r="G179" s="114" t="s">
        <v>408</v>
      </c>
      <c r="H179" s="116">
        <v>177</v>
      </c>
      <c r="I179" s="117" t="s">
        <v>486</v>
      </c>
    </row>
    <row r="180" spans="1:9">
      <c r="A180" s="112" t="str">
        <f t="shared" si="9"/>
        <v>여성가족과</v>
      </c>
      <c r="B180" s="113" t="str">
        <f t="shared" si="11"/>
        <v>여성가족교육협력위원회</v>
      </c>
      <c r="C180" s="112" t="str">
        <f t="shared" si="10"/>
        <v>여성가족국</v>
      </c>
      <c r="E180" s="114" t="s">
        <v>100</v>
      </c>
      <c r="F180" s="115" t="s">
        <v>73</v>
      </c>
      <c r="G180" s="114" t="s">
        <v>408</v>
      </c>
      <c r="H180" s="116">
        <v>178</v>
      </c>
      <c r="I180" s="117" t="s">
        <v>487</v>
      </c>
    </row>
    <row r="181" spans="1:9">
      <c r="A181" s="112" t="str">
        <f t="shared" si="9"/>
        <v>보육정책과</v>
      </c>
      <c r="B181" s="113" t="str">
        <f t="shared" si="11"/>
        <v>여성가족교육협력위원회</v>
      </c>
      <c r="C181" s="112" t="str">
        <f t="shared" si="10"/>
        <v>여성가족국</v>
      </c>
      <c r="E181" s="114" t="s">
        <v>100</v>
      </c>
      <c r="F181" s="115" t="s">
        <v>280</v>
      </c>
      <c r="G181" s="114" t="s">
        <v>408</v>
      </c>
      <c r="H181" s="116">
        <v>179</v>
      </c>
      <c r="I181" s="117" t="s">
        <v>488</v>
      </c>
    </row>
    <row r="182" spans="1:9">
      <c r="A182" s="112" t="str">
        <f t="shared" si="9"/>
        <v>아동청소년과</v>
      </c>
      <c r="B182" s="113" t="str">
        <f t="shared" si="11"/>
        <v>여성가족교육협력위원회</v>
      </c>
      <c r="C182" s="112" t="str">
        <f t="shared" si="10"/>
        <v>여성가족국</v>
      </c>
      <c r="E182" s="114" t="s">
        <v>100</v>
      </c>
      <c r="F182" s="115" t="s">
        <v>282</v>
      </c>
      <c r="G182" s="114" t="s">
        <v>408</v>
      </c>
      <c r="H182" s="116">
        <v>180</v>
      </c>
      <c r="I182" s="117" t="s">
        <v>489</v>
      </c>
    </row>
    <row r="183" spans="1:9">
      <c r="A183" s="112" t="str">
        <f t="shared" si="9"/>
        <v>다문화가족과</v>
      </c>
      <c r="B183" s="113" t="str">
        <f t="shared" si="11"/>
        <v>여성가족교육협력위원회</v>
      </c>
      <c r="C183" s="112" t="str">
        <f t="shared" si="10"/>
        <v>여성가족국</v>
      </c>
      <c r="E183" s="114" t="s">
        <v>100</v>
      </c>
      <c r="F183" s="115" t="s">
        <v>284</v>
      </c>
      <c r="G183" s="114" t="s">
        <v>408</v>
      </c>
      <c r="H183" s="116">
        <v>181</v>
      </c>
      <c r="I183" s="117" t="s">
        <v>490</v>
      </c>
    </row>
    <row r="184" spans="1:9">
      <c r="A184" s="112" t="str">
        <f t="shared" si="9"/>
        <v>여성비전센터</v>
      </c>
      <c r="B184" s="113" t="str">
        <f t="shared" si="11"/>
        <v>여성가족교육협력위원회</v>
      </c>
      <c r="C184" s="112" t="str">
        <f t="shared" si="10"/>
        <v>여성가족국</v>
      </c>
      <c r="E184" s="114" t="s">
        <v>100</v>
      </c>
      <c r="F184" s="115" t="s">
        <v>286</v>
      </c>
      <c r="G184" s="114" t="s">
        <v>408</v>
      </c>
      <c r="H184" s="116">
        <v>182</v>
      </c>
      <c r="I184" s="117" t="s">
        <v>491</v>
      </c>
    </row>
    <row r="185" spans="1:9">
      <c r="A185" s="112" t="str">
        <f t="shared" si="9"/>
        <v>여성능력개발센터</v>
      </c>
      <c r="B185" s="113" t="str">
        <f t="shared" si="11"/>
        <v>여성가족교육협력위원회</v>
      </c>
      <c r="C185" s="112" t="str">
        <f t="shared" si="10"/>
        <v>여성가족국</v>
      </c>
      <c r="E185" s="114" t="s">
        <v>100</v>
      </c>
      <c r="F185" s="115" t="s">
        <v>288</v>
      </c>
      <c r="G185" s="114" t="s">
        <v>408</v>
      </c>
      <c r="H185" s="116">
        <v>183</v>
      </c>
      <c r="I185" s="117" t="s">
        <v>492</v>
      </c>
    </row>
    <row r="186" spans="1:9">
      <c r="A186" s="112" t="str">
        <f t="shared" si="9"/>
        <v>가족여성담당관</v>
      </c>
      <c r="B186" s="113" t="str">
        <f t="shared" si="11"/>
        <v>여성가족교육협력위원회</v>
      </c>
      <c r="C186" s="112" t="str">
        <f t="shared" si="10"/>
        <v>복지여성실</v>
      </c>
      <c r="E186" s="114" t="s">
        <v>59</v>
      </c>
      <c r="F186" s="115" t="s">
        <v>72</v>
      </c>
      <c r="G186" s="114" t="s">
        <v>408</v>
      </c>
      <c r="H186" s="116">
        <v>184</v>
      </c>
      <c r="I186" s="117" t="s">
        <v>493</v>
      </c>
    </row>
    <row r="187" spans="1:9">
      <c r="A187" s="112" t="str">
        <f t="shared" si="9"/>
        <v>보육청소년담당관</v>
      </c>
      <c r="B187" s="113" t="str">
        <f t="shared" si="11"/>
        <v>여성가족교육협력위원회</v>
      </c>
      <c r="C187" s="112" t="str">
        <f t="shared" si="10"/>
        <v>복지여성실</v>
      </c>
      <c r="E187" s="114" t="s">
        <v>59</v>
      </c>
      <c r="F187" s="115" t="s">
        <v>292</v>
      </c>
      <c r="G187" s="114" t="s">
        <v>408</v>
      </c>
      <c r="H187" s="116">
        <v>185</v>
      </c>
      <c r="I187" s="117" t="s">
        <v>494</v>
      </c>
    </row>
    <row r="188" spans="1:9">
      <c r="A188" s="112" t="str">
        <f t="shared" si="9"/>
        <v>북부여성비전센터</v>
      </c>
      <c r="B188" s="113" t="str">
        <f t="shared" si="11"/>
        <v>여성가족교육협력위원회</v>
      </c>
      <c r="C188" s="112" t="str">
        <f t="shared" si="10"/>
        <v>복지여성실</v>
      </c>
      <c r="E188" s="114" t="s">
        <v>59</v>
      </c>
      <c r="F188" s="114" t="s">
        <v>60</v>
      </c>
      <c r="G188" s="114" t="s">
        <v>408</v>
      </c>
      <c r="H188" s="116">
        <v>186</v>
      </c>
      <c r="I188" s="117" t="s">
        <v>495</v>
      </c>
    </row>
  </sheetData>
  <phoneticPr fontId="2" type="noConversion"/>
  <conditionalFormatting sqref="H1:I1 A1 C1">
    <cfRule type="containsText" dxfId="4" priority="5" operator="containsText" text="@@">
      <formula>NOT(ISERROR(SEARCH("@@",A1)))</formula>
    </cfRule>
  </conditionalFormatting>
  <conditionalFormatting sqref="B1">
    <cfRule type="containsText" dxfId="3" priority="4" operator="containsText" text="@@">
      <formula>NOT(ISERROR(SEARCH("@@",B1)))</formula>
    </cfRule>
  </conditionalFormatting>
  <conditionalFormatting sqref="F1">
    <cfRule type="containsText" dxfId="2" priority="3" operator="containsText" text="@@">
      <formula>NOT(ISERROR(SEARCH("@@",F1)))</formula>
    </cfRule>
  </conditionalFormatting>
  <conditionalFormatting sqref="E1">
    <cfRule type="containsText" dxfId="1" priority="2" operator="containsText" text="@@">
      <formula>NOT(ISERROR(SEARCH("@@",E1)))</formula>
    </cfRule>
  </conditionalFormatting>
  <conditionalFormatting sqref="G1">
    <cfRule type="containsText" dxfId="0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sqref="A1:E1"/>
    </sheetView>
  </sheetViews>
  <sheetFormatPr defaultRowHeight="16.5"/>
  <cols>
    <col min="1" max="2" width="18.875" style="17" customWidth="1"/>
    <col min="3" max="3" width="7.625" style="17" customWidth="1"/>
    <col min="4" max="4" width="18.875" style="17" customWidth="1"/>
    <col min="5" max="5" width="7.625" style="20" customWidth="1"/>
    <col min="6" max="6" width="3.375" style="17" customWidth="1"/>
    <col min="7" max="8" width="18.875" style="17" customWidth="1"/>
    <col min="9" max="9" width="7.625" style="17" customWidth="1"/>
    <col min="10" max="10" width="18.875" style="17" customWidth="1"/>
    <col min="11" max="11" width="7.625" style="20" customWidth="1"/>
    <col min="12" max="16384" width="9" style="17"/>
  </cols>
  <sheetData>
    <row r="1" spans="1:11" ht="33" customHeight="1">
      <c r="A1" s="164" t="s">
        <v>525</v>
      </c>
      <c r="B1" s="164"/>
      <c r="C1" s="164"/>
      <c r="D1" s="164"/>
      <c r="E1" s="164"/>
      <c r="F1" s="36"/>
      <c r="G1" s="165" t="s">
        <v>526</v>
      </c>
      <c r="H1" s="165"/>
      <c r="I1" s="166">
        <v>124682800</v>
      </c>
      <c r="J1" s="166"/>
      <c r="K1" s="166"/>
    </row>
    <row r="2" spans="1:11" s="31" customFormat="1" ht="22.5" customHeight="1">
      <c r="E2" s="32"/>
      <c r="K2" s="32" t="s">
        <v>66</v>
      </c>
    </row>
    <row r="3" spans="1:11" ht="27.95" customHeight="1">
      <c r="A3" s="167" t="s">
        <v>64</v>
      </c>
      <c r="B3" s="169" t="s">
        <v>74</v>
      </c>
      <c r="C3" s="170"/>
      <c r="D3" s="170"/>
      <c r="E3" s="171"/>
      <c r="F3" s="33"/>
      <c r="G3" s="167" t="s">
        <v>64</v>
      </c>
      <c r="H3" s="169" t="s">
        <v>75</v>
      </c>
      <c r="I3" s="170"/>
      <c r="J3" s="170"/>
      <c r="K3" s="171"/>
    </row>
    <row r="4" spans="1:11" ht="27.95" customHeight="1">
      <c r="A4" s="168"/>
      <c r="B4" s="21" t="s">
        <v>62</v>
      </c>
      <c r="C4" s="21" t="s">
        <v>65</v>
      </c>
      <c r="D4" s="21" t="s">
        <v>63</v>
      </c>
      <c r="E4" s="21" t="s">
        <v>65</v>
      </c>
      <c r="G4" s="168"/>
      <c r="H4" s="21" t="s">
        <v>62</v>
      </c>
      <c r="I4" s="21" t="s">
        <v>65</v>
      </c>
      <c r="J4" s="21" t="s">
        <v>63</v>
      </c>
      <c r="K4" s="21" t="s">
        <v>65</v>
      </c>
    </row>
    <row r="5" spans="1:11" s="28" customFormat="1" ht="27.95" customHeight="1">
      <c r="A5" s="22" t="s">
        <v>79</v>
      </c>
      <c r="B5" s="25" t="e">
        <f>SUM(B6,B9)</f>
        <v>#REF!</v>
      </c>
      <c r="C5" s="22" t="e">
        <f>IF(B5=#REF!,"OK","@@")</f>
        <v>#REF!</v>
      </c>
      <c r="D5" s="25" t="e">
        <f>SUM(D6,D9)</f>
        <v>#REF!</v>
      </c>
      <c r="E5" s="22" t="e">
        <f>IF(D5=#REF!,"OK","@@")</f>
        <v>#REF!</v>
      </c>
      <c r="F5" s="17"/>
      <c r="G5" s="22" t="s">
        <v>79</v>
      </c>
      <c r="H5" s="25" t="e">
        <f>SUM(H6,H9)</f>
        <v>#REF!</v>
      </c>
      <c r="I5" s="22" t="e">
        <f>IF(H5=#REF!,"OK","@@")</f>
        <v>#REF!</v>
      </c>
      <c r="J5" s="25" t="e">
        <f>SUM(J6,J9)</f>
        <v>#REF!</v>
      </c>
      <c r="K5" s="22" t="e">
        <f>IF(J5=#REF!,"OK","@@")</f>
        <v>#REF!</v>
      </c>
    </row>
    <row r="6" spans="1:11" ht="27.95" customHeight="1">
      <c r="A6" s="18" t="s">
        <v>78</v>
      </c>
      <c r="B6" s="24" t="e">
        <f>SUM(B7:B8)</f>
        <v>#REF!</v>
      </c>
      <c r="C6" s="18" t="e">
        <f>IF(B6=#REF!,"OK","@@")</f>
        <v>#REF!</v>
      </c>
      <c r="D6" s="24" t="e">
        <f>SUM(D7:D8)</f>
        <v>#REF!</v>
      </c>
      <c r="E6" s="18" t="e">
        <f>IF($D$6=#REF!,"OK","@@")</f>
        <v>#REF!</v>
      </c>
      <c r="G6" s="18" t="s">
        <v>78</v>
      </c>
      <c r="H6" s="24" t="e">
        <f>SUM(H7:H8)</f>
        <v>#REF!</v>
      </c>
      <c r="I6" s="18" t="e">
        <f>IF(H6=#REF!,"OK","@@")</f>
        <v>#REF!</v>
      </c>
      <c r="J6" s="24" t="e">
        <f>SUM(J7:J8)</f>
        <v>#REF!</v>
      </c>
      <c r="K6" s="18" t="e">
        <f>IF($J6=#REF!,"OK","@@")</f>
        <v>#REF!</v>
      </c>
    </row>
    <row r="7" spans="1:11" s="28" customFormat="1" ht="27.95" customHeight="1">
      <c r="A7" s="34" t="s">
        <v>523</v>
      </c>
      <c r="B7" s="35" t="e">
        <f>SUMIFS(#REF!,#REF!,"도비")</f>
        <v>#REF!</v>
      </c>
      <c r="C7" s="34"/>
      <c r="D7" s="35" t="e">
        <f>SUMIFS(#REF!,#REF!,"도비")</f>
        <v>#REF!</v>
      </c>
      <c r="E7" s="34"/>
      <c r="G7" s="34" t="s">
        <v>77</v>
      </c>
      <c r="H7" s="35" t="e">
        <f>SUMIFS(#REF!,#REF!,"도비")</f>
        <v>#REF!</v>
      </c>
      <c r="I7" s="34"/>
      <c r="J7" s="35" t="e">
        <f>SUMIFS(#REF!,#REF!,"도비")</f>
        <v>#REF!</v>
      </c>
      <c r="K7" s="34"/>
    </row>
    <row r="8" spans="1:11" s="28" customFormat="1" ht="27.95" customHeight="1">
      <c r="A8" s="34" t="s">
        <v>76</v>
      </c>
      <c r="B8" s="35" t="e">
        <f>SUMIFS(#REF!,#REF!,"국비")+SUMIFS(#REF!,#REF!,"광특")+SUMIFS(#REF!,#REF!,"기금")+SUMIFS(#REF!,#REF!,"분권")+SUMIFS(#REF!,#REF!,"특교")</f>
        <v>#REF!</v>
      </c>
      <c r="C8" s="34"/>
      <c r="D8" s="35" t="e">
        <f>SUMIFS(#REF!,#REF!,"국비")+SUMIFS(#REF!,#REF!,"광특")+SUMIFS(#REF!,#REF!,"기금")+SUMIFS(#REF!,#REF!,"분권")+SUMIFS(#REF!,#REF!,"특교")</f>
        <v>#REF!</v>
      </c>
      <c r="E8" s="34"/>
      <c r="G8" s="34" t="s">
        <v>76</v>
      </c>
      <c r="H8" s="35" t="e">
        <f>SUMIFS(#REF!,#REF!,"국비")+SUMIFS(#REF!,#REF!,"광특")+SUMIFS(#REF!,#REF!,"기금")+SUMIFS(#REF!,#REF!,"분권")+SUMIFS(#REF!,#REF!,"특교")</f>
        <v>#REF!</v>
      </c>
      <c r="I8" s="34"/>
      <c r="J8" s="35" t="e">
        <f>SUMIFS(#REF!,#REF!,"국비")+SUMIFS(#REF!,#REF!,"광특")+SUMIFS(#REF!,#REF!,"기금")+SUMIFS(#REF!,#REF!,"분권")+SUMIFS(#REF!,#REF!,"특교")</f>
        <v>#REF!</v>
      </c>
      <c r="K8" s="34"/>
    </row>
    <row r="9" spans="1:11" ht="27.95" customHeight="1">
      <c r="A9" s="18" t="s">
        <v>71</v>
      </c>
      <c r="B9" s="24" t="e">
        <f>SUM(B10:B14)</f>
        <v>#REF!</v>
      </c>
      <c r="C9" s="18" t="e">
        <f>IF(B9=#REF!,"OK","@@")</f>
        <v>#REF!</v>
      </c>
      <c r="D9" s="24" t="e">
        <f>SUM(D10:D14)</f>
        <v>#REF!</v>
      </c>
      <c r="E9" s="18" t="e">
        <f>IF(B9=D9,"OK","@@")</f>
        <v>#REF!</v>
      </c>
      <c r="G9" s="18" t="s">
        <v>71</v>
      </c>
      <c r="H9" s="24" t="e">
        <f>SUM(H10:H14)</f>
        <v>#REF!</v>
      </c>
      <c r="I9" s="18" t="e">
        <f>IF(H9=#REF!,"OK","@@")</f>
        <v>#REF!</v>
      </c>
      <c r="J9" s="24" t="e">
        <f>SUM(J10:J14)</f>
        <v>#REF!</v>
      </c>
      <c r="K9" s="18" t="e">
        <f>IF(H9=J9,"OK","@@")</f>
        <v>#REF!</v>
      </c>
    </row>
    <row r="10" spans="1:11" ht="27.95" customHeight="1">
      <c r="A10" s="26" t="s">
        <v>49</v>
      </c>
      <c r="B10" s="27" t="e">
        <f>SUMIFS(#REF!,#REF!,'15년검증'!$A10)</f>
        <v>#REF!</v>
      </c>
      <c r="C10" s="19"/>
      <c r="D10" s="27" t="e">
        <f>SUMIFS(#REF!,#REF!,'15년검증'!$A10)</f>
        <v>#REF!</v>
      </c>
      <c r="E10" s="19" t="e">
        <f t="shared" ref="E10:E14" si="0">IF(B10=D10,"OK","@@")</f>
        <v>#REF!</v>
      </c>
      <c r="G10" s="26" t="s">
        <v>49</v>
      </c>
      <c r="H10" s="27" t="e">
        <f>SUMIFS(#REF!,#REF!,'15년검증'!$A10)</f>
        <v>#REF!</v>
      </c>
      <c r="I10" s="19"/>
      <c r="J10" s="27" t="e">
        <f>SUMIFS(#REF!,#REF!,'15년검증'!$A10)</f>
        <v>#REF!</v>
      </c>
      <c r="K10" s="19" t="e">
        <f t="shared" ref="K10:K14" si="1">IF(H10=J10,"OK","@@")</f>
        <v>#REF!</v>
      </c>
    </row>
    <row r="11" spans="1:11" ht="27.95" customHeight="1">
      <c r="A11" s="26" t="s">
        <v>67</v>
      </c>
      <c r="B11" s="27" t="e">
        <f>SUMIFS(#REF!,#REF!,'15년검증'!$A11)</f>
        <v>#REF!</v>
      </c>
      <c r="C11" s="19"/>
      <c r="D11" s="27" t="e">
        <f>SUMIFS(#REF!,#REF!,'15년검증'!$A11)</f>
        <v>#REF!</v>
      </c>
      <c r="E11" s="19" t="e">
        <f t="shared" si="0"/>
        <v>#REF!</v>
      </c>
      <c r="G11" s="26" t="s">
        <v>67</v>
      </c>
      <c r="H11" s="27" t="e">
        <f>SUMIFS(#REF!,#REF!,'15년검증'!$A11)</f>
        <v>#REF!</v>
      </c>
      <c r="I11" s="19"/>
      <c r="J11" s="27" t="e">
        <f>SUMIFS(#REF!,#REF!,'15년검증'!$A11)</f>
        <v>#REF!</v>
      </c>
      <c r="K11" s="19" t="e">
        <f t="shared" si="1"/>
        <v>#REF!</v>
      </c>
    </row>
    <row r="12" spans="1:11" ht="27.95" customHeight="1">
      <c r="A12" s="26" t="s">
        <v>61</v>
      </c>
      <c r="B12" s="27" t="e">
        <f>SUMIFS(#REF!,#REF!,'15년검증'!$A12)</f>
        <v>#REF!</v>
      </c>
      <c r="C12" s="19"/>
      <c r="D12" s="27" t="e">
        <f>SUMIFS(#REF!,#REF!,'15년검증'!$A12)</f>
        <v>#REF!</v>
      </c>
      <c r="E12" s="19" t="e">
        <f t="shared" si="0"/>
        <v>#REF!</v>
      </c>
      <c r="G12" s="26" t="s">
        <v>61</v>
      </c>
      <c r="H12" s="27" t="e">
        <f>SUMIFS(#REF!,#REF!,'15년검증'!$A12)</f>
        <v>#REF!</v>
      </c>
      <c r="I12" s="19"/>
      <c r="J12" s="27" t="e">
        <f>SUMIFS(#REF!,#REF!,'15년검증'!$A12)</f>
        <v>#REF!</v>
      </c>
      <c r="K12" s="19" t="e">
        <f t="shared" si="1"/>
        <v>#REF!</v>
      </c>
    </row>
    <row r="13" spans="1:11" ht="27.95" customHeight="1">
      <c r="A13" s="26" t="s">
        <v>68</v>
      </c>
      <c r="B13" s="27" t="e">
        <f>SUMIFS(#REF!,#REF!,'15년검증'!$A13)</f>
        <v>#REF!</v>
      </c>
      <c r="C13" s="19"/>
      <c r="D13" s="27" t="e">
        <f>SUMIFS(#REF!,#REF!,'15년검증'!$A13)</f>
        <v>#REF!</v>
      </c>
      <c r="E13" s="19" t="e">
        <f t="shared" si="0"/>
        <v>#REF!</v>
      </c>
      <c r="G13" s="26" t="s">
        <v>68</v>
      </c>
      <c r="H13" s="27" t="e">
        <f>SUMIFS(#REF!,#REF!,'15년검증'!$A13)</f>
        <v>#REF!</v>
      </c>
      <c r="I13" s="19"/>
      <c r="J13" s="27" t="e">
        <f>SUMIFS(#REF!,#REF!,'15년검증'!$A13)</f>
        <v>#REF!</v>
      </c>
      <c r="K13" s="19" t="e">
        <f t="shared" si="1"/>
        <v>#REF!</v>
      </c>
    </row>
    <row r="14" spans="1:11" ht="27.95" customHeight="1">
      <c r="A14" s="26" t="s">
        <v>503</v>
      </c>
      <c r="B14" s="27" t="e">
        <f>SUMIFS(#REF!,#REF!,'15년검증'!$A14)</f>
        <v>#REF!</v>
      </c>
      <c r="C14" s="19"/>
      <c r="D14" s="27" t="e">
        <f>SUMIFS(#REF!,#REF!,'15년검증'!$A14)</f>
        <v>#REF!</v>
      </c>
      <c r="E14" s="19" t="e">
        <f t="shared" si="0"/>
        <v>#REF!</v>
      </c>
      <c r="G14" s="26" t="s">
        <v>503</v>
      </c>
      <c r="H14" s="27" t="e">
        <f>SUMIFS(#REF!,#REF!,'15년검증'!$A14)</f>
        <v>#REF!</v>
      </c>
      <c r="I14" s="19"/>
      <c r="J14" s="27" t="e">
        <f>SUMIFS(#REF!,#REF!,'15년검증'!$A14)</f>
        <v>#REF!</v>
      </c>
      <c r="K14" s="19" t="e">
        <f t="shared" si="1"/>
        <v>#REF!</v>
      </c>
    </row>
    <row r="15" spans="1:11" ht="27.95" customHeight="1"/>
    <row r="16" spans="1:11" ht="27.95" customHeight="1">
      <c r="F16" s="29"/>
      <c r="G16" s="41" t="s">
        <v>522</v>
      </c>
      <c r="H16" s="158" t="e">
        <f>INDEX(#REF!,MATCH("*예비비*",#REF!,0))</f>
        <v>#REF!</v>
      </c>
      <c r="I16" s="159"/>
      <c r="J16" s="159"/>
      <c r="K16" s="160"/>
    </row>
    <row r="17" spans="1:11" ht="27.95" customHeight="1"/>
    <row r="18" spans="1:11" ht="27.95" customHeight="1">
      <c r="F18" s="29"/>
      <c r="H18" s="158" t="e">
        <f>H5-J5</f>
        <v>#REF!</v>
      </c>
      <c r="I18" s="159"/>
      <c r="J18" s="159"/>
      <c r="K18" s="160"/>
    </row>
    <row r="19" spans="1:11" ht="27.95" customHeight="1">
      <c r="A19" s="29"/>
      <c r="B19" s="29"/>
      <c r="C19" s="29"/>
      <c r="D19" s="29"/>
      <c r="E19" s="30"/>
      <c r="F19" s="29"/>
      <c r="G19" s="29"/>
      <c r="H19" s="29"/>
      <c r="I19" s="29"/>
      <c r="J19" s="29"/>
      <c r="K19" s="30"/>
    </row>
    <row r="20" spans="1:11" ht="27.95" customHeight="1">
      <c r="F20" s="29"/>
      <c r="G20" s="120" t="s">
        <v>524</v>
      </c>
      <c r="H20" s="161" t="e">
        <f>I1+H16</f>
        <v>#REF!</v>
      </c>
      <c r="I20" s="162"/>
      <c r="J20" s="162"/>
      <c r="K20" s="163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16:K16"/>
    <mergeCell ref="H18:K18"/>
    <mergeCell ref="H20:K20"/>
    <mergeCell ref="A1:E1"/>
    <mergeCell ref="G1:H1"/>
    <mergeCell ref="I1:K1"/>
    <mergeCell ref="A3:A4"/>
    <mergeCell ref="B3:E3"/>
    <mergeCell ref="G3:G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activeCell="J10" sqref="J10"/>
    </sheetView>
  </sheetViews>
  <sheetFormatPr defaultRowHeight="16.5"/>
  <cols>
    <col min="1" max="2" width="18.875" style="17" customWidth="1"/>
    <col min="3" max="3" width="7.625" style="17" customWidth="1"/>
    <col min="4" max="4" width="18.875" style="17" customWidth="1"/>
    <col min="5" max="5" width="7.625" style="20" customWidth="1"/>
    <col min="6" max="6" width="3.375" style="17" customWidth="1"/>
    <col min="7" max="8" width="18.875" style="17" customWidth="1"/>
    <col min="9" max="9" width="7.625" style="17" customWidth="1"/>
    <col min="10" max="10" width="18.875" style="17" customWidth="1"/>
    <col min="11" max="11" width="7.625" style="20" customWidth="1"/>
    <col min="12" max="16384" width="9" style="17"/>
  </cols>
  <sheetData>
    <row r="1" spans="1:11" ht="33" customHeight="1">
      <c r="A1" s="164" t="s">
        <v>521</v>
      </c>
      <c r="B1" s="164"/>
      <c r="C1" s="164"/>
      <c r="D1" s="164"/>
      <c r="E1" s="164"/>
      <c r="F1" s="36"/>
      <c r="G1" s="165" t="s">
        <v>510</v>
      </c>
      <c r="H1" s="165"/>
      <c r="I1" s="166">
        <v>22466366</v>
      </c>
      <c r="J1" s="166"/>
      <c r="K1" s="166"/>
    </row>
    <row r="2" spans="1:11" s="31" customFormat="1" ht="22.5" customHeight="1">
      <c r="E2" s="32"/>
      <c r="K2" s="32" t="s">
        <v>66</v>
      </c>
    </row>
    <row r="3" spans="1:11" ht="27.95" customHeight="1">
      <c r="A3" s="167" t="s">
        <v>64</v>
      </c>
      <c r="B3" s="169" t="s">
        <v>74</v>
      </c>
      <c r="C3" s="170"/>
      <c r="D3" s="170"/>
      <c r="E3" s="171"/>
      <c r="F3" s="33"/>
      <c r="G3" s="167" t="s">
        <v>64</v>
      </c>
      <c r="H3" s="169" t="s">
        <v>75</v>
      </c>
      <c r="I3" s="170"/>
      <c r="J3" s="170"/>
      <c r="K3" s="171"/>
    </row>
    <row r="4" spans="1:11" ht="27.95" customHeight="1">
      <c r="A4" s="168"/>
      <c r="B4" s="21" t="s">
        <v>62</v>
      </c>
      <c r="C4" s="21" t="s">
        <v>65</v>
      </c>
      <c r="D4" s="21" t="s">
        <v>63</v>
      </c>
      <c r="E4" s="21" t="s">
        <v>65</v>
      </c>
      <c r="G4" s="168"/>
      <c r="H4" s="21" t="s">
        <v>62</v>
      </c>
      <c r="I4" s="21" t="s">
        <v>65</v>
      </c>
      <c r="J4" s="21" t="s">
        <v>63</v>
      </c>
      <c r="K4" s="21" t="s">
        <v>65</v>
      </c>
    </row>
    <row r="5" spans="1:11" s="28" customFormat="1" ht="27.95" customHeight="1">
      <c r="A5" s="22" t="s">
        <v>79</v>
      </c>
      <c r="B5" s="25" t="e">
        <f>SUM(B6,B9)</f>
        <v>#REF!</v>
      </c>
      <c r="C5" s="22" t="e">
        <f>IF(B5=#REF!,"OK","@@")</f>
        <v>#REF!</v>
      </c>
      <c r="D5" s="25" t="e">
        <f>SUM(D6,D9)</f>
        <v>#REF!</v>
      </c>
      <c r="E5" s="22" t="e">
        <f>IF(D5=#REF!,"OK","@@")</f>
        <v>#REF!</v>
      </c>
      <c r="F5" s="17"/>
      <c r="G5" s="22" t="s">
        <v>79</v>
      </c>
      <c r="H5" s="25" t="e">
        <f>SUM(H6,H9)</f>
        <v>#REF!</v>
      </c>
      <c r="I5" s="22" t="e">
        <f>IF(H5=#REF!,"OK","@@")</f>
        <v>#REF!</v>
      </c>
      <c r="J5" s="25" t="e">
        <f>SUM(J6,J9)</f>
        <v>#REF!</v>
      </c>
      <c r="K5" s="22" t="e">
        <f>IF(J5=#REF!,"OK","@@")</f>
        <v>#REF!</v>
      </c>
    </row>
    <row r="6" spans="1:11" ht="27.95" customHeight="1">
      <c r="A6" s="18" t="s">
        <v>78</v>
      </c>
      <c r="B6" s="24" t="e">
        <f>SUM(B7:B8)</f>
        <v>#REF!</v>
      </c>
      <c r="C6" s="18" t="e">
        <f>IF(B6=#REF!,"OK","@@")</f>
        <v>#REF!</v>
      </c>
      <c r="D6" s="24" t="e">
        <f>SUM(D7:D8)</f>
        <v>#REF!</v>
      </c>
      <c r="E6" s="18" t="e">
        <f>IF($D$6=#REF!,"OK","@@")</f>
        <v>#REF!</v>
      </c>
      <c r="G6" s="18" t="s">
        <v>78</v>
      </c>
      <c r="H6" s="24" t="e">
        <f>SUM(H7:H8)</f>
        <v>#REF!</v>
      </c>
      <c r="I6" s="18" t="e">
        <f>IF(H6=#REF!,"OK","@@")</f>
        <v>#REF!</v>
      </c>
      <c r="J6" s="24" t="e">
        <f>SUM(J7:J8)</f>
        <v>#REF!</v>
      </c>
      <c r="K6" s="18" t="e">
        <f>IF($J6=#REF!,"OK","@@")</f>
        <v>#REF!</v>
      </c>
    </row>
    <row r="7" spans="1:11" s="28" customFormat="1" ht="27.95" customHeight="1">
      <c r="A7" s="34" t="s">
        <v>523</v>
      </c>
      <c r="B7" s="35" t="e">
        <f>SUMIFS(#REF!,#REF!,"도비")</f>
        <v>#REF!</v>
      </c>
      <c r="C7" s="34"/>
      <c r="D7" s="35" t="e">
        <f>SUMIFS(#REF!,#REF!,"도비")</f>
        <v>#REF!</v>
      </c>
      <c r="E7" s="34"/>
      <c r="G7" s="34" t="s">
        <v>77</v>
      </c>
      <c r="H7" s="35" t="e">
        <f>SUMIFS(#REF!,#REF!,"도비")</f>
        <v>#REF!</v>
      </c>
      <c r="I7" s="34"/>
      <c r="J7" s="35" t="e">
        <f>SUMIFS(#REF!,#REF!,"도비")</f>
        <v>#REF!</v>
      </c>
      <c r="K7" s="34"/>
    </row>
    <row r="8" spans="1:11" s="28" customFormat="1" ht="27.95" customHeight="1">
      <c r="A8" s="34" t="s">
        <v>76</v>
      </c>
      <c r="B8" s="35" t="e">
        <f>SUMIFS(#REF!,#REF!,"국비")+SUMIFS(#REF!,#REF!,"광특")+SUMIFS(#REF!,#REF!,"기금")+SUMIFS(#REF!,#REF!,"분권")+SUMIFS(#REF!,#REF!,"특교")</f>
        <v>#REF!</v>
      </c>
      <c r="C8" s="34"/>
      <c r="D8" s="35" t="e">
        <f>SUMIFS(#REF!,#REF!,"국비")+SUMIFS(#REF!,#REF!,"광특")+SUMIFS(#REF!,#REF!,"기금")+SUMIFS(#REF!,#REF!,"분권")+SUMIFS(#REF!,#REF!,"특교")</f>
        <v>#REF!</v>
      </c>
      <c r="E8" s="34"/>
      <c r="G8" s="34" t="s">
        <v>76</v>
      </c>
      <c r="H8" s="35" t="e">
        <f>SUMIFS(#REF!,#REF!,"국비")+SUMIFS(#REF!,#REF!,"광특")+SUMIFS(#REF!,#REF!,"기금")+SUMIFS(#REF!,#REF!,"분권")+SUMIFS(#REF!,#REF!,"특교")</f>
        <v>#REF!</v>
      </c>
      <c r="I8" s="34"/>
      <c r="J8" s="35" t="e">
        <f>SUMIFS(#REF!,#REF!,"국비")+SUMIFS(#REF!,#REF!,"광특")+SUMIFS(#REF!,#REF!,"기금")+SUMIFS(#REF!,#REF!,"분권")+SUMIFS(#REF!,#REF!,"특교")</f>
        <v>#REF!</v>
      </c>
      <c r="K8" s="34"/>
    </row>
    <row r="9" spans="1:11" ht="27.95" customHeight="1">
      <c r="A9" s="18" t="s">
        <v>71</v>
      </c>
      <c r="B9" s="24" t="e">
        <f>SUM(B10:B14)</f>
        <v>#REF!</v>
      </c>
      <c r="C9" s="18" t="e">
        <f>IF(B9=#REF!,"OK","@@")</f>
        <v>#REF!</v>
      </c>
      <c r="D9" s="24" t="e">
        <f>SUM(D10:D14)</f>
        <v>#REF!</v>
      </c>
      <c r="E9" s="18" t="e">
        <f>IF(B9=D9,"OK","@@")</f>
        <v>#REF!</v>
      </c>
      <c r="G9" s="18" t="s">
        <v>71</v>
      </c>
      <c r="H9" s="24" t="e">
        <f>SUM(H10:H14)</f>
        <v>#REF!</v>
      </c>
      <c r="I9" s="18" t="e">
        <f>IF(H9=#REF!,"OK","@@")</f>
        <v>#REF!</v>
      </c>
      <c r="J9" s="24" t="e">
        <f>SUM(J10:J14)</f>
        <v>#REF!</v>
      </c>
      <c r="K9" s="18" t="e">
        <f>IF(H9=J9,"OK","@@")</f>
        <v>#REF!</v>
      </c>
    </row>
    <row r="10" spans="1:11" ht="27.95" customHeight="1">
      <c r="A10" s="26" t="s">
        <v>49</v>
      </c>
      <c r="B10" s="27" t="e">
        <f>SUMIFS(#REF!,#REF!,'2추검증'!$A10)</f>
        <v>#REF!</v>
      </c>
      <c r="C10" s="19"/>
      <c r="D10" s="27" t="e">
        <f>SUMIFS(#REF!,#REF!,'2추검증'!$A10)</f>
        <v>#REF!</v>
      </c>
      <c r="E10" s="19" t="e">
        <f t="shared" ref="E10:E14" si="0">IF(B10=D10,"OK","@@")</f>
        <v>#REF!</v>
      </c>
      <c r="G10" s="26" t="s">
        <v>49</v>
      </c>
      <c r="H10" s="27" t="e">
        <f>SUMIFS(#REF!,#REF!,'2추검증'!$A10)</f>
        <v>#REF!</v>
      </c>
      <c r="I10" s="19"/>
      <c r="J10" s="27" t="e">
        <f>SUMIFS(#REF!,#REF!,'2추검증'!$A10)</f>
        <v>#REF!</v>
      </c>
      <c r="K10" s="19" t="e">
        <f t="shared" ref="K10:K14" si="1">IF(H10=J10,"OK","@@")</f>
        <v>#REF!</v>
      </c>
    </row>
    <row r="11" spans="1:11" ht="27.95" customHeight="1">
      <c r="A11" s="26" t="s">
        <v>67</v>
      </c>
      <c r="B11" s="27" t="e">
        <f>SUMIFS(#REF!,#REF!,'2추검증'!$A11)</f>
        <v>#REF!</v>
      </c>
      <c r="C11" s="19"/>
      <c r="D11" s="27" t="e">
        <f>SUMIFS(#REF!,#REF!,'2추검증'!$A11)</f>
        <v>#REF!</v>
      </c>
      <c r="E11" s="19" t="e">
        <f t="shared" si="0"/>
        <v>#REF!</v>
      </c>
      <c r="G11" s="26" t="s">
        <v>67</v>
      </c>
      <c r="H11" s="27" t="e">
        <f>SUMIFS(#REF!,#REF!,'2추검증'!$A11)</f>
        <v>#REF!</v>
      </c>
      <c r="I11" s="19"/>
      <c r="J11" s="27" t="e">
        <f>SUMIFS(#REF!,#REF!,'2추검증'!$A11)</f>
        <v>#REF!</v>
      </c>
      <c r="K11" s="19" t="e">
        <f t="shared" si="1"/>
        <v>#REF!</v>
      </c>
    </row>
    <row r="12" spans="1:11" ht="27.95" customHeight="1">
      <c r="A12" s="26" t="s">
        <v>61</v>
      </c>
      <c r="B12" s="27" t="e">
        <f>SUMIFS(#REF!,#REF!,'2추검증'!$A12)</f>
        <v>#REF!</v>
      </c>
      <c r="C12" s="19"/>
      <c r="D12" s="27" t="e">
        <f>SUMIFS(#REF!,#REF!,'2추검증'!$A12)</f>
        <v>#REF!</v>
      </c>
      <c r="E12" s="19" t="e">
        <f t="shared" si="0"/>
        <v>#REF!</v>
      </c>
      <c r="G12" s="26" t="s">
        <v>61</v>
      </c>
      <c r="H12" s="27" t="e">
        <f>SUMIFS(#REF!,#REF!,'2추검증'!$A12)</f>
        <v>#REF!</v>
      </c>
      <c r="I12" s="19"/>
      <c r="J12" s="27" t="e">
        <f>SUMIFS(#REF!,#REF!,'2추검증'!$A12)</f>
        <v>#REF!</v>
      </c>
      <c r="K12" s="19" t="e">
        <f t="shared" si="1"/>
        <v>#REF!</v>
      </c>
    </row>
    <row r="13" spans="1:11" ht="27.95" customHeight="1">
      <c r="A13" s="26" t="s">
        <v>68</v>
      </c>
      <c r="B13" s="27" t="e">
        <f>SUMIFS(#REF!,#REF!,'2추검증'!$A13)</f>
        <v>#REF!</v>
      </c>
      <c r="C13" s="19"/>
      <c r="D13" s="27" t="e">
        <f>SUMIFS(#REF!,#REF!,'2추검증'!$A13)</f>
        <v>#REF!</v>
      </c>
      <c r="E13" s="19" t="e">
        <f t="shared" si="0"/>
        <v>#REF!</v>
      </c>
      <c r="G13" s="26" t="s">
        <v>68</v>
      </c>
      <c r="H13" s="27" t="e">
        <f>SUMIFS(#REF!,#REF!,'2추검증'!$A13)</f>
        <v>#REF!</v>
      </c>
      <c r="I13" s="19"/>
      <c r="J13" s="27" t="e">
        <f>SUMIFS(#REF!,#REF!,'2추검증'!$A13)</f>
        <v>#REF!</v>
      </c>
      <c r="K13" s="19" t="e">
        <f t="shared" si="1"/>
        <v>#REF!</v>
      </c>
    </row>
    <row r="14" spans="1:11" ht="27.95" customHeight="1">
      <c r="A14" s="26" t="s">
        <v>511</v>
      </c>
      <c r="B14" s="27" t="e">
        <f>SUMIFS(#REF!,#REF!,'2추검증'!$A14)</f>
        <v>#REF!</v>
      </c>
      <c r="C14" s="19"/>
      <c r="D14" s="27" t="e">
        <f>SUMIFS(#REF!,#REF!,'2추검증'!$A14)</f>
        <v>#REF!</v>
      </c>
      <c r="E14" s="19" t="e">
        <f t="shared" si="0"/>
        <v>#REF!</v>
      </c>
      <c r="G14" s="26" t="s">
        <v>503</v>
      </c>
      <c r="H14" s="27" t="e">
        <f>SUMIFS(#REF!,#REF!,'2추검증'!$A14)</f>
        <v>#REF!</v>
      </c>
      <c r="I14" s="19"/>
      <c r="J14" s="27" t="e">
        <f>SUMIFS(#REF!,#REF!,'2추검증'!$A14)</f>
        <v>#REF!</v>
      </c>
      <c r="K14" s="19" t="e">
        <f t="shared" si="1"/>
        <v>#REF!</v>
      </c>
    </row>
    <row r="15" spans="1:11" ht="27.95" customHeight="1"/>
    <row r="16" spans="1:11" ht="27.95" customHeight="1">
      <c r="F16" s="29"/>
      <c r="G16" s="41" t="s">
        <v>522</v>
      </c>
      <c r="H16" s="158" t="e">
        <f>INDEX(#REF!,MATCH("*예비비*",#REF!,0))</f>
        <v>#REF!</v>
      </c>
      <c r="I16" s="159"/>
      <c r="J16" s="159"/>
      <c r="K16" s="160"/>
    </row>
    <row r="17" spans="1:11" ht="27.95" customHeight="1"/>
    <row r="18" spans="1:11" ht="27.95" customHeight="1">
      <c r="F18" s="29"/>
      <c r="H18" s="158" t="e">
        <f>H5-J5</f>
        <v>#REF!</v>
      </c>
      <c r="I18" s="159"/>
      <c r="J18" s="159"/>
      <c r="K18" s="160"/>
    </row>
    <row r="19" spans="1:11" ht="27.95" customHeight="1">
      <c r="A19" s="29"/>
      <c r="B19" s="29"/>
      <c r="C19" s="29"/>
      <c r="D19" s="29"/>
      <c r="E19" s="30"/>
      <c r="F19" s="29"/>
      <c r="G19" s="29"/>
      <c r="H19" s="29"/>
      <c r="I19" s="29"/>
      <c r="J19" s="29"/>
      <c r="K19" s="30"/>
    </row>
    <row r="20" spans="1:11" ht="27.95" customHeight="1">
      <c r="F20" s="29"/>
      <c r="G20" s="120" t="s">
        <v>524</v>
      </c>
      <c r="H20" s="161" t="e">
        <f>I1-H16</f>
        <v>#REF!</v>
      </c>
      <c r="I20" s="162"/>
      <c r="J20" s="162"/>
      <c r="K20" s="163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20:K20"/>
    <mergeCell ref="H16:K16"/>
    <mergeCell ref="G3:G4"/>
    <mergeCell ref="A1:E1"/>
    <mergeCell ref="G1:H1"/>
    <mergeCell ref="I1:K1"/>
    <mergeCell ref="H18:K18"/>
    <mergeCell ref="B3:E3"/>
    <mergeCell ref="A3:A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512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52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172" t="s">
        <v>48</v>
      </c>
      <c r="E16" s="172"/>
      <c r="F16" s="172"/>
      <c r="G16" s="172"/>
      <c r="H16" s="172"/>
      <c r="I16" s="172"/>
      <c r="J16" s="172"/>
      <c r="K16" s="172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512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173" t="s">
        <v>47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172" t="s">
        <v>48</v>
      </c>
      <c r="E16" s="172"/>
      <c r="F16" s="172"/>
      <c r="G16" s="172"/>
      <c r="H16" s="172"/>
      <c r="I16" s="172"/>
      <c r="J16" s="172"/>
      <c r="K16" s="172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512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47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172" t="s">
        <v>48</v>
      </c>
      <c r="C33" s="172"/>
      <c r="D33" s="172"/>
      <c r="E33" s="172"/>
      <c r="F33" s="172"/>
      <c r="G33" s="172"/>
      <c r="H33" s="172"/>
      <c r="I33" s="172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512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47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172" t="s">
        <v>48</v>
      </c>
      <c r="C24" s="172"/>
      <c r="D24" s="172"/>
      <c r="E24" s="172"/>
      <c r="F24" s="172"/>
      <c r="G24" s="172"/>
      <c r="H24" s="172"/>
      <c r="I24" s="172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40" customWidth="1"/>
    <col min="2" max="2" width="22" style="40" customWidth="1"/>
    <col min="3" max="3" width="17.875" style="40" customWidth="1"/>
    <col min="4" max="4" width="14.75" style="40" customWidth="1"/>
    <col min="5" max="5" width="15.25" style="40" customWidth="1"/>
    <col min="6" max="6" width="14.25" style="40" customWidth="1"/>
    <col min="7" max="7" width="13.5" style="40" customWidth="1"/>
    <col min="8" max="8" width="17.25" style="40" customWidth="1"/>
    <col min="9" max="9" width="17.125" style="42" hidden="1" customWidth="1"/>
    <col min="10" max="10" width="16" style="42" hidden="1" customWidth="1"/>
    <col min="11" max="11" width="14.625" style="42" hidden="1" customWidth="1"/>
    <col min="12" max="12" width="21.75" style="42" hidden="1" customWidth="1"/>
    <col min="13" max="14" width="14.75" style="42" hidden="1" customWidth="1"/>
    <col min="15" max="15" width="12.25" style="42" hidden="1" customWidth="1"/>
    <col min="16" max="16" width="13.375" style="42" hidden="1" customWidth="1"/>
    <col min="17" max="16384" width="9" style="40"/>
  </cols>
  <sheetData>
    <row r="1" spans="2:16" ht="33" customHeight="1">
      <c r="B1" s="194" t="s">
        <v>513</v>
      </c>
      <c r="C1" s="195"/>
      <c r="D1" s="195"/>
      <c r="E1" s="195"/>
      <c r="F1" s="195"/>
      <c r="G1" s="195"/>
      <c r="H1" s="195"/>
    </row>
    <row r="2" spans="2:16" ht="12.75" customHeight="1">
      <c r="B2" s="43"/>
      <c r="C2" s="44"/>
      <c r="D2" s="44"/>
      <c r="E2" s="44"/>
      <c r="F2" s="44"/>
      <c r="G2" s="44"/>
      <c r="H2" s="44"/>
    </row>
    <row r="3" spans="2:16" ht="23.25" customHeight="1">
      <c r="B3" s="45" t="s">
        <v>11</v>
      </c>
      <c r="C3" s="46"/>
      <c r="D3" s="38" t="s">
        <v>117</v>
      </c>
      <c r="E3" s="38" t="e">
        <f>SUM(D7:E7)</f>
        <v>#REF!</v>
      </c>
      <c r="F3" s="38" t="s">
        <v>118</v>
      </c>
      <c r="G3" s="38" t="e">
        <f>SUM(F7:G7)</f>
        <v>#REF!</v>
      </c>
      <c r="H3" s="39"/>
    </row>
    <row r="4" spans="2:16" s="48" customFormat="1" ht="18" customHeight="1" thickBot="1">
      <c r="B4" s="47"/>
      <c r="H4" s="49" t="s">
        <v>12</v>
      </c>
      <c r="I4" s="50"/>
      <c r="J4" s="50"/>
      <c r="K4" s="50"/>
      <c r="L4" s="50"/>
      <c r="M4" s="51" t="s">
        <v>13</v>
      </c>
      <c r="N4" s="50"/>
      <c r="O4" s="51" t="s">
        <v>14</v>
      </c>
      <c r="P4" s="51"/>
    </row>
    <row r="5" spans="2:16" ht="33" customHeight="1">
      <c r="B5" s="196" t="s">
        <v>15</v>
      </c>
      <c r="C5" s="198" t="s">
        <v>16</v>
      </c>
      <c r="D5" s="200" t="s">
        <v>17</v>
      </c>
      <c r="E5" s="200"/>
      <c r="F5" s="200" t="s">
        <v>18</v>
      </c>
      <c r="G5" s="200"/>
      <c r="H5" s="201" t="s">
        <v>19</v>
      </c>
      <c r="I5" s="178" t="s">
        <v>20</v>
      </c>
      <c r="J5" s="178"/>
      <c r="K5" s="174" t="s">
        <v>21</v>
      </c>
      <c r="L5" s="176" t="s">
        <v>22</v>
      </c>
      <c r="M5" s="178" t="s">
        <v>23</v>
      </c>
      <c r="N5" s="179"/>
      <c r="O5" s="180" t="s">
        <v>24</v>
      </c>
      <c r="P5" s="181"/>
    </row>
    <row r="6" spans="2:16" ht="33" customHeight="1">
      <c r="B6" s="197"/>
      <c r="C6" s="199"/>
      <c r="D6" s="52" t="s">
        <v>25</v>
      </c>
      <c r="E6" s="52" t="s">
        <v>26</v>
      </c>
      <c r="F6" s="52" t="s">
        <v>25</v>
      </c>
      <c r="G6" s="52" t="s">
        <v>26</v>
      </c>
      <c r="H6" s="202"/>
      <c r="I6" s="53" t="s">
        <v>27</v>
      </c>
      <c r="J6" s="54" t="s">
        <v>28</v>
      </c>
      <c r="K6" s="175"/>
      <c r="L6" s="177"/>
      <c r="M6" s="55" t="s">
        <v>27</v>
      </c>
      <c r="N6" s="56" t="s">
        <v>28</v>
      </c>
      <c r="O6" s="182"/>
      <c r="P6" s="183"/>
    </row>
    <row r="7" spans="2:16" ht="45" customHeight="1" thickBot="1">
      <c r="B7" s="57" t="s">
        <v>29</v>
      </c>
      <c r="C7" s="58">
        <f t="shared" ref="C7:H7" si="0">SUM(C8:C18)</f>
        <v>0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9" t="e">
        <f t="shared" si="0"/>
        <v>#REF!</v>
      </c>
      <c r="I7" s="60" t="e">
        <f>E25+D25</f>
        <v>#REF!</v>
      </c>
      <c r="J7" s="61" t="e">
        <f>F25+G25</f>
        <v>#REF!</v>
      </c>
      <c r="K7" s="62" t="e">
        <f>I7-J7</f>
        <v>#REF!</v>
      </c>
      <c r="L7" s="63" t="s">
        <v>30</v>
      </c>
      <c r="M7" s="64" t="e">
        <f>D24+E24</f>
        <v>#REF!</v>
      </c>
      <c r="N7" s="65" t="e">
        <f>F24+G24</f>
        <v>#REF!</v>
      </c>
      <c r="O7" s="66">
        <v>0</v>
      </c>
      <c r="P7" s="66">
        <v>0</v>
      </c>
    </row>
    <row r="8" spans="2:16" ht="45" hidden="1" customHeight="1" thickBot="1">
      <c r="B8" s="67" t="s">
        <v>31</v>
      </c>
      <c r="C8" s="58">
        <v>0</v>
      </c>
      <c r="D8" s="15"/>
      <c r="E8" s="15"/>
      <c r="F8" s="15"/>
      <c r="G8" s="15"/>
      <c r="H8" s="59">
        <f>C8-F8+G8</f>
        <v>0</v>
      </c>
      <c r="I8" s="68" t="e">
        <f>D7+E7</f>
        <v>#REF!</v>
      </c>
      <c r="J8" s="69" t="e">
        <f>F7+G7</f>
        <v>#REF!</v>
      </c>
      <c r="K8" s="70" t="e">
        <f>I8-J8</f>
        <v>#REF!</v>
      </c>
      <c r="L8" s="71"/>
      <c r="M8" s="72"/>
      <c r="N8" s="73"/>
      <c r="O8" s="74"/>
      <c r="P8" s="74"/>
    </row>
    <row r="9" spans="2:16" ht="45" customHeight="1">
      <c r="B9" s="75" t="s">
        <v>83</v>
      </c>
      <c r="C9" s="76"/>
      <c r="D9" s="15" t="e">
        <f>SUMIFS(#REF!,#REF!,'15년총괄표'!$B9)</f>
        <v>#REF!</v>
      </c>
      <c r="E9" s="15" t="e">
        <f>SUMIFS(#REF!,#REF!,'15년총괄표'!$B9)</f>
        <v>#REF!</v>
      </c>
      <c r="F9" s="15" t="e">
        <f>SUMIFS(#REF!,#REF!,'15년총괄표'!$B9)</f>
        <v>#REF!</v>
      </c>
      <c r="G9" s="15" t="e">
        <f>SUMIFS(#REF!,#REF!,'15년총괄표'!$B9)</f>
        <v>#REF!</v>
      </c>
      <c r="H9" s="59" t="e">
        <f>C9+F9+G9</f>
        <v>#REF!</v>
      </c>
      <c r="I9" s="192" t="s">
        <v>32</v>
      </c>
      <c r="J9" s="193"/>
      <c r="K9" s="50"/>
      <c r="N9" s="77" t="s">
        <v>33</v>
      </c>
    </row>
    <row r="10" spans="2:16" ht="45" customHeight="1" thickBot="1">
      <c r="B10" s="75" t="s">
        <v>84</v>
      </c>
      <c r="C10" s="58"/>
      <c r="D10" s="15" t="e">
        <f>SUMIFS(#REF!,#REF!,'15년총괄표'!$B10)</f>
        <v>#REF!</v>
      </c>
      <c r="E10" s="15" t="e">
        <f>SUMIFS(#REF!,#REF!,'15년총괄표'!$B10)</f>
        <v>#REF!</v>
      </c>
      <c r="F10" s="15" t="e">
        <f>SUMIFS(#REF!,#REF!,'15년총괄표'!$B10)</f>
        <v>#REF!</v>
      </c>
      <c r="G10" s="15" t="e">
        <f>SUMIFS(#REF!,#REF!,'15년총괄표'!$B10)</f>
        <v>#REF!</v>
      </c>
      <c r="H10" s="59" t="e">
        <f t="shared" ref="H10:H18" si="1">C10+F10+G10</f>
        <v>#REF!</v>
      </c>
      <c r="I10" s="78" t="e">
        <f>#REF!+#REF!</f>
        <v>#REF!</v>
      </c>
      <c r="J10" s="79" t="e">
        <f>#REF!+#REF!</f>
        <v>#REF!</v>
      </c>
      <c r="K10" s="50"/>
      <c r="N10" s="80" t="e">
        <f>M7-N7</f>
        <v>#REF!</v>
      </c>
    </row>
    <row r="11" spans="2:16" ht="45" customHeight="1">
      <c r="B11" s="75" t="s">
        <v>85</v>
      </c>
      <c r="C11" s="58"/>
      <c r="D11" s="15" t="e">
        <f>SUMIFS(#REF!,#REF!,'15년총괄표'!$B11)</f>
        <v>#REF!</v>
      </c>
      <c r="E11" s="15" t="e">
        <f>SUMIFS(#REF!,#REF!,'15년총괄표'!$B11)</f>
        <v>#REF!</v>
      </c>
      <c r="F11" s="15" t="e">
        <f>SUMIFS(#REF!,#REF!,'15년총괄표'!$B11)</f>
        <v>#REF!</v>
      </c>
      <c r="G11" s="15" t="e">
        <f>SUMIFS(#REF!,#REF!,'15년총괄표'!$B11)</f>
        <v>#REF!</v>
      </c>
      <c r="H11" s="59" t="e">
        <f t="shared" si="1"/>
        <v>#REF!</v>
      </c>
      <c r="J11" s="81"/>
      <c r="K11" s="82"/>
    </row>
    <row r="12" spans="2:16" ht="45" customHeight="1">
      <c r="B12" s="75" t="s">
        <v>86</v>
      </c>
      <c r="C12" s="58"/>
      <c r="D12" s="15" t="e">
        <f>SUMIFS(#REF!,#REF!,'15년총괄표'!$B12)</f>
        <v>#REF!</v>
      </c>
      <c r="E12" s="15" t="e">
        <f>SUMIFS(#REF!,#REF!,'15년총괄표'!$B12)</f>
        <v>#REF!</v>
      </c>
      <c r="F12" s="15" t="e">
        <f>SUMIFS(#REF!,#REF!,'15년총괄표'!$B12)</f>
        <v>#REF!</v>
      </c>
      <c r="G12" s="15" t="e">
        <f>SUMIFS(#REF!,#REF!,'15년총괄표'!$B12)</f>
        <v>#REF!</v>
      </c>
      <c r="H12" s="59" t="e">
        <f t="shared" si="1"/>
        <v>#REF!</v>
      </c>
      <c r="J12" s="83"/>
      <c r="L12" s="84"/>
      <c r="M12" s="84"/>
    </row>
    <row r="13" spans="2:16" ht="45" customHeight="1">
      <c r="B13" s="75" t="s">
        <v>87</v>
      </c>
      <c r="C13" s="58"/>
      <c r="D13" s="15" t="e">
        <f>SUMIFS(#REF!,#REF!,'15년총괄표'!$B13)</f>
        <v>#REF!</v>
      </c>
      <c r="E13" s="15" t="e">
        <f>SUMIFS(#REF!,#REF!,'15년총괄표'!$B13)</f>
        <v>#REF!</v>
      </c>
      <c r="F13" s="15" t="e">
        <f>SUMIFS(#REF!,#REF!,'15년총괄표'!$B13)</f>
        <v>#REF!</v>
      </c>
      <c r="G13" s="15" t="e">
        <f>SUMIFS(#REF!,#REF!,'15년총괄표'!$B13)</f>
        <v>#REF!</v>
      </c>
      <c r="H13" s="59" t="e">
        <f t="shared" si="1"/>
        <v>#REF!</v>
      </c>
      <c r="K13" s="11"/>
      <c r="L13" s="12"/>
      <c r="N13" s="42" t="s">
        <v>34</v>
      </c>
    </row>
    <row r="14" spans="2:16" s="87" customFormat="1" ht="45" customHeight="1">
      <c r="B14" s="75" t="s">
        <v>88</v>
      </c>
      <c r="C14" s="85"/>
      <c r="D14" s="15" t="e">
        <f>SUMIFS(#REF!,#REF!,'15년총괄표'!$B14)</f>
        <v>#REF!</v>
      </c>
      <c r="E14" s="15" t="e">
        <f>SUMIFS(#REF!,#REF!,'15년총괄표'!$B14)</f>
        <v>#REF!</v>
      </c>
      <c r="F14" s="15" t="e">
        <f>SUMIFS(#REF!,#REF!,'15년총괄표'!$B14)</f>
        <v>#REF!</v>
      </c>
      <c r="G14" s="15" t="e">
        <f>SUMIFS(#REF!,#REF!,'15년총괄표'!$B14)</f>
        <v>#REF!</v>
      </c>
      <c r="H14" s="59" t="e">
        <f t="shared" si="1"/>
        <v>#REF!</v>
      </c>
      <c r="I14" s="86"/>
      <c r="J14" s="86"/>
      <c r="K14" s="11"/>
      <c r="L14" s="12"/>
      <c r="M14" s="72"/>
      <c r="N14" s="73" t="e">
        <f>N10-K7</f>
        <v>#REF!</v>
      </c>
      <c r="O14" s="86"/>
      <c r="P14" s="86"/>
    </row>
    <row r="15" spans="2:16" s="87" customFormat="1" ht="45" customHeight="1">
      <c r="B15" s="75" t="s">
        <v>58</v>
      </c>
      <c r="C15" s="85"/>
      <c r="D15" s="15" t="e">
        <f>SUMIFS(#REF!,#REF!,'15년총괄표'!$B15)</f>
        <v>#REF!</v>
      </c>
      <c r="E15" s="15" t="e">
        <f>SUMIFS(#REF!,#REF!,'15년총괄표'!$B15)</f>
        <v>#REF!</v>
      </c>
      <c r="F15" s="15" t="e">
        <f>SUMIFS(#REF!,#REF!,'15년총괄표'!$B15)</f>
        <v>#REF!</v>
      </c>
      <c r="G15" s="15" t="e">
        <f>SUMIFS(#REF!,#REF!,'15년총괄표'!$B15)</f>
        <v>#REF!</v>
      </c>
      <c r="H15" s="59" t="e">
        <f t="shared" si="1"/>
        <v>#REF!</v>
      </c>
      <c r="I15" s="86"/>
      <c r="J15" s="86"/>
      <c r="K15" s="11"/>
      <c r="L15" s="12"/>
      <c r="M15" s="86"/>
      <c r="N15" s="86"/>
      <c r="O15" s="86"/>
      <c r="P15" s="86"/>
    </row>
    <row r="16" spans="2:16" s="87" customFormat="1" ht="45" customHeight="1">
      <c r="B16" s="75" t="s">
        <v>89</v>
      </c>
      <c r="C16" s="85"/>
      <c r="D16" s="15" t="e">
        <f>SUMIFS(#REF!,#REF!,'15년총괄표'!$B16)</f>
        <v>#REF!</v>
      </c>
      <c r="E16" s="15" t="e">
        <f>SUMIFS(#REF!,#REF!,'15년총괄표'!$B16)</f>
        <v>#REF!</v>
      </c>
      <c r="F16" s="15" t="e">
        <f>SUMIFS(#REF!,#REF!,'15년총괄표'!$B16)</f>
        <v>#REF!</v>
      </c>
      <c r="G16" s="15" t="e">
        <f>SUMIFS(#REF!,#REF!,'15년총괄표'!$B16)</f>
        <v>#REF!</v>
      </c>
      <c r="H16" s="59" t="e">
        <f t="shared" si="1"/>
        <v>#REF!</v>
      </c>
      <c r="I16" s="86"/>
      <c r="J16" s="86"/>
      <c r="K16" s="11"/>
      <c r="L16" s="12"/>
      <c r="M16" s="86"/>
      <c r="N16" s="86"/>
      <c r="O16" s="86"/>
      <c r="P16" s="86"/>
    </row>
    <row r="17" spans="2:16" s="91" customFormat="1" ht="45" customHeight="1">
      <c r="B17" s="88" t="s">
        <v>90</v>
      </c>
      <c r="C17" s="89"/>
      <c r="D17" s="15" t="e">
        <f>SUMIFS(#REF!,#REF!,'15년총괄표'!$B17)</f>
        <v>#REF!</v>
      </c>
      <c r="E17" s="15" t="e">
        <f>SUMIFS(#REF!,#REF!,'15년총괄표'!$B17)</f>
        <v>#REF!</v>
      </c>
      <c r="F17" s="15" t="e">
        <f>SUMIFS(#REF!,#REF!,'15년총괄표'!$B17)</f>
        <v>#REF!</v>
      </c>
      <c r="G17" s="15" t="e">
        <f>SUMIFS(#REF!,#REF!,'15년총괄표'!$B17)</f>
        <v>#REF!</v>
      </c>
      <c r="H17" s="59" t="e">
        <f t="shared" si="1"/>
        <v>#REF!</v>
      </c>
      <c r="I17" s="90"/>
      <c r="J17" s="90"/>
      <c r="K17" s="11"/>
      <c r="L17" s="12"/>
      <c r="M17" s="90"/>
      <c r="N17" s="90"/>
      <c r="O17" s="90"/>
      <c r="P17" s="90"/>
    </row>
    <row r="18" spans="2:16" s="87" customFormat="1" ht="45" customHeight="1" thickBot="1">
      <c r="B18" s="92" t="s">
        <v>509</v>
      </c>
      <c r="C18" s="93"/>
      <c r="D18" s="16" t="e">
        <f>SUMIFS(#REF!,#REF!,'15년총괄표'!$B18)</f>
        <v>#REF!</v>
      </c>
      <c r="E18" s="16" t="e">
        <f>SUMIFS(#REF!,#REF!,'15년총괄표'!$B18)</f>
        <v>#REF!</v>
      </c>
      <c r="F18" s="16" t="e">
        <f>SUMIFS(#REF!,#REF!,'15년총괄표'!$B18)</f>
        <v>#REF!</v>
      </c>
      <c r="G18" s="16" t="e">
        <f>SUMIFS(#REF!,#REF!,'15년총괄표'!$B18)</f>
        <v>#REF!</v>
      </c>
      <c r="H18" s="94" t="e">
        <f t="shared" si="1"/>
        <v>#REF!</v>
      </c>
      <c r="I18" s="86"/>
      <c r="J18" s="86"/>
      <c r="K18" s="11"/>
      <c r="L18" s="12"/>
      <c r="M18" s="86"/>
      <c r="N18" s="86"/>
      <c r="O18" s="86"/>
      <c r="P18" s="86"/>
    </row>
    <row r="19" spans="2:16" ht="18" customHeight="1">
      <c r="B19" s="48"/>
      <c r="C19" s="48"/>
      <c r="D19" s="48"/>
      <c r="E19" s="48"/>
      <c r="F19" s="48"/>
      <c r="G19" s="48"/>
      <c r="H19" s="48"/>
      <c r="K19" s="11"/>
      <c r="L19" s="12"/>
    </row>
    <row r="20" spans="2:16" ht="20.25">
      <c r="B20" s="95" t="s">
        <v>35</v>
      </c>
      <c r="C20" s="45"/>
      <c r="D20" s="45"/>
      <c r="E20" s="45"/>
      <c r="F20" s="45"/>
      <c r="G20" s="45"/>
      <c r="H20" s="96"/>
      <c r="K20" s="11"/>
      <c r="L20" s="12"/>
    </row>
    <row r="21" spans="2:16" ht="19.5" thickBot="1">
      <c r="B21" s="47"/>
      <c r="C21" s="48"/>
      <c r="D21" s="48"/>
      <c r="E21" s="48"/>
      <c r="F21" s="48"/>
      <c r="G21" s="48"/>
      <c r="H21" s="49" t="s">
        <v>5</v>
      </c>
    </row>
    <row r="22" spans="2:16" ht="33" customHeight="1">
      <c r="B22" s="184" t="s">
        <v>36</v>
      </c>
      <c r="C22" s="186" t="s">
        <v>37</v>
      </c>
      <c r="D22" s="188" t="s">
        <v>17</v>
      </c>
      <c r="E22" s="189"/>
      <c r="F22" s="188" t="s">
        <v>18</v>
      </c>
      <c r="G22" s="189"/>
      <c r="H22" s="190" t="s">
        <v>19</v>
      </c>
    </row>
    <row r="23" spans="2:16" ht="33" customHeight="1">
      <c r="B23" s="185"/>
      <c r="C23" s="187"/>
      <c r="D23" s="52" t="s">
        <v>25</v>
      </c>
      <c r="E23" s="52" t="s">
        <v>26</v>
      </c>
      <c r="F23" s="52" t="s">
        <v>25</v>
      </c>
      <c r="G23" s="52" t="s">
        <v>26</v>
      </c>
      <c r="H23" s="191"/>
      <c r="I23" s="42" t="s">
        <v>38</v>
      </c>
    </row>
    <row r="24" spans="2:16" ht="45" customHeight="1">
      <c r="B24" s="57" t="s">
        <v>39</v>
      </c>
      <c r="C24" s="58">
        <f t="shared" ref="C24:G24" si="2">SUM(C25:C26)</f>
        <v>0</v>
      </c>
      <c r="D24" s="15" t="e">
        <f t="shared" si="2"/>
        <v>#REF!</v>
      </c>
      <c r="E24" s="58" t="e">
        <f t="shared" si="2"/>
        <v>#REF!</v>
      </c>
      <c r="F24" s="15" t="e">
        <f t="shared" si="2"/>
        <v>#REF!</v>
      </c>
      <c r="G24" s="58" t="e">
        <f t="shared" si="2"/>
        <v>#REF!</v>
      </c>
      <c r="H24" s="59" t="e">
        <f>SUM(H25:H26)</f>
        <v>#REF!</v>
      </c>
      <c r="I24" s="50" t="e">
        <f>C24+D24+E24</f>
        <v>#REF!</v>
      </c>
      <c r="J24" s="50" t="e">
        <f>I24-H24</f>
        <v>#REF!</v>
      </c>
      <c r="K24" s="50" t="s">
        <v>40</v>
      </c>
    </row>
    <row r="25" spans="2:16" ht="45" customHeight="1">
      <c r="B25" s="57" t="s">
        <v>6</v>
      </c>
      <c r="C25" s="58"/>
      <c r="D25" s="15" t="e">
        <f>#REF!</f>
        <v>#REF!</v>
      </c>
      <c r="E25" s="15" t="e">
        <f>#REF!</f>
        <v>#REF!</v>
      </c>
      <c r="F25" s="15" t="e">
        <f>#REF!</f>
        <v>#REF!</v>
      </c>
      <c r="G25" s="15" t="e">
        <f>#REF!</f>
        <v>#REF!</v>
      </c>
      <c r="H25" s="59" t="e">
        <f>C25+F25+G25</f>
        <v>#REF!</v>
      </c>
      <c r="I25" s="50" t="e">
        <f>C25+D25+E25</f>
        <v>#REF!</v>
      </c>
      <c r="J25" s="50" t="e">
        <f>I25-H25</f>
        <v>#REF!</v>
      </c>
      <c r="K25" s="50" t="s">
        <v>40</v>
      </c>
    </row>
    <row r="26" spans="2:16" ht="45" customHeight="1" thickBot="1">
      <c r="B26" s="97" t="s">
        <v>41</v>
      </c>
      <c r="C26" s="98"/>
      <c r="D26" s="16"/>
      <c r="E26" s="16"/>
      <c r="F26" s="16"/>
      <c r="G26" s="16"/>
      <c r="H26" s="94">
        <f>C26+F26+G26</f>
        <v>0</v>
      </c>
      <c r="I26" s="50">
        <f>C26+D26+E26</f>
        <v>0</v>
      </c>
      <c r="J26" s="50">
        <f>I26-H26</f>
        <v>0</v>
      </c>
      <c r="K26" s="50" t="s">
        <v>40</v>
      </c>
    </row>
    <row r="27" spans="2:16" ht="9" customHeight="1">
      <c r="B27" s="48"/>
      <c r="C27" s="48"/>
      <c r="D27" s="48"/>
      <c r="E27" s="48"/>
      <c r="F27" s="48"/>
      <c r="G27" s="48"/>
      <c r="H27" s="48"/>
    </row>
    <row r="28" spans="2:16" ht="20.25" hidden="1" customHeight="1"/>
    <row r="29" spans="2:16" ht="20.25" hidden="1" customHeight="1"/>
    <row r="30" spans="2:16" ht="14.25" hidden="1">
      <c r="B30" s="99" t="s">
        <v>7</v>
      </c>
      <c r="C30" s="100" t="s">
        <v>42</v>
      </c>
      <c r="D30" s="101" t="s">
        <v>43</v>
      </c>
      <c r="E30" s="100" t="s">
        <v>44</v>
      </c>
      <c r="G30" s="42"/>
      <c r="H30" s="42"/>
      <c r="O30" s="40"/>
      <c r="P30" s="40"/>
    </row>
    <row r="31" spans="2:16" ht="15" hidden="1">
      <c r="B31" s="102" t="s">
        <v>8</v>
      </c>
      <c r="C31" s="103">
        <v>39922113</v>
      </c>
      <c r="D31" s="104"/>
      <c r="E31" s="104">
        <f>SUM(C31:D31)</f>
        <v>39922113</v>
      </c>
      <c r="G31" s="42"/>
      <c r="H31" s="42"/>
      <c r="O31" s="40"/>
      <c r="P31" s="40"/>
    </row>
    <row r="32" spans="2:16" ht="15" hidden="1">
      <c r="B32" s="102" t="s">
        <v>9</v>
      </c>
      <c r="C32" s="103">
        <v>3302571667</v>
      </c>
      <c r="D32" s="103">
        <v>1780946434</v>
      </c>
      <c r="E32" s="104">
        <f t="shared" ref="E32:E41" si="3">SUM(C32:D32)</f>
        <v>5083518101</v>
      </c>
      <c r="G32" s="42"/>
      <c r="H32" s="42"/>
      <c r="O32" s="40"/>
      <c r="P32" s="40"/>
    </row>
    <row r="33" spans="2:16" ht="15" hidden="1">
      <c r="B33" s="102" t="s">
        <v>0</v>
      </c>
      <c r="C33" s="103">
        <v>155329320</v>
      </c>
      <c r="D33" s="103">
        <v>384743740</v>
      </c>
      <c r="E33" s="104">
        <f t="shared" si="3"/>
        <v>540073060</v>
      </c>
      <c r="G33" s="42"/>
      <c r="H33" s="42"/>
      <c r="O33" s="40"/>
      <c r="P33" s="40"/>
    </row>
    <row r="34" spans="2:16" ht="15" hidden="1">
      <c r="B34" s="105" t="s">
        <v>50</v>
      </c>
      <c r="C34" s="103">
        <v>1142858974</v>
      </c>
      <c r="D34" s="104"/>
      <c r="E34" s="104">
        <f t="shared" si="3"/>
        <v>1142858974</v>
      </c>
      <c r="G34" s="42"/>
      <c r="H34" s="42"/>
      <c r="O34" s="40"/>
      <c r="P34" s="40"/>
    </row>
    <row r="35" spans="2:16" ht="15" hidden="1">
      <c r="B35" s="102" t="s">
        <v>4</v>
      </c>
      <c r="C35" s="103">
        <v>224243208</v>
      </c>
      <c r="D35" s="103">
        <v>52484400</v>
      </c>
      <c r="E35" s="104">
        <f t="shared" si="3"/>
        <v>276727608</v>
      </c>
      <c r="G35" s="42"/>
      <c r="H35" s="42"/>
      <c r="O35" s="40"/>
      <c r="P35" s="40"/>
    </row>
    <row r="36" spans="2:16" ht="15" hidden="1">
      <c r="B36" s="105" t="s">
        <v>81</v>
      </c>
      <c r="C36" s="103">
        <v>466978999</v>
      </c>
      <c r="D36" s="104"/>
      <c r="E36" s="104">
        <f t="shared" si="3"/>
        <v>466978999</v>
      </c>
      <c r="G36" s="42"/>
      <c r="H36" s="42"/>
      <c r="O36" s="40"/>
      <c r="P36" s="40"/>
    </row>
    <row r="37" spans="2:16" ht="15" hidden="1">
      <c r="B37" s="105" t="s">
        <v>82</v>
      </c>
      <c r="C37" s="103">
        <v>3254006708</v>
      </c>
      <c r="D37" s="104"/>
      <c r="E37" s="104">
        <f t="shared" si="3"/>
        <v>3254006708</v>
      </c>
      <c r="G37" s="42"/>
      <c r="H37" s="42"/>
      <c r="O37" s="40"/>
      <c r="P37" s="40"/>
    </row>
    <row r="38" spans="2:16" ht="15" hidden="1">
      <c r="B38" s="102" t="s">
        <v>1</v>
      </c>
      <c r="C38" s="103">
        <v>1220859831</v>
      </c>
      <c r="D38" s="104"/>
      <c r="E38" s="104">
        <f t="shared" si="3"/>
        <v>1220859831</v>
      </c>
      <c r="G38" s="42"/>
      <c r="H38" s="42"/>
      <c r="O38" s="40"/>
      <c r="P38" s="40"/>
    </row>
    <row r="39" spans="2:16" ht="15" hidden="1">
      <c r="B39" s="102" t="s">
        <v>2</v>
      </c>
      <c r="C39" s="103">
        <v>866963933</v>
      </c>
      <c r="D39" s="103">
        <v>28360000</v>
      </c>
      <c r="E39" s="104">
        <f t="shared" si="3"/>
        <v>895323933</v>
      </c>
      <c r="G39" s="42"/>
      <c r="H39" s="42"/>
      <c r="O39" s="40"/>
      <c r="P39" s="40"/>
    </row>
    <row r="40" spans="2:16" ht="15" hidden="1">
      <c r="B40" s="102" t="s">
        <v>3</v>
      </c>
      <c r="C40" s="103">
        <v>4882582917</v>
      </c>
      <c r="D40" s="104"/>
      <c r="E40" s="104">
        <f t="shared" si="3"/>
        <v>4882582917</v>
      </c>
      <c r="G40" s="42"/>
      <c r="H40" s="42"/>
      <c r="O40" s="40"/>
      <c r="P40" s="40"/>
    </row>
    <row r="41" spans="2:16" ht="15" hidden="1">
      <c r="B41" s="102" t="s">
        <v>10</v>
      </c>
      <c r="C41" s="104">
        <f>SUM(C31:C40)</f>
        <v>15556317670</v>
      </c>
      <c r="D41" s="104">
        <f>SUM(D31:D40)</f>
        <v>2246534574</v>
      </c>
      <c r="E41" s="104">
        <f t="shared" si="3"/>
        <v>17802852244</v>
      </c>
      <c r="G41" s="42"/>
      <c r="H41" s="42"/>
      <c r="O41" s="40"/>
      <c r="P41" s="40"/>
    </row>
    <row r="42" spans="2:16" hidden="1"/>
    <row r="43" spans="2:16" hidden="1">
      <c r="B43" s="13" t="s">
        <v>45</v>
      </c>
      <c r="C43" s="14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82" t="s">
        <v>46</v>
      </c>
    </row>
    <row r="290" spans="9:11">
      <c r="I290" s="106"/>
      <c r="K290" s="42">
        <v>-50000</v>
      </c>
    </row>
  </sheetData>
  <mergeCells count="17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40" customWidth="1"/>
    <col min="2" max="2" width="22" style="40" customWidth="1"/>
    <col min="3" max="3" width="17.875" style="40" customWidth="1"/>
    <col min="4" max="4" width="14.75" style="40" customWidth="1"/>
    <col min="5" max="5" width="15.25" style="40" customWidth="1"/>
    <col min="6" max="6" width="14.25" style="40" customWidth="1"/>
    <col min="7" max="7" width="13.5" style="40" customWidth="1"/>
    <col min="8" max="8" width="17.25" style="40" customWidth="1"/>
    <col min="9" max="9" width="17.125" style="42" hidden="1" customWidth="1"/>
    <col min="10" max="10" width="16" style="42" hidden="1" customWidth="1"/>
    <col min="11" max="11" width="14.625" style="42" hidden="1" customWidth="1"/>
    <col min="12" max="12" width="21.75" style="42" hidden="1" customWidth="1"/>
    <col min="13" max="14" width="14.75" style="42" hidden="1" customWidth="1"/>
    <col min="15" max="15" width="12.25" style="42" hidden="1" customWidth="1"/>
    <col min="16" max="16" width="13.375" style="42" hidden="1" customWidth="1"/>
    <col min="17" max="16384" width="9" style="40"/>
  </cols>
  <sheetData>
    <row r="1" spans="2:16" ht="33" customHeight="1">
      <c r="B1" s="194" t="s">
        <v>516</v>
      </c>
      <c r="C1" s="195"/>
      <c r="D1" s="195"/>
      <c r="E1" s="195"/>
      <c r="F1" s="195"/>
      <c r="G1" s="195"/>
      <c r="H1" s="195"/>
    </row>
    <row r="2" spans="2:16" ht="12.75" customHeight="1">
      <c r="B2" s="43"/>
      <c r="C2" s="44"/>
      <c r="D2" s="44"/>
      <c r="E2" s="44"/>
      <c r="F2" s="44"/>
      <c r="G2" s="44"/>
      <c r="H2" s="44"/>
    </row>
    <row r="3" spans="2:16" ht="23.25" customHeight="1">
      <c r="B3" s="45" t="s">
        <v>116</v>
      </c>
      <c r="C3" s="46"/>
      <c r="D3" s="107"/>
      <c r="E3" s="37" t="e">
        <f>SUM(D7:E7)</f>
        <v>#REF!</v>
      </c>
      <c r="F3" s="37"/>
      <c r="G3" s="37" t="e">
        <f>SUM(F7:G7)</f>
        <v>#REF!</v>
      </c>
    </row>
    <row r="4" spans="2:16" s="48" customFormat="1" ht="18" customHeight="1" thickBot="1">
      <c r="B4" s="47"/>
      <c r="H4" s="49" t="s">
        <v>12</v>
      </c>
      <c r="I4" s="50"/>
      <c r="J4" s="50"/>
      <c r="K4" s="50"/>
      <c r="L4" s="50"/>
      <c r="M4" s="51" t="s">
        <v>13</v>
      </c>
      <c r="N4" s="50"/>
      <c r="O4" s="51" t="s">
        <v>14</v>
      </c>
      <c r="P4" s="51"/>
    </row>
    <row r="5" spans="2:16" ht="24" customHeight="1">
      <c r="B5" s="196" t="s">
        <v>15</v>
      </c>
      <c r="C5" s="198" t="s">
        <v>16</v>
      </c>
      <c r="D5" s="200" t="s">
        <v>17</v>
      </c>
      <c r="E5" s="200"/>
      <c r="F5" s="200" t="s">
        <v>18</v>
      </c>
      <c r="G5" s="200"/>
      <c r="H5" s="201" t="s">
        <v>19</v>
      </c>
      <c r="I5" s="178" t="s">
        <v>20</v>
      </c>
      <c r="J5" s="178"/>
      <c r="K5" s="174" t="s">
        <v>21</v>
      </c>
      <c r="L5" s="176" t="s">
        <v>22</v>
      </c>
      <c r="M5" s="178" t="s">
        <v>23</v>
      </c>
      <c r="N5" s="179"/>
      <c r="O5" s="180" t="s">
        <v>24</v>
      </c>
      <c r="P5" s="181"/>
    </row>
    <row r="6" spans="2:16" ht="24" customHeight="1">
      <c r="B6" s="197"/>
      <c r="C6" s="199"/>
      <c r="D6" s="52" t="s">
        <v>25</v>
      </c>
      <c r="E6" s="52" t="s">
        <v>26</v>
      </c>
      <c r="F6" s="52" t="s">
        <v>25</v>
      </c>
      <c r="G6" s="52" t="s">
        <v>26</v>
      </c>
      <c r="H6" s="202"/>
      <c r="I6" s="53" t="s">
        <v>27</v>
      </c>
      <c r="J6" s="54" t="s">
        <v>28</v>
      </c>
      <c r="K6" s="175"/>
      <c r="L6" s="177"/>
      <c r="M6" s="55" t="s">
        <v>27</v>
      </c>
      <c r="N6" s="56" t="s">
        <v>28</v>
      </c>
      <c r="O6" s="182"/>
      <c r="P6" s="183"/>
    </row>
    <row r="7" spans="2:16" ht="38.25" customHeight="1" thickBot="1">
      <c r="B7" s="57" t="s">
        <v>29</v>
      </c>
      <c r="C7" s="58">
        <f t="shared" ref="C7:H7" si="0">SUM(C8:C33)</f>
        <v>0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9" t="e">
        <f t="shared" si="0"/>
        <v>#REF!</v>
      </c>
      <c r="I7" s="60" t="e">
        <f>#REF!+#REF!</f>
        <v>#REF!</v>
      </c>
      <c r="J7" s="61" t="e">
        <f>#REF!+#REF!</f>
        <v>#REF!</v>
      </c>
      <c r="K7" s="62" t="e">
        <f>I7-J7</f>
        <v>#REF!</v>
      </c>
      <c r="L7" s="63" t="s">
        <v>30</v>
      </c>
      <c r="M7" s="64" t="e">
        <f>#REF!+#REF!</f>
        <v>#REF!</v>
      </c>
      <c r="N7" s="65" t="e">
        <f>#REF!+#REF!</f>
        <v>#REF!</v>
      </c>
      <c r="O7" s="66">
        <v>0</v>
      </c>
      <c r="P7" s="66">
        <v>0</v>
      </c>
    </row>
    <row r="8" spans="2:16" ht="38.25" customHeight="1">
      <c r="B8" s="75" t="s">
        <v>107</v>
      </c>
      <c r="C8" s="76"/>
      <c r="D8" s="15" t="e">
        <f>SUMIFS(#REF!,#REF!,'15년총괄표(실국별)'!$B8)</f>
        <v>#REF!</v>
      </c>
      <c r="E8" s="15" t="e">
        <f>SUMIFS(#REF!,#REF!,'15년총괄표(실국별)'!$B8)</f>
        <v>#REF!</v>
      </c>
      <c r="F8" s="15" t="e">
        <f>SUMIFS(#REF!,#REF!,'15년총괄표(실국별)'!$B8)</f>
        <v>#REF!</v>
      </c>
      <c r="G8" s="15" t="e">
        <f>SUMIFS(#REF!,#REF!,'15년총괄표(실국별)'!$B8)</f>
        <v>#REF!</v>
      </c>
      <c r="H8" s="59" t="e">
        <f>C8+F8+G8</f>
        <v>#REF!</v>
      </c>
      <c r="I8" s="192" t="s">
        <v>32</v>
      </c>
      <c r="J8" s="193"/>
      <c r="K8" s="50"/>
      <c r="N8" s="77" t="s">
        <v>33</v>
      </c>
    </row>
    <row r="9" spans="2:16" ht="38.25" customHeight="1" thickBot="1">
      <c r="B9" s="75" t="s">
        <v>94</v>
      </c>
      <c r="C9" s="58"/>
      <c r="D9" s="15" t="e">
        <f>SUMIFS(#REF!,#REF!,'15년총괄표(실국별)'!$B9)</f>
        <v>#REF!</v>
      </c>
      <c r="E9" s="15" t="e">
        <f>SUMIFS(#REF!,#REF!,'15년총괄표(실국별)'!$B9)</f>
        <v>#REF!</v>
      </c>
      <c r="F9" s="15" t="e">
        <f>SUMIFS(#REF!,#REF!,'15년총괄표(실국별)'!$B9)</f>
        <v>#REF!</v>
      </c>
      <c r="G9" s="15" t="e">
        <f>SUMIFS(#REF!,#REF!,'15년총괄표(실국별)'!$B9)</f>
        <v>#REF!</v>
      </c>
      <c r="H9" s="59" t="e">
        <f t="shared" ref="H9:H33" si="1">C9+F9+G9</f>
        <v>#REF!</v>
      </c>
      <c r="I9" s="78" t="e">
        <f>#REF!+#REF!</f>
        <v>#REF!</v>
      </c>
      <c r="J9" s="79" t="e">
        <f>#REF!+#REF!</f>
        <v>#REF!</v>
      </c>
      <c r="K9" s="50"/>
      <c r="N9" s="80" t="e">
        <f>#REF!-#REF!</f>
        <v>#REF!</v>
      </c>
    </row>
    <row r="10" spans="2:16" ht="38.25" customHeight="1" thickBot="1">
      <c r="B10" s="75" t="s">
        <v>95</v>
      </c>
      <c r="C10" s="58"/>
      <c r="D10" s="15" t="e">
        <f>SUMIFS(#REF!,#REF!,'15년총괄표(실국별)'!$B10)</f>
        <v>#REF!</v>
      </c>
      <c r="E10" s="15" t="e">
        <f>SUMIFS(#REF!,#REF!,'15년총괄표(실국별)'!$B10)</f>
        <v>#REF!</v>
      </c>
      <c r="F10" s="15" t="e">
        <f>SUMIFS(#REF!,#REF!,'15년총괄표(실국별)'!$B10)</f>
        <v>#REF!</v>
      </c>
      <c r="G10" s="15" t="e">
        <f>SUMIFS(#REF!,#REF!,'15년총괄표(실국별)'!$B10)</f>
        <v>#REF!</v>
      </c>
      <c r="H10" s="59" t="e">
        <f t="shared" si="1"/>
        <v>#REF!</v>
      </c>
      <c r="I10" s="78" t="e">
        <f>#REF!+#REF!</f>
        <v>#REF!</v>
      </c>
      <c r="J10" s="79" t="e">
        <f>#REF!+#REF!</f>
        <v>#REF!</v>
      </c>
      <c r="K10" s="50"/>
      <c r="N10" s="80" t="e">
        <f>#REF!-#REF!</f>
        <v>#REF!</v>
      </c>
    </row>
    <row r="11" spans="2:16" ht="38.25" customHeight="1">
      <c r="B11" s="75" t="s">
        <v>96</v>
      </c>
      <c r="C11" s="58"/>
      <c r="D11" s="15" t="e">
        <f>SUMIFS(#REF!,#REF!,'15년총괄표(실국별)'!$B11)</f>
        <v>#REF!</v>
      </c>
      <c r="E11" s="15" t="e">
        <f>SUMIFS(#REF!,#REF!,'15년총괄표(실국별)'!$B11)</f>
        <v>#REF!</v>
      </c>
      <c r="F11" s="15" t="e">
        <f>SUMIFS(#REF!,#REF!,'15년총괄표(실국별)'!$B11)</f>
        <v>#REF!</v>
      </c>
      <c r="G11" s="15" t="e">
        <f>SUMIFS(#REF!,#REF!,'15년총괄표(실국별)'!$B11)</f>
        <v>#REF!</v>
      </c>
      <c r="H11" s="59" t="e">
        <f t="shared" si="1"/>
        <v>#REF!</v>
      </c>
      <c r="J11" s="81"/>
      <c r="K11" s="82"/>
    </row>
    <row r="12" spans="2:16" ht="38.25" customHeight="1">
      <c r="B12" s="75" t="s">
        <v>162</v>
      </c>
      <c r="C12" s="58"/>
      <c r="D12" s="15" t="e">
        <f>SUMIFS(#REF!,#REF!,'15년총괄표(실국별)'!$B12)</f>
        <v>#REF!</v>
      </c>
      <c r="E12" s="15" t="e">
        <f>SUMIFS(#REF!,#REF!,'15년총괄표(실국별)'!$B12)</f>
        <v>#REF!</v>
      </c>
      <c r="F12" s="15" t="e">
        <f>SUMIFS(#REF!,#REF!,'15년총괄표(실국별)'!$B12)</f>
        <v>#REF!</v>
      </c>
      <c r="G12" s="15" t="e">
        <f>SUMIFS(#REF!,#REF!,'15년총괄표(실국별)'!$B12)</f>
        <v>#REF!</v>
      </c>
      <c r="H12" s="59" t="e">
        <f t="shared" si="1"/>
        <v>#REF!</v>
      </c>
      <c r="J12" s="83"/>
      <c r="L12" s="84"/>
      <c r="M12" s="84"/>
    </row>
    <row r="13" spans="2:16" ht="38.25" customHeight="1">
      <c r="B13" s="75" t="s">
        <v>97</v>
      </c>
      <c r="C13" s="58"/>
      <c r="D13" s="15" t="e">
        <f>SUMIFS(#REF!,#REF!,'15년총괄표(실국별)'!$B13)</f>
        <v>#REF!</v>
      </c>
      <c r="E13" s="15" t="e">
        <f>SUMIFS(#REF!,#REF!,'15년총괄표(실국별)'!$B13)</f>
        <v>#REF!</v>
      </c>
      <c r="F13" s="15" t="e">
        <f>SUMIFS(#REF!,#REF!,'15년총괄표(실국별)'!$B13)</f>
        <v>#REF!</v>
      </c>
      <c r="G13" s="15" t="e">
        <f>SUMIFS(#REF!,#REF!,'15년총괄표(실국별)'!$B13)</f>
        <v>#REF!</v>
      </c>
      <c r="H13" s="59" t="e">
        <f t="shared" si="1"/>
        <v>#REF!</v>
      </c>
      <c r="K13" s="11"/>
      <c r="L13" s="12"/>
      <c r="N13" s="42" t="s">
        <v>34</v>
      </c>
    </row>
    <row r="14" spans="2:16" s="87" customFormat="1" ht="38.25" customHeight="1">
      <c r="B14" s="75" t="s">
        <v>54</v>
      </c>
      <c r="C14" s="85"/>
      <c r="D14" s="15" t="e">
        <f>SUMIFS(#REF!,#REF!,'15년총괄표(실국별)'!$B14)</f>
        <v>#REF!</v>
      </c>
      <c r="E14" s="15" t="e">
        <f>SUMIFS(#REF!,#REF!,'15년총괄표(실국별)'!$B14)</f>
        <v>#REF!</v>
      </c>
      <c r="F14" s="15" t="e">
        <f>SUMIFS(#REF!,#REF!,'15년총괄표(실국별)'!$B14)</f>
        <v>#REF!</v>
      </c>
      <c r="G14" s="15" t="e">
        <f>SUMIFS(#REF!,#REF!,'15년총괄표(실국별)'!$B14)</f>
        <v>#REF!</v>
      </c>
      <c r="H14" s="59" t="e">
        <f t="shared" si="1"/>
        <v>#REF!</v>
      </c>
      <c r="I14" s="86"/>
      <c r="J14" s="86"/>
      <c r="K14" s="11"/>
      <c r="L14" s="12"/>
      <c r="M14" s="72"/>
      <c r="N14" s="73" t="e">
        <f>N10-#REF!</f>
        <v>#REF!</v>
      </c>
      <c r="O14" s="86"/>
      <c r="P14" s="86"/>
    </row>
    <row r="15" spans="2:16" s="87" customFormat="1" ht="38.25" customHeight="1">
      <c r="B15" s="75" t="s">
        <v>191</v>
      </c>
      <c r="C15" s="85"/>
      <c r="D15" s="15" t="e">
        <f>SUMIFS(#REF!,#REF!,'15년총괄표(실국별)'!$B15)</f>
        <v>#REF!</v>
      </c>
      <c r="E15" s="15" t="e">
        <f>SUMIFS(#REF!,#REF!,'15년총괄표(실국별)'!$B15)</f>
        <v>#REF!</v>
      </c>
      <c r="F15" s="15" t="e">
        <f>SUMIFS(#REF!,#REF!,'15년총괄표(실국별)'!$B15)</f>
        <v>#REF!</v>
      </c>
      <c r="G15" s="15" t="e">
        <f>SUMIFS(#REF!,#REF!,'15년총괄표(실국별)'!$B15)</f>
        <v>#REF!</v>
      </c>
      <c r="H15" s="59" t="e">
        <f t="shared" si="1"/>
        <v>#REF!</v>
      </c>
      <c r="I15" s="86"/>
      <c r="J15" s="86"/>
      <c r="K15" s="11"/>
      <c r="L15" s="12"/>
      <c r="M15" s="86"/>
      <c r="N15" s="86"/>
      <c r="O15" s="86"/>
      <c r="P15" s="86"/>
    </row>
    <row r="16" spans="2:16" s="87" customFormat="1" ht="38.25" customHeight="1">
      <c r="B16" s="75" t="s">
        <v>198</v>
      </c>
      <c r="C16" s="85"/>
      <c r="D16" s="15" t="e">
        <f>SUMIFS(#REF!,#REF!,'15년총괄표(실국별)'!$B16)</f>
        <v>#REF!</v>
      </c>
      <c r="E16" s="15" t="e">
        <f>SUMIFS(#REF!,#REF!,'15년총괄표(실국별)'!$B16)</f>
        <v>#REF!</v>
      </c>
      <c r="F16" s="15" t="e">
        <f>SUMIFS(#REF!,#REF!,'15년총괄표(실국별)'!$B16)</f>
        <v>#REF!</v>
      </c>
      <c r="G16" s="15" t="e">
        <f>SUMIFS(#REF!,#REF!,'15년총괄표(실국별)'!$B16)</f>
        <v>#REF!</v>
      </c>
      <c r="H16" s="59" t="e">
        <f t="shared" si="1"/>
        <v>#REF!</v>
      </c>
      <c r="I16" s="86"/>
      <c r="J16" s="86"/>
      <c r="K16" s="11"/>
      <c r="L16" s="12"/>
      <c r="M16" s="86"/>
      <c r="N16" s="86"/>
      <c r="O16" s="86"/>
      <c r="P16" s="86"/>
    </row>
    <row r="17" spans="2:16" s="91" customFormat="1" ht="38.25" customHeight="1">
      <c r="B17" s="88" t="s">
        <v>51</v>
      </c>
      <c r="C17" s="89"/>
      <c r="D17" s="15" t="e">
        <f>SUMIFS(#REF!,#REF!,'15년총괄표(실국별)'!$B17)</f>
        <v>#REF!</v>
      </c>
      <c r="E17" s="15" t="e">
        <f>SUMIFS(#REF!,#REF!,'15년총괄표(실국별)'!$B17)</f>
        <v>#REF!</v>
      </c>
      <c r="F17" s="15" t="e">
        <f>SUMIFS(#REF!,#REF!,'15년총괄표(실국별)'!$B17)</f>
        <v>#REF!</v>
      </c>
      <c r="G17" s="15" t="e">
        <f>SUMIFS(#REF!,#REF!,'15년총괄표(실국별)'!$B17)</f>
        <v>#REF!</v>
      </c>
      <c r="H17" s="59" t="e">
        <f t="shared" si="1"/>
        <v>#REF!</v>
      </c>
      <c r="I17" s="90"/>
      <c r="J17" s="90"/>
      <c r="K17" s="11"/>
      <c r="L17" s="12"/>
      <c r="M17" s="90"/>
      <c r="N17" s="90"/>
      <c r="O17" s="90"/>
      <c r="P17" s="90"/>
    </row>
    <row r="18" spans="2:16" ht="38.25" customHeight="1" thickBot="1">
      <c r="B18" s="75" t="s">
        <v>108</v>
      </c>
      <c r="C18" s="58"/>
      <c r="D18" s="15" t="e">
        <f>SUMIFS(#REF!,#REF!,'15년총괄표(실국별)'!$B18)</f>
        <v>#REF!</v>
      </c>
      <c r="E18" s="15" t="e">
        <f>SUMIFS(#REF!,#REF!,'15년총괄표(실국별)'!$B18)</f>
        <v>#REF!</v>
      </c>
      <c r="F18" s="15" t="e">
        <f>SUMIFS(#REF!,#REF!,'15년총괄표(실국별)'!$B18)</f>
        <v>#REF!</v>
      </c>
      <c r="G18" s="15" t="e">
        <f>SUMIFS(#REF!,#REF!,'15년총괄표(실국별)'!$B18)</f>
        <v>#REF!</v>
      </c>
      <c r="H18" s="59" t="e">
        <f t="shared" si="1"/>
        <v>#REF!</v>
      </c>
      <c r="I18" s="78" t="e">
        <f>#REF!+#REF!</f>
        <v>#REF!</v>
      </c>
      <c r="J18" s="79" t="e">
        <f>#REF!+#REF!</f>
        <v>#REF!</v>
      </c>
      <c r="K18" s="50"/>
      <c r="N18" s="80" t="e">
        <f>#REF!-#REF!</f>
        <v>#REF!</v>
      </c>
    </row>
    <row r="19" spans="2:16" ht="38.25" customHeight="1">
      <c r="B19" s="75" t="s">
        <v>102</v>
      </c>
      <c r="C19" s="58"/>
      <c r="D19" s="15" t="e">
        <f>SUMIFS(#REF!,#REF!,'15년총괄표(실국별)'!$B19)</f>
        <v>#REF!</v>
      </c>
      <c r="E19" s="15" t="e">
        <f>SUMIFS(#REF!,#REF!,'15년총괄표(실국별)'!$B19)</f>
        <v>#REF!</v>
      </c>
      <c r="F19" s="15" t="e">
        <f>SUMIFS(#REF!,#REF!,'15년총괄표(실국별)'!$B19)</f>
        <v>#REF!</v>
      </c>
      <c r="G19" s="15" t="e">
        <f>SUMIFS(#REF!,#REF!,'15년총괄표(실국별)'!$B19)</f>
        <v>#REF!</v>
      </c>
      <c r="H19" s="59" t="e">
        <f t="shared" si="1"/>
        <v>#REF!</v>
      </c>
      <c r="J19" s="81"/>
      <c r="K19" s="82"/>
    </row>
    <row r="20" spans="2:16" ht="38.25" customHeight="1">
      <c r="B20" s="75" t="s">
        <v>98</v>
      </c>
      <c r="C20" s="58"/>
      <c r="D20" s="15" t="e">
        <f>SUMIFS(#REF!,#REF!,'15년총괄표(실국별)'!$B20)</f>
        <v>#REF!</v>
      </c>
      <c r="E20" s="15" t="e">
        <f>SUMIFS(#REF!,#REF!,'15년총괄표(실국별)'!$B20)</f>
        <v>#REF!</v>
      </c>
      <c r="F20" s="15" t="e">
        <f>SUMIFS(#REF!,#REF!,'15년총괄표(실국별)'!$B20)</f>
        <v>#REF!</v>
      </c>
      <c r="G20" s="15" t="e">
        <f>SUMIFS(#REF!,#REF!,'15년총괄표(실국별)'!$B20)</f>
        <v>#REF!</v>
      </c>
      <c r="H20" s="59" t="e">
        <f t="shared" si="1"/>
        <v>#REF!</v>
      </c>
      <c r="J20" s="83"/>
      <c r="L20" s="84"/>
      <c r="M20" s="84"/>
    </row>
    <row r="21" spans="2:16" ht="38.25" customHeight="1">
      <c r="B21" s="75" t="s">
        <v>99</v>
      </c>
      <c r="C21" s="58"/>
      <c r="D21" s="15" t="e">
        <f>SUMIFS(#REF!,#REF!,'15년총괄표(실국별)'!$B21)</f>
        <v>#REF!</v>
      </c>
      <c r="E21" s="15" t="e">
        <f>SUMIFS(#REF!,#REF!,'15년총괄표(실국별)'!$B21)</f>
        <v>#REF!</v>
      </c>
      <c r="F21" s="15" t="e">
        <f>SUMIFS(#REF!,#REF!,'15년총괄표(실국별)'!$B21)</f>
        <v>#REF!</v>
      </c>
      <c r="G21" s="15" t="e">
        <f>SUMIFS(#REF!,#REF!,'15년총괄표(실국별)'!$B21)</f>
        <v>#REF!</v>
      </c>
      <c r="H21" s="59" t="e">
        <f t="shared" si="1"/>
        <v>#REF!</v>
      </c>
      <c r="K21" s="11"/>
      <c r="L21" s="12"/>
      <c r="N21" s="42" t="s">
        <v>34</v>
      </c>
    </row>
    <row r="22" spans="2:16" s="87" customFormat="1" ht="38.25" customHeight="1">
      <c r="B22" s="75" t="s">
        <v>100</v>
      </c>
      <c r="C22" s="85"/>
      <c r="D22" s="15" t="e">
        <f>SUMIFS(#REF!,#REF!,'15년총괄표(실국별)'!$B22)</f>
        <v>#REF!</v>
      </c>
      <c r="E22" s="15" t="e">
        <f>SUMIFS(#REF!,#REF!,'15년총괄표(실국별)'!$B22)</f>
        <v>#REF!</v>
      </c>
      <c r="F22" s="15" t="e">
        <f>SUMIFS(#REF!,#REF!,'15년총괄표(실국별)'!$B22)</f>
        <v>#REF!</v>
      </c>
      <c r="G22" s="15" t="e">
        <f>SUMIFS(#REF!,#REF!,'15년총괄표(실국별)'!$B22)</f>
        <v>#REF!</v>
      </c>
      <c r="H22" s="59" t="e">
        <f t="shared" si="1"/>
        <v>#REF!</v>
      </c>
      <c r="I22" s="86"/>
      <c r="J22" s="86"/>
      <c r="K22" s="11"/>
      <c r="L22" s="12"/>
      <c r="M22" s="72"/>
      <c r="N22" s="73" t="e">
        <f>N18-#REF!</f>
        <v>#REF!</v>
      </c>
      <c r="O22" s="86"/>
      <c r="P22" s="86"/>
    </row>
    <row r="23" spans="2:16" s="87" customFormat="1" ht="38.25" customHeight="1">
      <c r="B23" s="75" t="s">
        <v>361</v>
      </c>
      <c r="C23" s="85"/>
      <c r="D23" s="15" t="e">
        <f>SUMIFS(#REF!,#REF!,'15년총괄표(실국별)'!$B23)</f>
        <v>#REF!</v>
      </c>
      <c r="E23" s="15" t="e">
        <f>SUMIFS(#REF!,#REF!,'15년총괄표(실국별)'!$B23)</f>
        <v>#REF!</v>
      </c>
      <c r="F23" s="15" t="e">
        <f>SUMIFS(#REF!,#REF!,'15년총괄표(실국별)'!$B23)</f>
        <v>#REF!</v>
      </c>
      <c r="G23" s="15" t="e">
        <f>SUMIFS(#REF!,#REF!,'15년총괄표(실국별)'!$B23)</f>
        <v>#REF!</v>
      </c>
      <c r="H23" s="59" t="e">
        <f t="shared" si="1"/>
        <v>#REF!</v>
      </c>
      <c r="I23" s="86"/>
      <c r="J23" s="86"/>
      <c r="K23" s="11"/>
      <c r="L23" s="12"/>
      <c r="M23" s="86"/>
      <c r="N23" s="86"/>
      <c r="O23" s="86"/>
      <c r="P23" s="86"/>
    </row>
    <row r="24" spans="2:16" s="87" customFormat="1" ht="38.25" customHeight="1">
      <c r="B24" s="75" t="s">
        <v>368</v>
      </c>
      <c r="C24" s="85"/>
      <c r="D24" s="15" t="e">
        <f>SUMIFS(#REF!,#REF!,'15년총괄표(실국별)'!$B24)</f>
        <v>#REF!</v>
      </c>
      <c r="E24" s="15" t="e">
        <f>SUMIFS(#REF!,#REF!,'15년총괄표(실국별)'!$B24)</f>
        <v>#REF!</v>
      </c>
      <c r="F24" s="15" t="e">
        <f>SUMIFS(#REF!,#REF!,'15년총괄표(실국별)'!$B24)</f>
        <v>#REF!</v>
      </c>
      <c r="G24" s="15" t="e">
        <f>SUMIFS(#REF!,#REF!,'15년총괄표(실국별)'!$B24)</f>
        <v>#REF!</v>
      </c>
      <c r="H24" s="59" t="e">
        <f t="shared" si="1"/>
        <v>#REF!</v>
      </c>
      <c r="I24" s="86"/>
      <c r="J24" s="86"/>
      <c r="K24" s="11"/>
      <c r="L24" s="12"/>
      <c r="M24" s="86"/>
      <c r="N24" s="86"/>
      <c r="O24" s="86"/>
      <c r="P24" s="86"/>
    </row>
    <row r="25" spans="2:16" s="91" customFormat="1" ht="38.25" customHeight="1">
      <c r="B25" s="88" t="s">
        <v>370</v>
      </c>
      <c r="C25" s="89"/>
      <c r="D25" s="15" t="e">
        <f>SUMIFS(#REF!,#REF!,'15년총괄표(실국별)'!$B25)</f>
        <v>#REF!</v>
      </c>
      <c r="E25" s="15" t="e">
        <f>SUMIFS(#REF!,#REF!,'15년총괄표(실국별)'!$B25)</f>
        <v>#REF!</v>
      </c>
      <c r="F25" s="15" t="e">
        <f>SUMIFS(#REF!,#REF!,'15년총괄표(실국별)'!$B25)</f>
        <v>#REF!</v>
      </c>
      <c r="G25" s="15" t="e">
        <f>SUMIFS(#REF!,#REF!,'15년총괄표(실국별)'!$B25)</f>
        <v>#REF!</v>
      </c>
      <c r="H25" s="59" t="e">
        <f t="shared" si="1"/>
        <v>#REF!</v>
      </c>
      <c r="I25" s="90"/>
      <c r="J25" s="90"/>
      <c r="K25" s="11"/>
      <c r="L25" s="12"/>
      <c r="M25" s="90"/>
      <c r="N25" s="90"/>
      <c r="O25" s="90"/>
      <c r="P25" s="90"/>
    </row>
    <row r="26" spans="2:16" ht="38.25" customHeight="1" thickBot="1">
      <c r="B26" s="75" t="s">
        <v>377</v>
      </c>
      <c r="C26" s="58"/>
      <c r="D26" s="15" t="e">
        <f>SUMIFS(#REF!,#REF!,'15년총괄표(실국별)'!$B26)</f>
        <v>#REF!</v>
      </c>
      <c r="E26" s="15" t="e">
        <f>SUMIFS(#REF!,#REF!,'15년총괄표(실국별)'!$B26)</f>
        <v>#REF!</v>
      </c>
      <c r="F26" s="15" t="e">
        <f>SUMIFS(#REF!,#REF!,'15년총괄표(실국별)'!$B26)</f>
        <v>#REF!</v>
      </c>
      <c r="G26" s="15" t="e">
        <f>SUMIFS(#REF!,#REF!,'15년총괄표(실국별)'!$B26)</f>
        <v>#REF!</v>
      </c>
      <c r="H26" s="59" t="e">
        <f t="shared" si="1"/>
        <v>#REF!</v>
      </c>
      <c r="I26" s="78" t="e">
        <f>#REF!+#REF!</f>
        <v>#REF!</v>
      </c>
      <c r="J26" s="79" t="e">
        <f>#REF!+#REF!</f>
        <v>#REF!</v>
      </c>
      <c r="K26" s="50"/>
      <c r="N26" s="80">
        <f>M2-N2</f>
        <v>0</v>
      </c>
    </row>
    <row r="27" spans="2:16" ht="38.25" customHeight="1">
      <c r="B27" s="75" t="s">
        <v>59</v>
      </c>
      <c r="C27" s="58"/>
      <c r="D27" s="15" t="e">
        <f>SUMIFS(#REF!,#REF!,'15년총괄표(실국별)'!$B27)</f>
        <v>#REF!</v>
      </c>
      <c r="E27" s="15" t="e">
        <f>SUMIFS(#REF!,#REF!,'15년총괄표(실국별)'!$B27)</f>
        <v>#REF!</v>
      </c>
      <c r="F27" s="15" t="e">
        <f>SUMIFS(#REF!,#REF!,'15년총괄표(실국별)'!$B27)</f>
        <v>#REF!</v>
      </c>
      <c r="G27" s="15" t="e">
        <f>SUMIFS(#REF!,#REF!,'15년총괄표(실국별)'!$B27)</f>
        <v>#REF!</v>
      </c>
      <c r="H27" s="59" t="e">
        <f t="shared" si="1"/>
        <v>#REF!</v>
      </c>
      <c r="J27" s="81"/>
      <c r="K27" s="82"/>
    </row>
    <row r="28" spans="2:16" ht="38.25" customHeight="1">
      <c r="B28" s="75" t="s">
        <v>300</v>
      </c>
      <c r="C28" s="58"/>
      <c r="D28" s="15" t="e">
        <f>SUMIFS(#REF!,#REF!,'15년총괄표(실국별)'!$B28)</f>
        <v>#REF!</v>
      </c>
      <c r="E28" s="15" t="e">
        <f>SUMIFS(#REF!,#REF!,'15년총괄표(실국별)'!$B28)</f>
        <v>#REF!</v>
      </c>
      <c r="F28" s="15" t="e">
        <f>SUMIFS(#REF!,#REF!,'15년총괄표(실국별)'!$B28)</f>
        <v>#REF!</v>
      </c>
      <c r="G28" s="15" t="e">
        <f>SUMIFS(#REF!,#REF!,'15년총괄표(실국별)'!$B28)</f>
        <v>#REF!</v>
      </c>
      <c r="H28" s="59" t="e">
        <f t="shared" si="1"/>
        <v>#REF!</v>
      </c>
      <c r="J28" s="83"/>
      <c r="L28" s="84"/>
      <c r="M28" s="84"/>
    </row>
    <row r="29" spans="2:16" ht="38.25" customHeight="1">
      <c r="B29" s="75" t="s">
        <v>315</v>
      </c>
      <c r="C29" s="58"/>
      <c r="D29" s="15" t="e">
        <f>SUMIFS(#REF!,#REF!,'15년총괄표(실국별)'!$B29)</f>
        <v>#REF!</v>
      </c>
      <c r="E29" s="15" t="e">
        <f>SUMIFS(#REF!,#REF!,'15년총괄표(실국별)'!$B29)</f>
        <v>#REF!</v>
      </c>
      <c r="F29" s="15" t="e">
        <f>SUMIFS(#REF!,#REF!,'15년총괄표(실국별)'!$B29)</f>
        <v>#REF!</v>
      </c>
      <c r="G29" s="15" t="e">
        <f>SUMIFS(#REF!,#REF!,'15년총괄표(실국별)'!$B29)</f>
        <v>#REF!</v>
      </c>
      <c r="H29" s="59" t="e">
        <f t="shared" si="1"/>
        <v>#REF!</v>
      </c>
      <c r="K29" s="11"/>
      <c r="L29" s="12"/>
      <c r="N29" s="42" t="s">
        <v>34</v>
      </c>
    </row>
    <row r="30" spans="2:16" s="87" customFormat="1" ht="38.25" customHeight="1">
      <c r="B30" s="75" t="s">
        <v>56</v>
      </c>
      <c r="C30" s="85"/>
      <c r="D30" s="15" t="e">
        <f>SUMIFS(#REF!,#REF!,'15년총괄표(실국별)'!$B30)</f>
        <v>#REF!</v>
      </c>
      <c r="E30" s="15" t="e">
        <f>SUMIFS(#REF!,#REF!,'15년총괄표(실국별)'!$B30)</f>
        <v>#REF!</v>
      </c>
      <c r="F30" s="15" t="e">
        <f>SUMIFS(#REF!,#REF!,'15년총괄표(실국별)'!$B30)</f>
        <v>#REF!</v>
      </c>
      <c r="G30" s="15" t="e">
        <f>SUMIFS(#REF!,#REF!,'15년총괄표(실국별)'!$B30)</f>
        <v>#REF!</v>
      </c>
      <c r="H30" s="59" t="e">
        <f t="shared" si="1"/>
        <v>#REF!</v>
      </c>
      <c r="I30" s="86"/>
      <c r="J30" s="86"/>
      <c r="K30" s="11"/>
      <c r="L30" s="12"/>
      <c r="M30" s="72"/>
      <c r="N30" s="73">
        <f>N26-K2</f>
        <v>0</v>
      </c>
      <c r="O30" s="86"/>
      <c r="P30" s="86"/>
    </row>
    <row r="31" spans="2:16" ht="38.25" customHeight="1" thickBot="1">
      <c r="B31" s="75" t="s">
        <v>343</v>
      </c>
      <c r="C31" s="58"/>
      <c r="D31" s="15" t="e">
        <f>SUMIFS(#REF!,#REF!,'15년총괄표(실국별)'!$B31)</f>
        <v>#REF!</v>
      </c>
      <c r="E31" s="15" t="e">
        <f>SUMIFS(#REF!,#REF!,'15년총괄표(실국별)'!$B31)</f>
        <v>#REF!</v>
      </c>
      <c r="F31" s="15" t="e">
        <f>SUMIFS(#REF!,#REF!,'15년총괄표(실국별)'!$B31)</f>
        <v>#REF!</v>
      </c>
      <c r="G31" s="15" t="e">
        <f>SUMIFS(#REF!,#REF!,'15년총괄표(실국별)'!$B31)</f>
        <v>#REF!</v>
      </c>
      <c r="H31" s="59" t="e">
        <f t="shared" si="1"/>
        <v>#REF!</v>
      </c>
      <c r="I31" s="78" t="e">
        <f>#REF!+#REF!</f>
        <v>#REF!</v>
      </c>
      <c r="J31" s="79" t="e">
        <f>#REF!+#REF!</f>
        <v>#REF!</v>
      </c>
      <c r="K31" s="50"/>
      <c r="N31" s="80" t="e">
        <f>M7-N7</f>
        <v>#REF!</v>
      </c>
    </row>
    <row r="32" spans="2:16" ht="38.25" customHeight="1">
      <c r="B32" s="75" t="s">
        <v>353</v>
      </c>
      <c r="C32" s="58"/>
      <c r="D32" s="15" t="e">
        <f>SUMIFS(#REF!,#REF!,'15년총괄표(실국별)'!$B32)</f>
        <v>#REF!</v>
      </c>
      <c r="E32" s="15" t="e">
        <f>SUMIFS(#REF!,#REF!,'15년총괄표(실국별)'!$B32)</f>
        <v>#REF!</v>
      </c>
      <c r="F32" s="15" t="e">
        <f>SUMIFS(#REF!,#REF!,'15년총괄표(실국별)'!$B32)</f>
        <v>#REF!</v>
      </c>
      <c r="G32" s="15" t="e">
        <f>SUMIFS(#REF!,#REF!,'15년총괄표(실국별)'!$B32)</f>
        <v>#REF!</v>
      </c>
      <c r="H32" s="59" t="e">
        <f t="shared" si="1"/>
        <v>#REF!</v>
      </c>
      <c r="J32" s="81"/>
      <c r="K32" s="82"/>
    </row>
    <row r="33" spans="2:16" ht="38.25" customHeight="1" thickBot="1">
      <c r="B33" s="92" t="s">
        <v>379</v>
      </c>
      <c r="C33" s="98"/>
      <c r="D33" s="16" t="e">
        <f>SUMIFS(#REF!,#REF!,'15년총괄표(실국별)'!$B33)</f>
        <v>#REF!</v>
      </c>
      <c r="E33" s="16" t="e">
        <f>SUMIFS(#REF!,#REF!,'15년총괄표(실국별)'!$B33)</f>
        <v>#REF!</v>
      </c>
      <c r="F33" s="16" t="e">
        <f>SUMIFS(#REF!,#REF!,'15년총괄표(실국별)'!$B33)</f>
        <v>#REF!</v>
      </c>
      <c r="G33" s="16" t="e">
        <f>SUMIFS(#REF!,#REF!,'15년총괄표(실국별)'!$B33)</f>
        <v>#REF!</v>
      </c>
      <c r="H33" s="94" t="e">
        <f t="shared" si="1"/>
        <v>#REF!</v>
      </c>
      <c r="J33" s="83"/>
      <c r="L33" s="84"/>
      <c r="M33" s="84"/>
    </row>
    <row r="34" spans="2:16" ht="18" customHeight="1">
      <c r="B34" s="48"/>
      <c r="C34" s="48"/>
      <c r="D34" s="48"/>
      <c r="E34" s="48"/>
      <c r="F34" s="48"/>
      <c r="G34" s="48"/>
      <c r="H34" s="48"/>
      <c r="K34" s="11"/>
      <c r="L34" s="12"/>
    </row>
    <row r="35" spans="2:16" ht="20.25" customHeight="1"/>
    <row r="36" spans="2:16" ht="20.25" customHeight="1"/>
    <row r="37" spans="2:16" ht="14.25">
      <c r="B37" s="99" t="s">
        <v>7</v>
      </c>
      <c r="C37" s="100" t="s">
        <v>42</v>
      </c>
      <c r="D37" s="101" t="s">
        <v>43</v>
      </c>
      <c r="E37" s="100" t="s">
        <v>44</v>
      </c>
      <c r="G37" s="42"/>
      <c r="H37" s="42"/>
      <c r="O37" s="40"/>
      <c r="P37" s="40"/>
    </row>
    <row r="38" spans="2:16" ht="15">
      <c r="B38" s="102" t="s">
        <v>107</v>
      </c>
      <c r="C38" s="103">
        <v>914581</v>
      </c>
      <c r="D38" s="104"/>
      <c r="E38" s="104">
        <f>SUM(C38:D38)</f>
        <v>914581</v>
      </c>
      <c r="G38" s="42"/>
      <c r="H38" s="42"/>
      <c r="O38" s="40"/>
      <c r="P38" s="40"/>
    </row>
    <row r="39" spans="2:16" ht="15">
      <c r="B39" s="102" t="s">
        <v>94</v>
      </c>
      <c r="C39" s="103">
        <v>3119807801</v>
      </c>
      <c r="D39" s="103">
        <v>1780946434</v>
      </c>
      <c r="E39" s="104">
        <f t="shared" ref="E39:E67" si="2">SUM(C39:D39)</f>
        <v>4900754235</v>
      </c>
      <c r="H39" s="42"/>
      <c r="O39" s="40"/>
      <c r="P39" s="40"/>
    </row>
    <row r="40" spans="2:16" ht="15">
      <c r="B40" s="102" t="s">
        <v>95</v>
      </c>
      <c r="C40" s="103">
        <v>190109521</v>
      </c>
      <c r="D40" s="103">
        <v>28360000</v>
      </c>
      <c r="E40" s="104">
        <f t="shared" si="2"/>
        <v>218469521</v>
      </c>
      <c r="H40" s="42"/>
      <c r="O40" s="40"/>
      <c r="P40" s="40"/>
    </row>
    <row r="41" spans="2:16" ht="15">
      <c r="B41" s="105" t="s">
        <v>96</v>
      </c>
      <c r="C41" s="103">
        <v>544196314</v>
      </c>
      <c r="D41" s="104"/>
      <c r="E41" s="104">
        <f t="shared" si="2"/>
        <v>544196314</v>
      </c>
      <c r="G41" s="42"/>
      <c r="H41" s="42"/>
      <c r="O41" s="40"/>
      <c r="P41" s="40"/>
    </row>
    <row r="42" spans="2:16" ht="15">
      <c r="B42" s="102" t="s">
        <v>97</v>
      </c>
      <c r="C42" s="103">
        <v>224243208</v>
      </c>
      <c r="D42" s="103">
        <v>52484400</v>
      </c>
      <c r="E42" s="104">
        <f t="shared" si="2"/>
        <v>276727608</v>
      </c>
      <c r="H42" s="42"/>
      <c r="O42" s="40"/>
      <c r="P42" s="40"/>
    </row>
    <row r="43" spans="2:16" ht="15">
      <c r="B43" s="105" t="s">
        <v>54</v>
      </c>
      <c r="C43" s="103">
        <v>249710070</v>
      </c>
      <c r="D43" s="104"/>
      <c r="E43" s="104">
        <f t="shared" si="2"/>
        <v>249710070</v>
      </c>
      <c r="G43" s="42"/>
      <c r="H43" s="42"/>
      <c r="O43" s="40"/>
      <c r="P43" s="40"/>
    </row>
    <row r="44" spans="2:16" ht="15">
      <c r="B44" s="105" t="s">
        <v>98</v>
      </c>
      <c r="C44" s="103">
        <v>2571625696</v>
      </c>
      <c r="D44" s="104"/>
      <c r="E44" s="104">
        <f t="shared" si="2"/>
        <v>2571625696</v>
      </c>
      <c r="G44" s="42"/>
      <c r="H44" s="42"/>
      <c r="O44" s="40"/>
      <c r="P44" s="40"/>
    </row>
    <row r="45" spans="2:16" ht="15">
      <c r="B45" s="102" t="s">
        <v>99</v>
      </c>
      <c r="C45" s="103">
        <v>94671441</v>
      </c>
      <c r="D45" s="104"/>
      <c r="E45" s="104">
        <f t="shared" si="2"/>
        <v>94671441</v>
      </c>
      <c r="G45" s="42"/>
      <c r="H45" s="42"/>
      <c r="O45" s="40"/>
      <c r="P45" s="40"/>
    </row>
    <row r="46" spans="2:16" ht="15">
      <c r="B46" s="102" t="s">
        <v>91</v>
      </c>
      <c r="C46" s="103">
        <v>107956457</v>
      </c>
      <c r="E46" s="104">
        <f t="shared" si="2"/>
        <v>107956457</v>
      </c>
      <c r="H46" s="42"/>
      <c r="O46" s="40"/>
      <c r="P46" s="40"/>
    </row>
    <row r="47" spans="2:16" ht="15">
      <c r="B47" s="102" t="s">
        <v>100</v>
      </c>
      <c r="C47" s="103">
        <v>1879955306</v>
      </c>
      <c r="D47" s="104"/>
      <c r="E47" s="104">
        <f t="shared" si="2"/>
        <v>1879955306</v>
      </c>
      <c r="G47" s="42"/>
      <c r="H47" s="42"/>
      <c r="O47" s="40"/>
      <c r="P47" s="40"/>
    </row>
    <row r="48" spans="2:16" ht="15">
      <c r="B48" s="102" t="s">
        <v>105</v>
      </c>
      <c r="C48" s="103">
        <v>475412376</v>
      </c>
      <c r="D48" s="104"/>
      <c r="E48" s="104">
        <f t="shared" si="2"/>
        <v>475412376</v>
      </c>
      <c r="G48" s="42"/>
      <c r="H48" s="42"/>
      <c r="O48" s="40"/>
      <c r="P48" s="40"/>
    </row>
    <row r="49" spans="2:5" ht="15">
      <c r="B49" s="102" t="s">
        <v>101</v>
      </c>
      <c r="C49" s="103">
        <v>148252370</v>
      </c>
      <c r="D49" s="103">
        <v>384743740</v>
      </c>
      <c r="E49" s="104">
        <f t="shared" si="2"/>
        <v>532996110</v>
      </c>
    </row>
    <row r="50" spans="2:5" ht="15">
      <c r="B50" s="102" t="s">
        <v>108</v>
      </c>
      <c r="C50" s="103">
        <v>9607826</v>
      </c>
      <c r="E50" s="104">
        <f t="shared" si="2"/>
        <v>9607826</v>
      </c>
    </row>
    <row r="51" spans="2:5" ht="15">
      <c r="B51" s="102" t="s">
        <v>102</v>
      </c>
      <c r="C51" s="103">
        <v>384069</v>
      </c>
      <c r="E51" s="104">
        <f t="shared" si="2"/>
        <v>384069</v>
      </c>
    </row>
    <row r="52" spans="2:5" ht="15">
      <c r="B52" s="102" t="s">
        <v>59</v>
      </c>
      <c r="C52" s="103">
        <v>1353512493</v>
      </c>
      <c r="E52" s="104">
        <f t="shared" si="2"/>
        <v>1353512493</v>
      </c>
    </row>
    <row r="53" spans="2:5" ht="15">
      <c r="B53" s="102" t="s">
        <v>92</v>
      </c>
      <c r="C53" s="103">
        <v>69450506</v>
      </c>
      <c r="E53" s="104">
        <f t="shared" si="2"/>
        <v>69450506</v>
      </c>
    </row>
    <row r="54" spans="2:5" ht="15">
      <c r="B54" s="102" t="s">
        <v>93</v>
      </c>
      <c r="C54" s="103">
        <v>173302168</v>
      </c>
      <c r="E54" s="104">
        <f t="shared" si="2"/>
        <v>173302168</v>
      </c>
    </row>
    <row r="55" spans="2:5" ht="15">
      <c r="B55" s="102" t="s">
        <v>103</v>
      </c>
      <c r="C55" s="103">
        <v>2325292998</v>
      </c>
      <c r="E55" s="104">
        <f t="shared" si="2"/>
        <v>2325292998</v>
      </c>
    </row>
    <row r="56" spans="2:5" ht="15">
      <c r="B56" s="102" t="s">
        <v>56</v>
      </c>
      <c r="C56" s="103">
        <v>193048941</v>
      </c>
      <c r="E56" s="104">
        <f t="shared" si="2"/>
        <v>193048941</v>
      </c>
    </row>
    <row r="57" spans="2:5" ht="15">
      <c r="B57" s="102" t="s">
        <v>104</v>
      </c>
      <c r="C57" s="103">
        <v>866196185</v>
      </c>
      <c r="E57" s="104">
        <f t="shared" si="2"/>
        <v>866196185</v>
      </c>
    </row>
    <row r="58" spans="2:5" ht="15">
      <c r="B58" s="102" t="s">
        <v>109</v>
      </c>
      <c r="C58" s="103">
        <v>1402108</v>
      </c>
      <c r="E58" s="104">
        <f t="shared" si="2"/>
        <v>1402108</v>
      </c>
    </row>
    <row r="59" spans="2:5" ht="15">
      <c r="B59" s="102" t="s">
        <v>51</v>
      </c>
      <c r="C59" s="103">
        <v>29930218</v>
      </c>
      <c r="E59" s="104">
        <f t="shared" si="2"/>
        <v>29930218</v>
      </c>
    </row>
    <row r="60" spans="2:5" ht="15">
      <c r="B60" s="102" t="s">
        <v>110</v>
      </c>
      <c r="C60" s="103">
        <v>39275302</v>
      </c>
      <c r="E60" s="104">
        <f t="shared" si="2"/>
        <v>39275302</v>
      </c>
    </row>
    <row r="61" spans="2:5" ht="15">
      <c r="B61" s="102" t="s">
        <v>111</v>
      </c>
      <c r="C61" s="103">
        <v>8910247</v>
      </c>
      <c r="E61" s="104">
        <f t="shared" si="2"/>
        <v>8910247</v>
      </c>
    </row>
    <row r="62" spans="2:5" ht="15">
      <c r="B62" s="102" t="s">
        <v>112</v>
      </c>
      <c r="C62" s="103">
        <v>9409184</v>
      </c>
      <c r="E62" s="104">
        <f t="shared" si="2"/>
        <v>9409184</v>
      </c>
    </row>
    <row r="63" spans="2:5" ht="15">
      <c r="B63" s="102" t="s">
        <v>106</v>
      </c>
      <c r="C63" s="103">
        <v>563921605</v>
      </c>
      <c r="E63" s="104">
        <f t="shared" si="2"/>
        <v>563921605</v>
      </c>
    </row>
    <row r="64" spans="2:5" ht="15">
      <c r="B64" s="102" t="s">
        <v>113</v>
      </c>
      <c r="C64" s="103">
        <v>246707189</v>
      </c>
      <c r="E64" s="104">
        <f t="shared" si="2"/>
        <v>246707189</v>
      </c>
    </row>
    <row r="65" spans="2:5" ht="15">
      <c r="B65" s="102" t="s">
        <v>114</v>
      </c>
      <c r="C65" s="103">
        <v>5137721</v>
      </c>
      <c r="E65" s="104">
        <f t="shared" si="2"/>
        <v>5137721</v>
      </c>
    </row>
    <row r="66" spans="2:5" ht="15">
      <c r="B66" s="102" t="s">
        <v>115</v>
      </c>
      <c r="C66" s="103">
        <v>53973769</v>
      </c>
      <c r="E66" s="104">
        <f t="shared" si="2"/>
        <v>53973769</v>
      </c>
    </row>
    <row r="67" spans="2:5" ht="15">
      <c r="B67" s="102" t="s">
        <v>10</v>
      </c>
      <c r="C67" s="104">
        <f>SUM(C38:C66)</f>
        <v>15556317670</v>
      </c>
      <c r="D67" s="104">
        <f>SUM(D38:D66)</f>
        <v>2246534574</v>
      </c>
      <c r="E67" s="104">
        <f t="shared" si="2"/>
        <v>17802852244</v>
      </c>
    </row>
    <row r="167" spans="1:20" s="42" customFormat="1" ht="24">
      <c r="A167" s="40"/>
      <c r="B167" s="40"/>
      <c r="C167" s="40"/>
      <c r="D167" s="40"/>
      <c r="E167" s="40"/>
      <c r="F167" s="40"/>
      <c r="G167" s="40"/>
      <c r="H167" s="40"/>
      <c r="I167" s="82" t="s">
        <v>46</v>
      </c>
      <c r="Q167" s="40"/>
      <c r="R167" s="40"/>
      <c r="S167" s="40"/>
      <c r="T167" s="40"/>
    </row>
    <row r="297" spans="1:20" s="42" customFormat="1">
      <c r="A297" s="40"/>
      <c r="B297" s="40"/>
      <c r="C297" s="40"/>
      <c r="D297" s="40"/>
      <c r="E297" s="40"/>
      <c r="F297" s="40"/>
      <c r="G297" s="40"/>
      <c r="H297" s="40"/>
      <c r="I297" s="106"/>
      <c r="K297" s="42">
        <v>-50000</v>
      </c>
      <c r="Q297" s="40"/>
      <c r="R297" s="40"/>
      <c r="S297" s="40"/>
      <c r="T297" s="40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"/>
  <sheetViews>
    <sheetView showGridLines="0" tabSelected="1" view="pageBreakPreview" zoomScale="80" zoomScaleNormal="100" zoomScaleSheetLayoutView="80" workbookViewId="0">
      <pane xSplit="3" ySplit="5" topLeftCell="D6" activePane="bottomRight" state="frozen"/>
      <selection activeCell="G9" sqref="G9"/>
      <selection pane="topRight" activeCell="G9" sqref="G9"/>
      <selection pane="bottomLeft" activeCell="G9" sqref="G9"/>
      <selection pane="bottomRight" activeCell="E10" sqref="E10"/>
    </sheetView>
  </sheetViews>
  <sheetFormatPr defaultColWidth="8.75" defaultRowHeight="13.5"/>
  <cols>
    <col min="1" max="1" width="2.5" style="128" customWidth="1"/>
    <col min="2" max="2" width="3.5" style="128" customWidth="1"/>
    <col min="3" max="3" width="6.75" style="129" customWidth="1"/>
    <col min="4" max="4" width="11" style="128" customWidth="1"/>
    <col min="5" max="5" width="36.875" style="128" customWidth="1"/>
    <col min="6" max="6" width="10.25" style="128" customWidth="1"/>
    <col min="7" max="7" width="10.75" style="128" customWidth="1"/>
    <col min="8" max="9" width="11.125" style="128" customWidth="1"/>
    <col min="10" max="10" width="13" style="128" hidden="1" customWidth="1"/>
    <col min="11" max="11" width="13.5" style="128" hidden="1" customWidth="1"/>
    <col min="12" max="12" width="15.125" style="128" hidden="1" customWidth="1"/>
    <col min="13" max="13" width="9.25" style="128" hidden="1" customWidth="1"/>
    <col min="14" max="14" width="16.25" style="128" customWidth="1"/>
    <col min="15" max="15" width="4" style="128" hidden="1" customWidth="1"/>
    <col min="16" max="17" width="9.25" style="128" hidden="1" customWidth="1"/>
    <col min="18" max="18" width="6" style="129" hidden="1" customWidth="1"/>
    <col min="19" max="19" width="8.25" style="130" hidden="1" customWidth="1"/>
    <col min="20" max="21" width="9.25" style="128" hidden="1" customWidth="1"/>
    <col min="22" max="22" width="8.75" style="128" hidden="1" customWidth="1"/>
    <col min="23" max="23" width="0" style="128" hidden="1" customWidth="1"/>
    <col min="24" max="16384" width="8.75" style="128"/>
  </cols>
  <sheetData>
    <row r="1" spans="1:22" ht="29.25" customHeight="1">
      <c r="A1" s="214" t="s">
        <v>577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</row>
    <row r="2" spans="1:22" ht="22.5" customHeight="1">
      <c r="A2" s="131" t="s">
        <v>528</v>
      </c>
      <c r="B2" s="131"/>
    </row>
    <row r="3" spans="1:22" ht="16.5" customHeight="1">
      <c r="H3" s="23"/>
      <c r="N3" s="132" t="s">
        <v>529</v>
      </c>
    </row>
    <row r="4" spans="1:22" ht="27.75" customHeight="1">
      <c r="A4" s="207" t="s">
        <v>530</v>
      </c>
      <c r="B4" s="207"/>
      <c r="C4" s="206" t="s">
        <v>531</v>
      </c>
      <c r="D4" s="207" t="s">
        <v>532</v>
      </c>
      <c r="E4" s="207" t="s">
        <v>533</v>
      </c>
      <c r="F4" s="206" t="s">
        <v>534</v>
      </c>
      <c r="G4" s="208" t="s">
        <v>535</v>
      </c>
      <c r="H4" s="209"/>
      <c r="I4" s="206" t="s">
        <v>536</v>
      </c>
      <c r="J4" s="208" t="s">
        <v>537</v>
      </c>
      <c r="K4" s="209"/>
      <c r="L4" s="206" t="s">
        <v>538</v>
      </c>
      <c r="M4" s="210" t="s">
        <v>539</v>
      </c>
      <c r="N4" s="207" t="s">
        <v>540</v>
      </c>
      <c r="O4" s="212" t="s">
        <v>541</v>
      </c>
      <c r="P4" s="209" t="s">
        <v>542</v>
      </c>
      <c r="Q4" s="209"/>
      <c r="R4" s="209"/>
      <c r="S4" s="133"/>
      <c r="T4" s="203" t="s">
        <v>543</v>
      </c>
      <c r="U4" s="204"/>
      <c r="V4" s="205" t="s">
        <v>544</v>
      </c>
    </row>
    <row r="5" spans="1:22" ht="14.25" customHeight="1">
      <c r="A5" s="207"/>
      <c r="B5" s="207"/>
      <c r="C5" s="206"/>
      <c r="D5" s="207"/>
      <c r="E5" s="207"/>
      <c r="F5" s="207"/>
      <c r="G5" s="134" t="s">
        <v>545</v>
      </c>
      <c r="H5" s="134" t="s">
        <v>546</v>
      </c>
      <c r="I5" s="207"/>
      <c r="J5" s="134" t="s">
        <v>545</v>
      </c>
      <c r="K5" s="134" t="s">
        <v>546</v>
      </c>
      <c r="L5" s="207"/>
      <c r="M5" s="211"/>
      <c r="N5" s="207"/>
      <c r="O5" s="213"/>
      <c r="P5" s="134" t="s">
        <v>547</v>
      </c>
      <c r="Q5" s="134" t="s">
        <v>548</v>
      </c>
      <c r="R5" s="134" t="s">
        <v>549</v>
      </c>
      <c r="S5" s="133"/>
      <c r="T5" s="135" t="s">
        <v>545</v>
      </c>
      <c r="U5" s="135" t="s">
        <v>546</v>
      </c>
      <c r="V5" s="205"/>
    </row>
    <row r="6" spans="1:22" ht="28.5" customHeight="1">
      <c r="A6" s="137" t="s">
        <v>572</v>
      </c>
      <c r="B6" s="138"/>
      <c r="C6" s="138"/>
      <c r="D6" s="138"/>
      <c r="E6" s="138"/>
      <c r="F6" s="139">
        <f t="shared" ref="F6:M6" si="0">F7</f>
        <v>5000000</v>
      </c>
      <c r="G6" s="139">
        <f t="shared" si="0"/>
        <v>0</v>
      </c>
      <c r="H6" s="139">
        <f>H7</f>
        <v>4500000</v>
      </c>
      <c r="I6" s="139">
        <f t="shared" si="0"/>
        <v>9500000</v>
      </c>
      <c r="J6" s="139">
        <f t="shared" si="0"/>
        <v>0</v>
      </c>
      <c r="K6" s="139">
        <f>K7</f>
        <v>0</v>
      </c>
      <c r="L6" s="139">
        <f t="shared" si="0"/>
        <v>0</v>
      </c>
      <c r="M6" s="139">
        <f t="shared" si="0"/>
        <v>0</v>
      </c>
      <c r="N6" s="139"/>
      <c r="O6" s="139"/>
      <c r="P6" s="139">
        <f>P7</f>
        <v>0</v>
      </c>
      <c r="Q6" s="139">
        <f>Q7</f>
        <v>15000000</v>
      </c>
      <c r="R6" s="136" t="str">
        <f>IF((G6+H6)=(P6+Q6),"ok","검토")</f>
        <v>검토</v>
      </c>
      <c r="S6" s="140"/>
      <c r="T6" s="141" t="e">
        <f>T7+#REF!</f>
        <v>#REF!</v>
      </c>
      <c r="U6" s="141" t="e">
        <f>U7+#REF!</f>
        <v>#REF!</v>
      </c>
      <c r="V6" s="141"/>
    </row>
    <row r="7" spans="1:22" ht="28.5" customHeight="1">
      <c r="A7" s="142"/>
      <c r="B7" s="143" t="s">
        <v>573</v>
      </c>
      <c r="C7" s="144"/>
      <c r="D7" s="145"/>
      <c r="E7" s="144" t="s">
        <v>574</v>
      </c>
      <c r="F7" s="146">
        <f>SUM(F8:F8)</f>
        <v>5000000</v>
      </c>
      <c r="G7" s="146">
        <f t="shared" ref="G7:Q7" si="1">SUM(G8:G8)</f>
        <v>0</v>
      </c>
      <c r="H7" s="146">
        <f t="shared" si="1"/>
        <v>4500000</v>
      </c>
      <c r="I7" s="146">
        <f t="shared" si="1"/>
        <v>9500000</v>
      </c>
      <c r="J7" s="146">
        <f t="shared" si="1"/>
        <v>0</v>
      </c>
      <c r="K7" s="146">
        <f>SUM(K8:K8)</f>
        <v>0</v>
      </c>
      <c r="L7" s="146">
        <f t="shared" si="1"/>
        <v>0</v>
      </c>
      <c r="M7" s="146">
        <f t="shared" si="1"/>
        <v>0</v>
      </c>
      <c r="N7" s="146">
        <f t="shared" si="1"/>
        <v>0</v>
      </c>
      <c r="O7" s="146">
        <f t="shared" si="1"/>
        <v>0</v>
      </c>
      <c r="P7" s="146">
        <f t="shared" si="1"/>
        <v>0</v>
      </c>
      <c r="Q7" s="146">
        <f t="shared" si="1"/>
        <v>15000000</v>
      </c>
      <c r="R7" s="136" t="str">
        <f>IF((G7+H7)=(P7+Q7),"ok","검토")</f>
        <v>검토</v>
      </c>
      <c r="S7" s="140"/>
      <c r="T7" s="147">
        <f>SUM(T8:T8)</f>
        <v>0</v>
      </c>
      <c r="U7" s="147">
        <f>SUM(U8:U8)</f>
        <v>0</v>
      </c>
      <c r="V7" s="147"/>
    </row>
    <row r="8" spans="1:22" ht="35.25" customHeight="1">
      <c r="A8" s="142"/>
      <c r="B8" s="142"/>
      <c r="C8" s="148">
        <v>161</v>
      </c>
      <c r="D8" s="149" t="s">
        <v>578</v>
      </c>
      <c r="E8" s="150" t="s">
        <v>575</v>
      </c>
      <c r="F8" s="151">
        <v>5000000</v>
      </c>
      <c r="G8" s="151"/>
      <c r="H8" s="151">
        <v>4500000</v>
      </c>
      <c r="I8" s="152">
        <f>F8+G8+H8</f>
        <v>9500000</v>
      </c>
      <c r="J8" s="151"/>
      <c r="K8" s="151"/>
      <c r="L8" s="152"/>
      <c r="M8" s="136" t="str">
        <f>IF(G8-J8&lt;0,"동의필요","-")</f>
        <v>-</v>
      </c>
      <c r="N8" s="153" t="s">
        <v>576</v>
      </c>
      <c r="O8" s="154" t="s">
        <v>550</v>
      </c>
      <c r="P8" s="154"/>
      <c r="Q8" s="154">
        <v>15000000</v>
      </c>
      <c r="R8" s="136" t="str">
        <f>IF((G8+H8)=(P8+Q8),"ok","검토")</f>
        <v>검토</v>
      </c>
      <c r="S8" s="155"/>
      <c r="T8" s="156"/>
      <c r="U8" s="156"/>
      <c r="V8" s="157"/>
    </row>
    <row r="9" spans="1:22" ht="30.75" customHeight="1"/>
    <row r="10" spans="1:22" ht="22.5" customHeight="1">
      <c r="A10" s="131" t="s">
        <v>551</v>
      </c>
      <c r="B10" s="131"/>
    </row>
    <row r="11" spans="1:22" ht="16.5" customHeight="1">
      <c r="H11" s="23"/>
      <c r="N11" s="132" t="s">
        <v>529</v>
      </c>
    </row>
    <row r="12" spans="1:22" ht="27.75" customHeight="1">
      <c r="A12" s="207" t="s">
        <v>530</v>
      </c>
      <c r="B12" s="207"/>
      <c r="C12" s="206" t="s">
        <v>552</v>
      </c>
      <c r="D12" s="207" t="s">
        <v>553</v>
      </c>
      <c r="E12" s="207" t="s">
        <v>554</v>
      </c>
      <c r="F12" s="206" t="s">
        <v>555</v>
      </c>
      <c r="G12" s="208" t="s">
        <v>556</v>
      </c>
      <c r="H12" s="209"/>
      <c r="I12" s="206" t="s">
        <v>557</v>
      </c>
      <c r="J12" s="208" t="s">
        <v>558</v>
      </c>
      <c r="K12" s="209"/>
      <c r="L12" s="206" t="s">
        <v>559</v>
      </c>
      <c r="M12" s="210" t="s">
        <v>560</v>
      </c>
      <c r="N12" s="207" t="s">
        <v>561</v>
      </c>
      <c r="O12" s="212" t="s">
        <v>562</v>
      </c>
      <c r="P12" s="209" t="s">
        <v>563</v>
      </c>
      <c r="Q12" s="209"/>
      <c r="R12" s="209"/>
      <c r="S12" s="133"/>
      <c r="T12" s="203" t="s">
        <v>564</v>
      </c>
      <c r="U12" s="204"/>
      <c r="V12" s="205" t="s">
        <v>565</v>
      </c>
    </row>
    <row r="13" spans="1:22" ht="14.25" customHeight="1">
      <c r="A13" s="207"/>
      <c r="B13" s="207"/>
      <c r="C13" s="206"/>
      <c r="D13" s="207"/>
      <c r="E13" s="207"/>
      <c r="F13" s="207"/>
      <c r="G13" s="134" t="s">
        <v>566</v>
      </c>
      <c r="H13" s="134" t="s">
        <v>567</v>
      </c>
      <c r="I13" s="207"/>
      <c r="J13" s="134" t="s">
        <v>566</v>
      </c>
      <c r="K13" s="134" t="s">
        <v>567</v>
      </c>
      <c r="L13" s="207"/>
      <c r="M13" s="211"/>
      <c r="N13" s="207"/>
      <c r="O13" s="213"/>
      <c r="P13" s="134" t="s">
        <v>568</v>
      </c>
      <c r="Q13" s="134" t="s">
        <v>569</v>
      </c>
      <c r="R13" s="134" t="s">
        <v>570</v>
      </c>
      <c r="S13" s="133"/>
      <c r="T13" s="135" t="s">
        <v>566</v>
      </c>
      <c r="U13" s="135" t="s">
        <v>567</v>
      </c>
      <c r="V13" s="205"/>
    </row>
    <row r="14" spans="1:22" ht="34.5" customHeight="1">
      <c r="A14" s="137" t="s">
        <v>90</v>
      </c>
      <c r="B14" s="138"/>
      <c r="C14" s="138"/>
      <c r="D14" s="138"/>
      <c r="E14" s="138"/>
      <c r="F14" s="139">
        <f t="shared" ref="F14:L14" si="2">F15</f>
        <v>8103805</v>
      </c>
      <c r="G14" s="139">
        <f t="shared" si="2"/>
        <v>0</v>
      </c>
      <c r="H14" s="139">
        <f t="shared" si="2"/>
        <v>4500000</v>
      </c>
      <c r="I14" s="139">
        <f t="shared" si="2"/>
        <v>12603805</v>
      </c>
      <c r="J14" s="139">
        <f t="shared" si="2"/>
        <v>0</v>
      </c>
      <c r="K14" s="139">
        <f t="shared" si="2"/>
        <v>0</v>
      </c>
      <c r="L14" s="139">
        <f t="shared" si="2"/>
        <v>0</v>
      </c>
      <c r="M14" s="139">
        <f>M15</f>
        <v>0</v>
      </c>
      <c r="N14" s="139"/>
      <c r="O14" s="139"/>
      <c r="P14" s="139">
        <f>P15</f>
        <v>0</v>
      </c>
      <c r="Q14" s="139">
        <f>Q15</f>
        <v>15000000</v>
      </c>
      <c r="R14" s="136" t="str">
        <f t="shared" ref="R14:R16" si="3">IF((G14+H14)=(P14+Q14),"ok","검토")</f>
        <v>검토</v>
      </c>
      <c r="S14" s="139">
        <f>S15</f>
        <v>0</v>
      </c>
      <c r="T14" s="139">
        <f>T15</f>
        <v>0</v>
      </c>
      <c r="U14" s="139">
        <f>U15</f>
        <v>0</v>
      </c>
      <c r="V14" s="139">
        <f>V15</f>
        <v>0</v>
      </c>
    </row>
    <row r="15" spans="1:22" ht="34.5" customHeight="1">
      <c r="A15" s="142"/>
      <c r="B15" s="143" t="s">
        <v>573</v>
      </c>
      <c r="C15" s="144"/>
      <c r="D15" s="145"/>
      <c r="E15" s="144" t="s">
        <v>574</v>
      </c>
      <c r="F15" s="146">
        <f t="shared" ref="F15:M15" si="4">SUM(F16:F16)</f>
        <v>8103805</v>
      </c>
      <c r="G15" s="146">
        <f t="shared" si="4"/>
        <v>0</v>
      </c>
      <c r="H15" s="146">
        <f t="shared" si="4"/>
        <v>4500000</v>
      </c>
      <c r="I15" s="146">
        <f t="shared" si="4"/>
        <v>12603805</v>
      </c>
      <c r="J15" s="146">
        <f t="shared" si="4"/>
        <v>0</v>
      </c>
      <c r="K15" s="146">
        <f t="shared" si="4"/>
        <v>0</v>
      </c>
      <c r="L15" s="146">
        <f t="shared" si="4"/>
        <v>0</v>
      </c>
      <c r="M15" s="146">
        <f t="shared" si="4"/>
        <v>0</v>
      </c>
      <c r="N15" s="146"/>
      <c r="O15" s="146"/>
      <c r="P15" s="146">
        <f>SUM(P16:P16)</f>
        <v>0</v>
      </c>
      <c r="Q15" s="146">
        <f>SUM(Q16:Q16)</f>
        <v>15000000</v>
      </c>
      <c r="R15" s="136" t="str">
        <f t="shared" si="3"/>
        <v>검토</v>
      </c>
      <c r="S15" s="146">
        <f>SUM(S16:S16)</f>
        <v>0</v>
      </c>
      <c r="T15" s="146">
        <f>SUM(T16:T16)</f>
        <v>0</v>
      </c>
      <c r="U15" s="146">
        <f>SUM(U16:U16)</f>
        <v>0</v>
      </c>
      <c r="V15" s="146">
        <f>SUM(V16:V16)</f>
        <v>0</v>
      </c>
    </row>
    <row r="16" spans="1:22" ht="30" customHeight="1">
      <c r="A16" s="142"/>
      <c r="B16" s="142"/>
      <c r="C16" s="148">
        <v>162</v>
      </c>
      <c r="D16" s="149" t="s">
        <v>578</v>
      </c>
      <c r="E16" s="149" t="s">
        <v>571</v>
      </c>
      <c r="F16" s="151">
        <v>8103805</v>
      </c>
      <c r="G16" s="151">
        <v>0</v>
      </c>
      <c r="H16" s="151">
        <v>4500000</v>
      </c>
      <c r="I16" s="152">
        <f>F16+G16+H16</f>
        <v>12603805</v>
      </c>
      <c r="J16" s="151"/>
      <c r="K16" s="151"/>
      <c r="L16" s="152"/>
      <c r="M16" s="136" t="str">
        <f>IF(G16-J16&lt;0,"동의필요","-")</f>
        <v>-</v>
      </c>
      <c r="N16" s="154"/>
      <c r="O16" s="154" t="s">
        <v>550</v>
      </c>
      <c r="P16" s="154"/>
      <c r="Q16" s="154">
        <v>15000000</v>
      </c>
      <c r="R16" s="136" t="str">
        <f t="shared" si="3"/>
        <v>검토</v>
      </c>
      <c r="S16" s="155"/>
      <c r="T16" s="156"/>
      <c r="U16" s="156"/>
      <c r="V16" s="157"/>
    </row>
  </sheetData>
  <mergeCells count="31">
    <mergeCell ref="T4:U4"/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G12:H12"/>
    <mergeCell ref="M4:M5"/>
    <mergeCell ref="N4:N5"/>
    <mergeCell ref="O4:O5"/>
    <mergeCell ref="P4:R4"/>
    <mergeCell ref="P12:R12"/>
    <mergeCell ref="A12:B13"/>
    <mergeCell ref="C12:C13"/>
    <mergeCell ref="D12:D13"/>
    <mergeCell ref="E12:E13"/>
    <mergeCell ref="F12:F13"/>
    <mergeCell ref="T12:U12"/>
    <mergeCell ref="V12:V13"/>
    <mergeCell ref="I12:I13"/>
    <mergeCell ref="J12:K12"/>
    <mergeCell ref="L12:L13"/>
    <mergeCell ref="M12:M13"/>
    <mergeCell ref="N12:N13"/>
    <mergeCell ref="O12:O13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7" orientation="portrait" cellComments="asDisplayed" r:id="rId1"/>
  <headerFooter>
    <oddFooter>&amp;C&amp;P/&amp;N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40" customWidth="1"/>
    <col min="2" max="2" width="22" style="40" customWidth="1"/>
    <col min="3" max="3" width="17.875" style="40" customWidth="1"/>
    <col min="4" max="4" width="14.75" style="40" customWidth="1"/>
    <col min="5" max="5" width="15.25" style="40" customWidth="1"/>
    <col min="6" max="6" width="14.25" style="40" customWidth="1"/>
    <col min="7" max="7" width="13.5" style="40" customWidth="1"/>
    <col min="8" max="8" width="17.25" style="40" customWidth="1"/>
    <col min="9" max="9" width="17.125" style="42" hidden="1" customWidth="1"/>
    <col min="10" max="10" width="16" style="42" hidden="1" customWidth="1"/>
    <col min="11" max="11" width="14.625" style="42" hidden="1" customWidth="1"/>
    <col min="12" max="12" width="21.75" style="42" hidden="1" customWidth="1"/>
    <col min="13" max="14" width="14.75" style="42" hidden="1" customWidth="1"/>
    <col min="15" max="15" width="12.25" style="42" hidden="1" customWidth="1"/>
    <col min="16" max="16" width="13.375" style="42" hidden="1" customWidth="1"/>
    <col min="17" max="16384" width="9" style="40"/>
  </cols>
  <sheetData>
    <row r="1" spans="2:16" ht="33" customHeight="1">
      <c r="B1" s="194" t="s">
        <v>514</v>
      </c>
      <c r="C1" s="195"/>
      <c r="D1" s="195"/>
      <c r="E1" s="195"/>
      <c r="F1" s="195"/>
      <c r="G1" s="195"/>
      <c r="H1" s="195"/>
    </row>
    <row r="2" spans="2:16" ht="12.75" customHeight="1">
      <c r="B2" s="43"/>
      <c r="C2" s="44"/>
      <c r="D2" s="44"/>
      <c r="E2" s="44"/>
      <c r="F2" s="44"/>
      <c r="G2" s="44"/>
      <c r="H2" s="44"/>
    </row>
    <row r="3" spans="2:16" ht="23.25" customHeight="1">
      <c r="B3" s="45" t="s">
        <v>11</v>
      </c>
      <c r="C3" s="46"/>
      <c r="D3" s="38" t="s">
        <v>117</v>
      </c>
      <c r="E3" s="38" t="e">
        <f>SUM(D7:E7)</f>
        <v>#REF!</v>
      </c>
      <c r="F3" s="38" t="s">
        <v>118</v>
      </c>
      <c r="G3" s="38" t="e">
        <f>SUM(F7:G7)</f>
        <v>#REF!</v>
      </c>
      <c r="H3" s="39"/>
    </row>
    <row r="4" spans="2:16" s="48" customFormat="1" ht="18" customHeight="1" thickBot="1">
      <c r="B4" s="47"/>
      <c r="H4" s="49" t="s">
        <v>12</v>
      </c>
      <c r="I4" s="50"/>
      <c r="J4" s="50"/>
      <c r="K4" s="50"/>
      <c r="L4" s="50"/>
      <c r="M4" s="51" t="s">
        <v>13</v>
      </c>
      <c r="N4" s="50"/>
      <c r="O4" s="51" t="s">
        <v>14</v>
      </c>
      <c r="P4" s="51"/>
    </row>
    <row r="5" spans="2:16" ht="33" customHeight="1">
      <c r="B5" s="196" t="s">
        <v>15</v>
      </c>
      <c r="C5" s="198" t="s">
        <v>16</v>
      </c>
      <c r="D5" s="200" t="s">
        <v>17</v>
      </c>
      <c r="E5" s="200"/>
      <c r="F5" s="200" t="s">
        <v>18</v>
      </c>
      <c r="G5" s="200"/>
      <c r="H5" s="201" t="s">
        <v>19</v>
      </c>
      <c r="I5" s="178" t="s">
        <v>20</v>
      </c>
      <c r="J5" s="178"/>
      <c r="K5" s="174" t="s">
        <v>21</v>
      </c>
      <c r="L5" s="176" t="s">
        <v>22</v>
      </c>
      <c r="M5" s="178" t="s">
        <v>23</v>
      </c>
      <c r="N5" s="179"/>
      <c r="O5" s="180" t="s">
        <v>24</v>
      </c>
      <c r="P5" s="181"/>
    </row>
    <row r="6" spans="2:16" ht="33" customHeight="1">
      <c r="B6" s="197"/>
      <c r="C6" s="199"/>
      <c r="D6" s="52" t="s">
        <v>25</v>
      </c>
      <c r="E6" s="52" t="s">
        <v>26</v>
      </c>
      <c r="F6" s="52" t="s">
        <v>25</v>
      </c>
      <c r="G6" s="52" t="s">
        <v>26</v>
      </c>
      <c r="H6" s="202"/>
      <c r="I6" s="53" t="s">
        <v>27</v>
      </c>
      <c r="J6" s="54" t="s">
        <v>28</v>
      </c>
      <c r="K6" s="175"/>
      <c r="L6" s="177"/>
      <c r="M6" s="55" t="s">
        <v>27</v>
      </c>
      <c r="N6" s="56" t="s">
        <v>28</v>
      </c>
      <c r="O6" s="182"/>
      <c r="P6" s="183"/>
    </row>
    <row r="7" spans="2:16" ht="45" customHeight="1" thickBot="1">
      <c r="B7" s="57" t="s">
        <v>29</v>
      </c>
      <c r="C7" s="58">
        <f t="shared" ref="C7:H7" si="0">SUM(C8:C18)</f>
        <v>0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9" t="e">
        <f t="shared" si="0"/>
        <v>#REF!</v>
      </c>
      <c r="I7" s="60" t="e">
        <f>E25+D25</f>
        <v>#REF!</v>
      </c>
      <c r="J7" s="61" t="e">
        <f>F25+G25</f>
        <v>#REF!</v>
      </c>
      <c r="K7" s="62" t="e">
        <f>I7-J7</f>
        <v>#REF!</v>
      </c>
      <c r="L7" s="63" t="s">
        <v>30</v>
      </c>
      <c r="M7" s="64" t="e">
        <f>D24+E24</f>
        <v>#REF!</v>
      </c>
      <c r="N7" s="65" t="e">
        <f>F24+G24</f>
        <v>#REF!</v>
      </c>
      <c r="O7" s="66">
        <v>0</v>
      </c>
      <c r="P7" s="66">
        <v>0</v>
      </c>
    </row>
    <row r="8" spans="2:16" ht="45" hidden="1" customHeight="1" thickBot="1">
      <c r="B8" s="67" t="s">
        <v>31</v>
      </c>
      <c r="C8" s="58">
        <v>0</v>
      </c>
      <c r="D8" s="15"/>
      <c r="E8" s="15"/>
      <c r="F8" s="15"/>
      <c r="G8" s="15"/>
      <c r="H8" s="59">
        <f>C8-F8+G8</f>
        <v>0</v>
      </c>
      <c r="I8" s="68" t="e">
        <f>D7+E7</f>
        <v>#REF!</v>
      </c>
      <c r="J8" s="69" t="e">
        <f>F7+G7</f>
        <v>#REF!</v>
      </c>
      <c r="K8" s="70" t="e">
        <f>I8-J8</f>
        <v>#REF!</v>
      </c>
      <c r="L8" s="71"/>
      <c r="M8" s="72"/>
      <c r="N8" s="73"/>
      <c r="O8" s="74"/>
      <c r="P8" s="74"/>
    </row>
    <row r="9" spans="2:16" ht="45" customHeight="1">
      <c r="B9" s="75" t="s">
        <v>83</v>
      </c>
      <c r="C9" s="76"/>
      <c r="D9" s="15" t="e">
        <f>SUMIFS(#REF!,#REF!,'2추총괄표'!$B9)</f>
        <v>#REF!</v>
      </c>
      <c r="E9" s="15" t="e">
        <f>SUMIFS(#REF!,#REF!,'2추총괄표'!$B9)</f>
        <v>#REF!</v>
      </c>
      <c r="F9" s="15" t="e">
        <f>SUMIFS(#REF!,#REF!,'2추총괄표'!$B9)</f>
        <v>#REF!</v>
      </c>
      <c r="G9" s="15" t="e">
        <f>SUMIFS(#REF!,#REF!,'2추총괄표'!$B9)</f>
        <v>#REF!</v>
      </c>
      <c r="H9" s="59" t="e">
        <f>C9+F9+G9</f>
        <v>#REF!</v>
      </c>
      <c r="I9" s="192" t="s">
        <v>32</v>
      </c>
      <c r="J9" s="193"/>
      <c r="K9" s="50"/>
      <c r="N9" s="77" t="s">
        <v>33</v>
      </c>
    </row>
    <row r="10" spans="2:16" ht="45" customHeight="1" thickBot="1">
      <c r="B10" s="75" t="s">
        <v>84</v>
      </c>
      <c r="C10" s="58"/>
      <c r="D10" s="15" t="e">
        <f>SUMIFS(#REF!,#REF!,'2추총괄표'!$B10)</f>
        <v>#REF!</v>
      </c>
      <c r="E10" s="15" t="e">
        <f>SUMIFS(#REF!,#REF!,'2추총괄표'!$B10)</f>
        <v>#REF!</v>
      </c>
      <c r="F10" s="15" t="e">
        <f>SUMIFS(#REF!,#REF!,'2추총괄표'!$B10)</f>
        <v>#REF!</v>
      </c>
      <c r="G10" s="15" t="e">
        <f>SUMIFS(#REF!,#REF!,'2추총괄표'!$B10)</f>
        <v>#REF!</v>
      </c>
      <c r="H10" s="59" t="e">
        <f t="shared" ref="H10:H18" si="1">C10+F10+G10</f>
        <v>#REF!</v>
      </c>
      <c r="I10" s="78" t="e">
        <f>#REF!+#REF!</f>
        <v>#REF!</v>
      </c>
      <c r="J10" s="79" t="e">
        <f>#REF!+#REF!</f>
        <v>#REF!</v>
      </c>
      <c r="K10" s="50"/>
      <c r="N10" s="80" t="e">
        <f>M7-N7</f>
        <v>#REF!</v>
      </c>
    </row>
    <row r="11" spans="2:16" ht="45" customHeight="1">
      <c r="B11" s="75" t="s">
        <v>85</v>
      </c>
      <c r="C11" s="58"/>
      <c r="D11" s="15" t="e">
        <f>SUMIFS(#REF!,#REF!,'2추총괄표'!$B11)</f>
        <v>#REF!</v>
      </c>
      <c r="E11" s="15" t="e">
        <f>SUMIFS(#REF!,#REF!,'2추총괄표'!$B11)</f>
        <v>#REF!</v>
      </c>
      <c r="F11" s="15" t="e">
        <f>SUMIFS(#REF!,#REF!,'2추총괄표'!$B11)</f>
        <v>#REF!</v>
      </c>
      <c r="G11" s="15" t="e">
        <f>SUMIFS(#REF!,#REF!,'2추총괄표'!$B11)</f>
        <v>#REF!</v>
      </c>
      <c r="H11" s="59" t="e">
        <f t="shared" si="1"/>
        <v>#REF!</v>
      </c>
      <c r="J11" s="81"/>
      <c r="K11" s="82"/>
    </row>
    <row r="12" spans="2:16" ht="45" customHeight="1">
      <c r="B12" s="75" t="s">
        <v>86</v>
      </c>
      <c r="C12" s="58"/>
      <c r="D12" s="15" t="e">
        <f>SUMIFS(#REF!,#REF!,'2추총괄표'!$B12)</f>
        <v>#REF!</v>
      </c>
      <c r="E12" s="15" t="e">
        <f>SUMIFS(#REF!,#REF!,'2추총괄표'!$B12)</f>
        <v>#REF!</v>
      </c>
      <c r="F12" s="15" t="e">
        <f>SUMIFS(#REF!,#REF!,'2추총괄표'!$B12)</f>
        <v>#REF!</v>
      </c>
      <c r="G12" s="15" t="e">
        <f>SUMIFS(#REF!,#REF!,'2추총괄표'!$B12)</f>
        <v>#REF!</v>
      </c>
      <c r="H12" s="59" t="e">
        <f t="shared" si="1"/>
        <v>#REF!</v>
      </c>
      <c r="J12" s="83"/>
      <c r="L12" s="84"/>
      <c r="M12" s="84"/>
    </row>
    <row r="13" spans="2:16" ht="45" customHeight="1">
      <c r="B13" s="75" t="s">
        <v>87</v>
      </c>
      <c r="C13" s="58"/>
      <c r="D13" s="15" t="e">
        <f>SUMIFS(#REF!,#REF!,'2추총괄표'!$B13)</f>
        <v>#REF!</v>
      </c>
      <c r="E13" s="15" t="e">
        <f>SUMIFS(#REF!,#REF!,'2추총괄표'!$B13)</f>
        <v>#REF!</v>
      </c>
      <c r="F13" s="15" t="e">
        <f>SUMIFS(#REF!,#REF!,'2추총괄표'!$B13)</f>
        <v>#REF!</v>
      </c>
      <c r="G13" s="15" t="e">
        <f>SUMIFS(#REF!,#REF!,'2추총괄표'!$B13)</f>
        <v>#REF!</v>
      </c>
      <c r="H13" s="59" t="e">
        <f t="shared" si="1"/>
        <v>#REF!</v>
      </c>
      <c r="K13" s="11"/>
      <c r="L13" s="12"/>
      <c r="N13" s="42" t="s">
        <v>34</v>
      </c>
    </row>
    <row r="14" spans="2:16" s="87" customFormat="1" ht="45" customHeight="1">
      <c r="B14" s="75" t="s">
        <v>88</v>
      </c>
      <c r="C14" s="85"/>
      <c r="D14" s="15" t="e">
        <f>SUMIFS(#REF!,#REF!,'2추총괄표'!$B14)</f>
        <v>#REF!</v>
      </c>
      <c r="E14" s="15" t="e">
        <f>SUMIFS(#REF!,#REF!,'2추총괄표'!$B14)</f>
        <v>#REF!</v>
      </c>
      <c r="F14" s="15" t="e">
        <f>SUMIFS(#REF!,#REF!,'2추총괄표'!$B14)</f>
        <v>#REF!</v>
      </c>
      <c r="G14" s="15" t="e">
        <f>SUMIFS(#REF!,#REF!,'2추총괄표'!$B14)</f>
        <v>#REF!</v>
      </c>
      <c r="H14" s="59" t="e">
        <f t="shared" si="1"/>
        <v>#REF!</v>
      </c>
      <c r="I14" s="86"/>
      <c r="J14" s="86"/>
      <c r="K14" s="11"/>
      <c r="L14" s="12"/>
      <c r="M14" s="72"/>
      <c r="N14" s="73" t="e">
        <f>N10-K7</f>
        <v>#REF!</v>
      </c>
      <c r="O14" s="86"/>
      <c r="P14" s="86"/>
    </row>
    <row r="15" spans="2:16" s="87" customFormat="1" ht="45" customHeight="1">
      <c r="B15" s="75" t="s">
        <v>58</v>
      </c>
      <c r="C15" s="85"/>
      <c r="D15" s="15" t="e">
        <f>SUMIFS(#REF!,#REF!,'2추총괄표'!$B15)</f>
        <v>#REF!</v>
      </c>
      <c r="E15" s="15" t="e">
        <f>SUMIFS(#REF!,#REF!,'2추총괄표'!$B15)</f>
        <v>#REF!</v>
      </c>
      <c r="F15" s="15" t="e">
        <f>SUMIFS(#REF!,#REF!,'2추총괄표'!$B15)</f>
        <v>#REF!</v>
      </c>
      <c r="G15" s="15" t="e">
        <f>SUMIFS(#REF!,#REF!,'2추총괄표'!$B15)</f>
        <v>#REF!</v>
      </c>
      <c r="H15" s="59" t="e">
        <f t="shared" si="1"/>
        <v>#REF!</v>
      </c>
      <c r="I15" s="86"/>
      <c r="J15" s="86"/>
      <c r="K15" s="11"/>
      <c r="L15" s="12"/>
      <c r="M15" s="86"/>
      <c r="N15" s="86"/>
      <c r="O15" s="86"/>
      <c r="P15" s="86"/>
    </row>
    <row r="16" spans="2:16" s="87" customFormat="1" ht="45" customHeight="1">
      <c r="B16" s="75" t="s">
        <v>89</v>
      </c>
      <c r="C16" s="85"/>
      <c r="D16" s="15" t="e">
        <f>SUMIFS(#REF!,#REF!,'2추총괄표'!$B16)</f>
        <v>#REF!</v>
      </c>
      <c r="E16" s="15" t="e">
        <f>SUMIFS(#REF!,#REF!,'2추총괄표'!$B16)</f>
        <v>#REF!</v>
      </c>
      <c r="F16" s="15" t="e">
        <f>SUMIFS(#REF!,#REF!,'2추총괄표'!$B16)</f>
        <v>#REF!</v>
      </c>
      <c r="G16" s="15" t="e">
        <f>SUMIFS(#REF!,#REF!,'2추총괄표'!$B16)</f>
        <v>#REF!</v>
      </c>
      <c r="H16" s="59" t="e">
        <f t="shared" si="1"/>
        <v>#REF!</v>
      </c>
      <c r="I16" s="86"/>
      <c r="J16" s="86"/>
      <c r="K16" s="11"/>
      <c r="L16" s="12"/>
      <c r="M16" s="86"/>
      <c r="N16" s="86"/>
      <c r="O16" s="86"/>
      <c r="P16" s="86"/>
    </row>
    <row r="17" spans="2:16" s="91" customFormat="1" ht="45" customHeight="1">
      <c r="B17" s="88" t="s">
        <v>90</v>
      </c>
      <c r="C17" s="89"/>
      <c r="D17" s="15" t="e">
        <f>SUMIFS(#REF!,#REF!,'2추총괄표'!$B17)</f>
        <v>#REF!</v>
      </c>
      <c r="E17" s="15" t="e">
        <f>SUMIFS(#REF!,#REF!,'2추총괄표'!$B17)</f>
        <v>#REF!</v>
      </c>
      <c r="F17" s="15" t="e">
        <f>SUMIFS(#REF!,#REF!,'2추총괄표'!$B17)</f>
        <v>#REF!</v>
      </c>
      <c r="G17" s="15" t="e">
        <f>SUMIFS(#REF!,#REF!,'2추총괄표'!$B17)</f>
        <v>#REF!</v>
      </c>
      <c r="H17" s="59" t="e">
        <f t="shared" si="1"/>
        <v>#REF!</v>
      </c>
      <c r="I17" s="90"/>
      <c r="J17" s="90"/>
      <c r="K17" s="11"/>
      <c r="L17" s="12"/>
      <c r="M17" s="90"/>
      <c r="N17" s="90"/>
      <c r="O17" s="90"/>
      <c r="P17" s="90"/>
    </row>
    <row r="18" spans="2:16" s="87" customFormat="1" ht="45" customHeight="1" thickBot="1">
      <c r="B18" s="92" t="s">
        <v>509</v>
      </c>
      <c r="C18" s="93"/>
      <c r="D18" s="16" t="e">
        <f>SUMIFS(#REF!,#REF!,'2추총괄표'!$B18)</f>
        <v>#REF!</v>
      </c>
      <c r="E18" s="16" t="e">
        <f>SUMIFS(#REF!,#REF!,'2추총괄표'!$B18)</f>
        <v>#REF!</v>
      </c>
      <c r="F18" s="16" t="e">
        <f>SUMIFS(#REF!,#REF!,'2추총괄표'!$B18)</f>
        <v>#REF!</v>
      </c>
      <c r="G18" s="16" t="e">
        <f>SUMIFS(#REF!,#REF!,'2추총괄표'!$B18)</f>
        <v>#REF!</v>
      </c>
      <c r="H18" s="94" t="e">
        <f t="shared" si="1"/>
        <v>#REF!</v>
      </c>
      <c r="I18" s="86"/>
      <c r="J18" s="86"/>
      <c r="K18" s="11"/>
      <c r="L18" s="12"/>
      <c r="M18" s="86"/>
      <c r="N18" s="86"/>
      <c r="O18" s="86"/>
      <c r="P18" s="86"/>
    </row>
    <row r="19" spans="2:16" ht="18" customHeight="1">
      <c r="B19" s="48"/>
      <c r="C19" s="48"/>
      <c r="D19" s="48"/>
      <c r="E19" s="48"/>
      <c r="F19" s="48"/>
      <c r="G19" s="48"/>
      <c r="H19" s="48"/>
      <c r="K19" s="11"/>
      <c r="L19" s="12"/>
    </row>
    <row r="20" spans="2:16" ht="20.25">
      <c r="B20" s="95" t="s">
        <v>35</v>
      </c>
      <c r="C20" s="45"/>
      <c r="D20" s="45"/>
      <c r="E20" s="45"/>
      <c r="F20" s="45"/>
      <c r="G20" s="45"/>
      <c r="H20" s="96"/>
      <c r="K20" s="11"/>
      <c r="L20" s="12"/>
    </row>
    <row r="21" spans="2:16" ht="19.5" thickBot="1">
      <c r="B21" s="47"/>
      <c r="C21" s="48"/>
      <c r="D21" s="48"/>
      <c r="E21" s="48"/>
      <c r="F21" s="48"/>
      <c r="G21" s="48"/>
      <c r="H21" s="49" t="s">
        <v>5</v>
      </c>
    </row>
    <row r="22" spans="2:16" ht="33" customHeight="1">
      <c r="B22" s="184" t="s">
        <v>36</v>
      </c>
      <c r="C22" s="186" t="s">
        <v>37</v>
      </c>
      <c r="D22" s="188" t="s">
        <v>17</v>
      </c>
      <c r="E22" s="189"/>
      <c r="F22" s="188" t="s">
        <v>18</v>
      </c>
      <c r="G22" s="189"/>
      <c r="H22" s="190" t="s">
        <v>19</v>
      </c>
    </row>
    <row r="23" spans="2:16" ht="33" customHeight="1">
      <c r="B23" s="185"/>
      <c r="C23" s="187"/>
      <c r="D23" s="52" t="s">
        <v>25</v>
      </c>
      <c r="E23" s="52" t="s">
        <v>26</v>
      </c>
      <c r="F23" s="52" t="s">
        <v>25</v>
      </c>
      <c r="G23" s="52" t="s">
        <v>26</v>
      </c>
      <c r="H23" s="191"/>
      <c r="I23" s="42" t="s">
        <v>38</v>
      </c>
    </row>
    <row r="24" spans="2:16" ht="45" customHeight="1">
      <c r="B24" s="57" t="s">
        <v>39</v>
      </c>
      <c r="C24" s="58">
        <f t="shared" ref="C24:G24" si="2">SUM(C25:C26)</f>
        <v>0</v>
      </c>
      <c r="D24" s="15" t="e">
        <f t="shared" si="2"/>
        <v>#REF!</v>
      </c>
      <c r="E24" s="58" t="e">
        <f t="shared" si="2"/>
        <v>#REF!</v>
      </c>
      <c r="F24" s="15" t="e">
        <f t="shared" si="2"/>
        <v>#REF!</v>
      </c>
      <c r="G24" s="58" t="e">
        <f t="shared" si="2"/>
        <v>#REF!</v>
      </c>
      <c r="H24" s="59" t="e">
        <f>SUM(H25:H26)</f>
        <v>#REF!</v>
      </c>
      <c r="I24" s="50" t="e">
        <f>C24+D24+E24</f>
        <v>#REF!</v>
      </c>
      <c r="J24" s="50" t="e">
        <f>I24-H24</f>
        <v>#REF!</v>
      </c>
      <c r="K24" s="50" t="s">
        <v>40</v>
      </c>
    </row>
    <row r="25" spans="2:16" ht="45" customHeight="1">
      <c r="B25" s="57" t="s">
        <v>6</v>
      </c>
      <c r="C25" s="58"/>
      <c r="D25" s="15" t="e">
        <f>#REF!</f>
        <v>#REF!</v>
      </c>
      <c r="E25" s="15" t="e">
        <f>#REF!</f>
        <v>#REF!</v>
      </c>
      <c r="F25" s="15" t="e">
        <f>#REF!</f>
        <v>#REF!</v>
      </c>
      <c r="G25" s="15" t="e">
        <f>#REF!</f>
        <v>#REF!</v>
      </c>
      <c r="H25" s="59" t="e">
        <f>C25+F25+G25</f>
        <v>#REF!</v>
      </c>
      <c r="I25" s="50" t="e">
        <f>C25+D25+E25</f>
        <v>#REF!</v>
      </c>
      <c r="J25" s="50" t="e">
        <f>I25-H25</f>
        <v>#REF!</v>
      </c>
      <c r="K25" s="50" t="s">
        <v>40</v>
      </c>
    </row>
    <row r="26" spans="2:16" ht="45" customHeight="1" thickBot="1">
      <c r="B26" s="97" t="s">
        <v>41</v>
      </c>
      <c r="C26" s="98"/>
      <c r="D26" s="16"/>
      <c r="E26" s="16"/>
      <c r="F26" s="16"/>
      <c r="G26" s="16"/>
      <c r="H26" s="94">
        <f>C26+F26+G26</f>
        <v>0</v>
      </c>
      <c r="I26" s="50">
        <f>C26+D26+E26</f>
        <v>0</v>
      </c>
      <c r="J26" s="50">
        <f>I26-H26</f>
        <v>0</v>
      </c>
      <c r="K26" s="50" t="s">
        <v>40</v>
      </c>
    </row>
    <row r="27" spans="2:16" ht="9" customHeight="1">
      <c r="B27" s="48"/>
      <c r="C27" s="48"/>
      <c r="D27" s="48"/>
      <c r="E27" s="48"/>
      <c r="F27" s="48"/>
      <c r="G27" s="48"/>
      <c r="H27" s="48"/>
    </row>
    <row r="28" spans="2:16" ht="20.25" hidden="1" customHeight="1"/>
    <row r="29" spans="2:16" ht="20.25" hidden="1" customHeight="1"/>
    <row r="30" spans="2:16" ht="14.25" hidden="1">
      <c r="B30" s="99" t="s">
        <v>7</v>
      </c>
      <c r="C30" s="100" t="s">
        <v>42</v>
      </c>
      <c r="D30" s="101" t="s">
        <v>43</v>
      </c>
      <c r="E30" s="100" t="s">
        <v>44</v>
      </c>
      <c r="G30" s="42"/>
      <c r="H30" s="42"/>
      <c r="O30" s="40"/>
      <c r="P30" s="40"/>
    </row>
    <row r="31" spans="2:16" ht="15" hidden="1">
      <c r="B31" s="102" t="s">
        <v>8</v>
      </c>
      <c r="C31" s="103">
        <v>39922113</v>
      </c>
      <c r="D31" s="104"/>
      <c r="E31" s="104">
        <f>SUM(C31:D31)</f>
        <v>39922113</v>
      </c>
      <c r="G31" s="42"/>
      <c r="H31" s="42"/>
      <c r="O31" s="40"/>
      <c r="P31" s="40"/>
    </row>
    <row r="32" spans="2:16" ht="15" hidden="1">
      <c r="B32" s="102" t="s">
        <v>9</v>
      </c>
      <c r="C32" s="103">
        <v>3302571667</v>
      </c>
      <c r="D32" s="103">
        <v>1780946434</v>
      </c>
      <c r="E32" s="104">
        <f t="shared" ref="E32:E41" si="3">SUM(C32:D32)</f>
        <v>5083518101</v>
      </c>
      <c r="G32" s="42"/>
      <c r="H32" s="42"/>
      <c r="O32" s="40"/>
      <c r="P32" s="40"/>
    </row>
    <row r="33" spans="2:16" ht="15" hidden="1">
      <c r="B33" s="102" t="s">
        <v>0</v>
      </c>
      <c r="C33" s="103">
        <v>155329320</v>
      </c>
      <c r="D33" s="103">
        <v>384743740</v>
      </c>
      <c r="E33" s="104">
        <f t="shared" si="3"/>
        <v>540073060</v>
      </c>
      <c r="G33" s="42"/>
      <c r="H33" s="42"/>
      <c r="O33" s="40"/>
      <c r="P33" s="40"/>
    </row>
    <row r="34" spans="2:16" ht="15" hidden="1">
      <c r="B34" s="105" t="s">
        <v>80</v>
      </c>
      <c r="C34" s="103">
        <v>1142858974</v>
      </c>
      <c r="D34" s="104"/>
      <c r="E34" s="104">
        <f t="shared" si="3"/>
        <v>1142858974</v>
      </c>
      <c r="G34" s="42"/>
      <c r="H34" s="42"/>
      <c r="O34" s="40"/>
      <c r="P34" s="40"/>
    </row>
    <row r="35" spans="2:16" ht="15" hidden="1">
      <c r="B35" s="102" t="s">
        <v>4</v>
      </c>
      <c r="C35" s="103">
        <v>224243208</v>
      </c>
      <c r="D35" s="103">
        <v>52484400</v>
      </c>
      <c r="E35" s="104">
        <f t="shared" si="3"/>
        <v>276727608</v>
      </c>
      <c r="G35" s="42"/>
      <c r="H35" s="42"/>
      <c r="O35" s="40"/>
      <c r="P35" s="40"/>
    </row>
    <row r="36" spans="2:16" ht="15" hidden="1">
      <c r="B36" s="105" t="s">
        <v>81</v>
      </c>
      <c r="C36" s="103">
        <v>466978999</v>
      </c>
      <c r="D36" s="104"/>
      <c r="E36" s="104">
        <f t="shared" si="3"/>
        <v>466978999</v>
      </c>
      <c r="G36" s="42"/>
      <c r="H36" s="42"/>
      <c r="O36" s="40"/>
      <c r="P36" s="40"/>
    </row>
    <row r="37" spans="2:16" ht="15" hidden="1">
      <c r="B37" s="105" t="s">
        <v>82</v>
      </c>
      <c r="C37" s="103">
        <v>3254006708</v>
      </c>
      <c r="D37" s="104"/>
      <c r="E37" s="104">
        <f t="shared" si="3"/>
        <v>3254006708</v>
      </c>
      <c r="G37" s="42"/>
      <c r="H37" s="42"/>
      <c r="O37" s="40"/>
      <c r="P37" s="40"/>
    </row>
    <row r="38" spans="2:16" ht="15" hidden="1">
      <c r="B38" s="102" t="s">
        <v>1</v>
      </c>
      <c r="C38" s="103">
        <v>1220859831</v>
      </c>
      <c r="D38" s="104"/>
      <c r="E38" s="104">
        <f t="shared" si="3"/>
        <v>1220859831</v>
      </c>
      <c r="G38" s="42"/>
      <c r="H38" s="42"/>
      <c r="O38" s="40"/>
      <c r="P38" s="40"/>
    </row>
    <row r="39" spans="2:16" ht="15" hidden="1">
      <c r="B39" s="102" t="s">
        <v>2</v>
      </c>
      <c r="C39" s="103">
        <v>866963933</v>
      </c>
      <c r="D39" s="103">
        <v>28360000</v>
      </c>
      <c r="E39" s="104">
        <f t="shared" si="3"/>
        <v>895323933</v>
      </c>
      <c r="G39" s="42"/>
      <c r="H39" s="42"/>
      <c r="O39" s="40"/>
      <c r="P39" s="40"/>
    </row>
    <row r="40" spans="2:16" ht="15" hidden="1">
      <c r="B40" s="102" t="s">
        <v>3</v>
      </c>
      <c r="C40" s="103">
        <v>4882582917</v>
      </c>
      <c r="D40" s="104"/>
      <c r="E40" s="104">
        <f t="shared" si="3"/>
        <v>4882582917</v>
      </c>
      <c r="G40" s="42"/>
      <c r="H40" s="42"/>
      <c r="O40" s="40"/>
      <c r="P40" s="40"/>
    </row>
    <row r="41" spans="2:16" ht="15" hidden="1">
      <c r="B41" s="102" t="s">
        <v>10</v>
      </c>
      <c r="C41" s="104">
        <f>SUM(C31:C40)</f>
        <v>15556317670</v>
      </c>
      <c r="D41" s="104">
        <f>SUM(D31:D40)</f>
        <v>2246534574</v>
      </c>
      <c r="E41" s="104">
        <f t="shared" si="3"/>
        <v>17802852244</v>
      </c>
      <c r="G41" s="42"/>
      <c r="H41" s="42"/>
      <c r="O41" s="40"/>
      <c r="P41" s="40"/>
    </row>
    <row r="42" spans="2:16" hidden="1"/>
    <row r="43" spans="2:16" hidden="1">
      <c r="B43" s="13" t="s">
        <v>45</v>
      </c>
      <c r="C43" s="14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82" t="s">
        <v>46</v>
      </c>
    </row>
    <row r="290" spans="9:11">
      <c r="I290" s="106"/>
      <c r="K290" s="42">
        <v>-50000</v>
      </c>
    </row>
  </sheetData>
  <mergeCells count="17">
    <mergeCell ref="H22:H23"/>
    <mergeCell ref="F22:G22"/>
    <mergeCell ref="D22:E22"/>
    <mergeCell ref="C22:C23"/>
    <mergeCell ref="B22:B23"/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40" customWidth="1"/>
    <col min="2" max="2" width="22" style="40" customWidth="1"/>
    <col min="3" max="3" width="17.875" style="40" customWidth="1"/>
    <col min="4" max="4" width="14.75" style="40" customWidth="1"/>
    <col min="5" max="5" width="15.25" style="40" customWidth="1"/>
    <col min="6" max="6" width="14.25" style="40" customWidth="1"/>
    <col min="7" max="7" width="13.5" style="40" customWidth="1"/>
    <col min="8" max="8" width="17.25" style="40" customWidth="1"/>
    <col min="9" max="9" width="17.125" style="42" hidden="1" customWidth="1"/>
    <col min="10" max="10" width="16" style="42" hidden="1" customWidth="1"/>
    <col min="11" max="11" width="14.625" style="42" hidden="1" customWidth="1"/>
    <col min="12" max="12" width="21.75" style="42" hidden="1" customWidth="1"/>
    <col min="13" max="14" width="14.75" style="42" hidden="1" customWidth="1"/>
    <col min="15" max="15" width="12.25" style="42" hidden="1" customWidth="1"/>
    <col min="16" max="16" width="13.375" style="42" hidden="1" customWidth="1"/>
    <col min="17" max="16384" width="9" style="40"/>
  </cols>
  <sheetData>
    <row r="1" spans="2:16" ht="33" customHeight="1">
      <c r="B1" s="194" t="s">
        <v>515</v>
      </c>
      <c r="C1" s="195"/>
      <c r="D1" s="195"/>
      <c r="E1" s="195"/>
      <c r="F1" s="195"/>
      <c r="G1" s="195"/>
      <c r="H1" s="195"/>
    </row>
    <row r="2" spans="2:16" ht="12.75" customHeight="1">
      <c r="B2" s="43"/>
      <c r="C2" s="44"/>
      <c r="D2" s="44"/>
      <c r="E2" s="44"/>
      <c r="F2" s="44"/>
      <c r="G2" s="44"/>
      <c r="H2" s="44"/>
    </row>
    <row r="3" spans="2:16" ht="23.25" customHeight="1">
      <c r="B3" s="45" t="s">
        <v>116</v>
      </c>
      <c r="C3" s="46"/>
      <c r="D3" s="107"/>
      <c r="E3" s="37" t="e">
        <f>SUM(D7:E7)</f>
        <v>#REF!</v>
      </c>
      <c r="F3" s="37"/>
      <c r="G3" s="37" t="e">
        <f>SUM(F7:G7)</f>
        <v>#REF!</v>
      </c>
    </row>
    <row r="4" spans="2:16" s="48" customFormat="1" ht="18" customHeight="1" thickBot="1">
      <c r="B4" s="47"/>
      <c r="H4" s="49" t="s">
        <v>12</v>
      </c>
      <c r="I4" s="50"/>
      <c r="J4" s="50"/>
      <c r="K4" s="50"/>
      <c r="L4" s="50"/>
      <c r="M4" s="51" t="s">
        <v>13</v>
      </c>
      <c r="N4" s="50"/>
      <c r="O4" s="51" t="s">
        <v>14</v>
      </c>
      <c r="P4" s="51"/>
    </row>
    <row r="5" spans="2:16" ht="24" customHeight="1">
      <c r="B5" s="196" t="s">
        <v>15</v>
      </c>
      <c r="C5" s="198" t="s">
        <v>16</v>
      </c>
      <c r="D5" s="200" t="s">
        <v>17</v>
      </c>
      <c r="E5" s="200"/>
      <c r="F5" s="200" t="s">
        <v>18</v>
      </c>
      <c r="G5" s="200"/>
      <c r="H5" s="201" t="s">
        <v>19</v>
      </c>
      <c r="I5" s="178" t="s">
        <v>20</v>
      </c>
      <c r="J5" s="178"/>
      <c r="K5" s="174" t="s">
        <v>21</v>
      </c>
      <c r="L5" s="176" t="s">
        <v>22</v>
      </c>
      <c r="M5" s="178" t="s">
        <v>23</v>
      </c>
      <c r="N5" s="179"/>
      <c r="O5" s="180" t="s">
        <v>24</v>
      </c>
      <c r="P5" s="181"/>
    </row>
    <row r="6" spans="2:16" ht="24" customHeight="1">
      <c r="B6" s="197"/>
      <c r="C6" s="199"/>
      <c r="D6" s="52" t="s">
        <v>25</v>
      </c>
      <c r="E6" s="52" t="s">
        <v>26</v>
      </c>
      <c r="F6" s="52" t="s">
        <v>25</v>
      </c>
      <c r="G6" s="52" t="s">
        <v>26</v>
      </c>
      <c r="H6" s="202"/>
      <c r="I6" s="53" t="s">
        <v>27</v>
      </c>
      <c r="J6" s="54" t="s">
        <v>28</v>
      </c>
      <c r="K6" s="175"/>
      <c r="L6" s="177"/>
      <c r="M6" s="55" t="s">
        <v>27</v>
      </c>
      <c r="N6" s="56" t="s">
        <v>28</v>
      </c>
      <c r="O6" s="182"/>
      <c r="P6" s="183"/>
    </row>
    <row r="7" spans="2:16" ht="38.25" customHeight="1" thickBot="1">
      <c r="B7" s="57" t="s">
        <v>29</v>
      </c>
      <c r="C7" s="58">
        <f t="shared" ref="C7:H7" si="0">SUM(C8:C33)</f>
        <v>0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9" t="e">
        <f t="shared" si="0"/>
        <v>#REF!</v>
      </c>
      <c r="I7" s="60" t="e">
        <f>#REF!+#REF!</f>
        <v>#REF!</v>
      </c>
      <c r="J7" s="61" t="e">
        <f>#REF!+#REF!</f>
        <v>#REF!</v>
      </c>
      <c r="K7" s="62" t="e">
        <f>I7-J7</f>
        <v>#REF!</v>
      </c>
      <c r="L7" s="63" t="s">
        <v>30</v>
      </c>
      <c r="M7" s="64" t="e">
        <f>#REF!+#REF!</f>
        <v>#REF!</v>
      </c>
      <c r="N7" s="65" t="e">
        <f>#REF!+#REF!</f>
        <v>#REF!</v>
      </c>
      <c r="O7" s="66">
        <v>0</v>
      </c>
      <c r="P7" s="66">
        <v>0</v>
      </c>
    </row>
    <row r="8" spans="2:16" ht="38.25" customHeight="1">
      <c r="B8" s="75" t="s">
        <v>107</v>
      </c>
      <c r="C8" s="76"/>
      <c r="D8" s="15" t="e">
        <f>SUMIFS(#REF!,#REF!,'2추총괄표(실국별)'!$B8)</f>
        <v>#REF!</v>
      </c>
      <c r="E8" s="15" t="e">
        <f>SUMIFS(#REF!,#REF!,'2추총괄표(실국별)'!$B8)</f>
        <v>#REF!</v>
      </c>
      <c r="F8" s="15" t="e">
        <f>SUMIFS(#REF!,#REF!,'2추총괄표(실국별)'!$B8)</f>
        <v>#REF!</v>
      </c>
      <c r="G8" s="15" t="e">
        <f>SUMIFS(#REF!,#REF!,'2추총괄표(실국별)'!$B8)</f>
        <v>#REF!</v>
      </c>
      <c r="H8" s="59" t="e">
        <f>C8+F8+G8</f>
        <v>#REF!</v>
      </c>
      <c r="I8" s="192" t="s">
        <v>32</v>
      </c>
      <c r="J8" s="193"/>
      <c r="K8" s="50"/>
      <c r="N8" s="77" t="s">
        <v>33</v>
      </c>
    </row>
    <row r="9" spans="2:16" ht="38.25" customHeight="1" thickBot="1">
      <c r="B9" s="75" t="s">
        <v>94</v>
      </c>
      <c r="C9" s="58"/>
      <c r="D9" s="15" t="e">
        <f>SUMIFS(#REF!,#REF!,'2추총괄표(실국별)'!$B9)</f>
        <v>#REF!</v>
      </c>
      <c r="E9" s="15" t="e">
        <f>SUMIFS(#REF!,#REF!,'2추총괄표(실국별)'!$B9)</f>
        <v>#REF!</v>
      </c>
      <c r="F9" s="15" t="e">
        <f>SUMIFS(#REF!,#REF!,'2추총괄표(실국별)'!$B9)</f>
        <v>#REF!</v>
      </c>
      <c r="G9" s="15" t="e">
        <f>SUMIFS(#REF!,#REF!,'2추총괄표(실국별)'!$B9)</f>
        <v>#REF!</v>
      </c>
      <c r="H9" s="59" t="e">
        <f t="shared" ref="H9" si="1">C9+F9+G9</f>
        <v>#REF!</v>
      </c>
      <c r="I9" s="78" t="e">
        <f>#REF!+#REF!</f>
        <v>#REF!</v>
      </c>
      <c r="J9" s="79" t="e">
        <f>#REF!+#REF!</f>
        <v>#REF!</v>
      </c>
      <c r="K9" s="50"/>
      <c r="N9" s="80" t="e">
        <f>#REF!-#REF!</f>
        <v>#REF!</v>
      </c>
    </row>
    <row r="10" spans="2:16" ht="38.25" customHeight="1" thickBot="1">
      <c r="B10" s="75" t="s">
        <v>95</v>
      </c>
      <c r="C10" s="58"/>
      <c r="D10" s="15" t="e">
        <f>SUMIFS(#REF!,#REF!,'2추총괄표(실국별)'!$B10)</f>
        <v>#REF!</v>
      </c>
      <c r="E10" s="15" t="e">
        <f>SUMIFS(#REF!,#REF!,'2추총괄표(실국별)'!$B10)</f>
        <v>#REF!</v>
      </c>
      <c r="F10" s="15" t="e">
        <f>SUMIFS(#REF!,#REF!,'2추총괄표(실국별)'!$B10)</f>
        <v>#REF!</v>
      </c>
      <c r="G10" s="15" t="e">
        <f>SUMIFS(#REF!,#REF!,'2추총괄표(실국별)'!$B10)</f>
        <v>#REF!</v>
      </c>
      <c r="H10" s="59" t="e">
        <f t="shared" ref="H10:H30" si="2">C10+F10+G10</f>
        <v>#REF!</v>
      </c>
      <c r="I10" s="78" t="e">
        <f>#REF!+#REF!</f>
        <v>#REF!</v>
      </c>
      <c r="J10" s="79" t="e">
        <f>#REF!+#REF!</f>
        <v>#REF!</v>
      </c>
      <c r="K10" s="50"/>
      <c r="N10" s="80" t="e">
        <f>#REF!-#REF!</f>
        <v>#REF!</v>
      </c>
    </row>
    <row r="11" spans="2:16" ht="38.25" customHeight="1">
      <c r="B11" s="75" t="s">
        <v>96</v>
      </c>
      <c r="C11" s="58"/>
      <c r="D11" s="15" t="e">
        <f>SUMIFS(#REF!,#REF!,'2추총괄표(실국별)'!$B11)</f>
        <v>#REF!</v>
      </c>
      <c r="E11" s="15" t="e">
        <f>SUMIFS(#REF!,#REF!,'2추총괄표(실국별)'!$B11)</f>
        <v>#REF!</v>
      </c>
      <c r="F11" s="15" t="e">
        <f>SUMIFS(#REF!,#REF!,'2추총괄표(실국별)'!$B11)</f>
        <v>#REF!</v>
      </c>
      <c r="G11" s="15" t="e">
        <f>SUMIFS(#REF!,#REF!,'2추총괄표(실국별)'!$B11)</f>
        <v>#REF!</v>
      </c>
      <c r="H11" s="59" t="e">
        <f t="shared" si="2"/>
        <v>#REF!</v>
      </c>
      <c r="J11" s="81"/>
      <c r="K11" s="82"/>
    </row>
    <row r="12" spans="2:16" ht="38.25" customHeight="1">
      <c r="B12" s="75" t="s">
        <v>162</v>
      </c>
      <c r="C12" s="58"/>
      <c r="D12" s="15" t="e">
        <f>SUMIFS(#REF!,#REF!,'2추총괄표(실국별)'!$B12)</f>
        <v>#REF!</v>
      </c>
      <c r="E12" s="15" t="e">
        <f>SUMIFS(#REF!,#REF!,'2추총괄표(실국별)'!$B12)</f>
        <v>#REF!</v>
      </c>
      <c r="F12" s="15" t="e">
        <f>SUMIFS(#REF!,#REF!,'2추총괄표(실국별)'!$B12)</f>
        <v>#REF!</v>
      </c>
      <c r="G12" s="15" t="e">
        <f>SUMIFS(#REF!,#REF!,'2추총괄표(실국별)'!$B12)</f>
        <v>#REF!</v>
      </c>
      <c r="H12" s="59" t="e">
        <f t="shared" si="2"/>
        <v>#REF!</v>
      </c>
      <c r="J12" s="83"/>
      <c r="L12" s="84"/>
      <c r="M12" s="84"/>
    </row>
    <row r="13" spans="2:16" ht="38.25" customHeight="1">
      <c r="B13" s="75" t="s">
        <v>97</v>
      </c>
      <c r="C13" s="58"/>
      <c r="D13" s="15" t="e">
        <f>SUMIFS(#REF!,#REF!,'2추총괄표(실국별)'!$B13)</f>
        <v>#REF!</v>
      </c>
      <c r="E13" s="15" t="e">
        <f>SUMIFS(#REF!,#REF!,'2추총괄표(실국별)'!$B13)</f>
        <v>#REF!</v>
      </c>
      <c r="F13" s="15" t="e">
        <f>SUMIFS(#REF!,#REF!,'2추총괄표(실국별)'!$B13)</f>
        <v>#REF!</v>
      </c>
      <c r="G13" s="15" t="e">
        <f>SUMIFS(#REF!,#REF!,'2추총괄표(실국별)'!$B13)</f>
        <v>#REF!</v>
      </c>
      <c r="H13" s="59" t="e">
        <f t="shared" si="2"/>
        <v>#REF!</v>
      </c>
      <c r="K13" s="11"/>
      <c r="L13" s="12"/>
      <c r="N13" s="42" t="s">
        <v>34</v>
      </c>
    </row>
    <row r="14" spans="2:16" s="87" customFormat="1" ht="38.25" customHeight="1">
      <c r="B14" s="75" t="s">
        <v>54</v>
      </c>
      <c r="C14" s="85"/>
      <c r="D14" s="15" t="e">
        <f>SUMIFS(#REF!,#REF!,'2추총괄표(실국별)'!$B14)</f>
        <v>#REF!</v>
      </c>
      <c r="E14" s="15" t="e">
        <f>SUMIFS(#REF!,#REF!,'2추총괄표(실국별)'!$B14)</f>
        <v>#REF!</v>
      </c>
      <c r="F14" s="15" t="e">
        <f>SUMIFS(#REF!,#REF!,'2추총괄표(실국별)'!$B14)</f>
        <v>#REF!</v>
      </c>
      <c r="G14" s="15" t="e">
        <f>SUMIFS(#REF!,#REF!,'2추총괄표(실국별)'!$B14)</f>
        <v>#REF!</v>
      </c>
      <c r="H14" s="59" t="e">
        <f t="shared" si="2"/>
        <v>#REF!</v>
      </c>
      <c r="I14" s="86"/>
      <c r="J14" s="86"/>
      <c r="K14" s="11"/>
      <c r="L14" s="12"/>
      <c r="M14" s="72"/>
      <c r="N14" s="73" t="e">
        <f>N10-#REF!</f>
        <v>#REF!</v>
      </c>
      <c r="O14" s="86"/>
      <c r="P14" s="86"/>
    </row>
    <row r="15" spans="2:16" s="87" customFormat="1" ht="38.25" customHeight="1">
      <c r="B15" s="75" t="s">
        <v>191</v>
      </c>
      <c r="C15" s="85"/>
      <c r="D15" s="15" t="e">
        <f>SUMIFS(#REF!,#REF!,'2추총괄표(실국별)'!$B15)</f>
        <v>#REF!</v>
      </c>
      <c r="E15" s="15" t="e">
        <f>SUMIFS(#REF!,#REF!,'2추총괄표(실국별)'!$B15)</f>
        <v>#REF!</v>
      </c>
      <c r="F15" s="15" t="e">
        <f>SUMIFS(#REF!,#REF!,'2추총괄표(실국별)'!$B15)</f>
        <v>#REF!</v>
      </c>
      <c r="G15" s="15" t="e">
        <f>SUMIFS(#REF!,#REF!,'2추총괄표(실국별)'!$B15)</f>
        <v>#REF!</v>
      </c>
      <c r="H15" s="59" t="e">
        <f t="shared" si="2"/>
        <v>#REF!</v>
      </c>
      <c r="I15" s="86"/>
      <c r="J15" s="86"/>
      <c r="K15" s="11"/>
      <c r="L15" s="12"/>
      <c r="M15" s="86"/>
      <c r="N15" s="86"/>
      <c r="O15" s="86"/>
      <c r="P15" s="86"/>
    </row>
    <row r="16" spans="2:16" s="87" customFormat="1" ht="38.25" customHeight="1">
      <c r="B16" s="75" t="s">
        <v>198</v>
      </c>
      <c r="C16" s="85"/>
      <c r="D16" s="15" t="e">
        <f>SUMIFS(#REF!,#REF!,'2추총괄표(실국별)'!$B16)</f>
        <v>#REF!</v>
      </c>
      <c r="E16" s="15" t="e">
        <f>SUMIFS(#REF!,#REF!,'2추총괄표(실국별)'!$B16)</f>
        <v>#REF!</v>
      </c>
      <c r="F16" s="15" t="e">
        <f>SUMIFS(#REF!,#REF!,'2추총괄표(실국별)'!$B16)</f>
        <v>#REF!</v>
      </c>
      <c r="G16" s="15" t="e">
        <f>SUMIFS(#REF!,#REF!,'2추총괄표(실국별)'!$B16)</f>
        <v>#REF!</v>
      </c>
      <c r="H16" s="59" t="e">
        <f t="shared" ref="H16:H23" si="3">C16+F16+G16</f>
        <v>#REF!</v>
      </c>
      <c r="I16" s="86"/>
      <c r="J16" s="86"/>
      <c r="K16" s="11"/>
      <c r="L16" s="12"/>
      <c r="M16" s="86"/>
      <c r="N16" s="86"/>
      <c r="O16" s="86"/>
      <c r="P16" s="86"/>
    </row>
    <row r="17" spans="2:16" s="91" customFormat="1" ht="38.25" customHeight="1">
      <c r="B17" s="88" t="s">
        <v>51</v>
      </c>
      <c r="C17" s="89"/>
      <c r="D17" s="15" t="e">
        <f>SUMIFS(#REF!,#REF!,'2추총괄표(실국별)'!$B17)</f>
        <v>#REF!</v>
      </c>
      <c r="E17" s="15" t="e">
        <f>SUMIFS(#REF!,#REF!,'2추총괄표(실국별)'!$B17)</f>
        <v>#REF!</v>
      </c>
      <c r="F17" s="15" t="e">
        <f>SUMIFS(#REF!,#REF!,'2추총괄표(실국별)'!$B17)</f>
        <v>#REF!</v>
      </c>
      <c r="G17" s="15" t="e">
        <f>SUMIFS(#REF!,#REF!,'2추총괄표(실국별)'!$B17)</f>
        <v>#REF!</v>
      </c>
      <c r="H17" s="59" t="e">
        <f t="shared" si="3"/>
        <v>#REF!</v>
      </c>
      <c r="I17" s="90"/>
      <c r="J17" s="90"/>
      <c r="K17" s="11"/>
      <c r="L17" s="12"/>
      <c r="M17" s="90"/>
      <c r="N17" s="90"/>
      <c r="O17" s="90"/>
      <c r="P17" s="90"/>
    </row>
    <row r="18" spans="2:16" ht="38.25" customHeight="1" thickBot="1">
      <c r="B18" s="75" t="s">
        <v>108</v>
      </c>
      <c r="C18" s="58"/>
      <c r="D18" s="15" t="e">
        <f>SUMIFS(#REF!,#REF!,'2추총괄표(실국별)'!$B18)</f>
        <v>#REF!</v>
      </c>
      <c r="E18" s="15" t="e">
        <f>SUMIFS(#REF!,#REF!,'2추총괄표(실국별)'!$B18)</f>
        <v>#REF!</v>
      </c>
      <c r="F18" s="15" t="e">
        <f>SUMIFS(#REF!,#REF!,'2추총괄표(실국별)'!$B18)</f>
        <v>#REF!</v>
      </c>
      <c r="G18" s="15" t="e">
        <f>SUMIFS(#REF!,#REF!,'2추총괄표(실국별)'!$B18)</f>
        <v>#REF!</v>
      </c>
      <c r="H18" s="59" t="e">
        <f t="shared" si="3"/>
        <v>#REF!</v>
      </c>
      <c r="I18" s="78" t="e">
        <f>#REF!+#REF!</f>
        <v>#REF!</v>
      </c>
      <c r="J18" s="79" t="e">
        <f>#REF!+#REF!</f>
        <v>#REF!</v>
      </c>
      <c r="K18" s="50"/>
      <c r="N18" s="80" t="e">
        <f>#REF!-#REF!</f>
        <v>#REF!</v>
      </c>
    </row>
    <row r="19" spans="2:16" ht="38.25" customHeight="1">
      <c r="B19" s="75" t="s">
        <v>102</v>
      </c>
      <c r="C19" s="58"/>
      <c r="D19" s="15" t="e">
        <f>SUMIFS(#REF!,#REF!,'2추총괄표(실국별)'!$B19)</f>
        <v>#REF!</v>
      </c>
      <c r="E19" s="15" t="e">
        <f>SUMIFS(#REF!,#REF!,'2추총괄표(실국별)'!$B19)</f>
        <v>#REF!</v>
      </c>
      <c r="F19" s="15" t="e">
        <f>SUMIFS(#REF!,#REF!,'2추총괄표(실국별)'!$B19)</f>
        <v>#REF!</v>
      </c>
      <c r="G19" s="15" t="e">
        <f>SUMIFS(#REF!,#REF!,'2추총괄표(실국별)'!$B19)</f>
        <v>#REF!</v>
      </c>
      <c r="H19" s="59" t="e">
        <f t="shared" si="3"/>
        <v>#REF!</v>
      </c>
      <c r="J19" s="81"/>
      <c r="K19" s="82"/>
    </row>
    <row r="20" spans="2:16" ht="38.25" customHeight="1">
      <c r="B20" s="75" t="s">
        <v>98</v>
      </c>
      <c r="C20" s="58"/>
      <c r="D20" s="15" t="e">
        <f>SUMIFS(#REF!,#REF!,'2추총괄표(실국별)'!$B20)</f>
        <v>#REF!</v>
      </c>
      <c r="E20" s="15" t="e">
        <f>SUMIFS(#REF!,#REF!,'2추총괄표(실국별)'!$B20)</f>
        <v>#REF!</v>
      </c>
      <c r="F20" s="15" t="e">
        <f>SUMIFS(#REF!,#REF!,'2추총괄표(실국별)'!$B20)</f>
        <v>#REF!</v>
      </c>
      <c r="G20" s="15" t="e">
        <f>SUMIFS(#REF!,#REF!,'2추총괄표(실국별)'!$B20)</f>
        <v>#REF!</v>
      </c>
      <c r="H20" s="59" t="e">
        <f t="shared" si="3"/>
        <v>#REF!</v>
      </c>
      <c r="J20" s="83"/>
      <c r="L20" s="84"/>
      <c r="M20" s="84"/>
    </row>
    <row r="21" spans="2:16" ht="38.25" customHeight="1">
      <c r="B21" s="75" t="s">
        <v>99</v>
      </c>
      <c r="C21" s="58"/>
      <c r="D21" s="15" t="e">
        <f>SUMIFS(#REF!,#REF!,'2추총괄표(실국별)'!$B21)</f>
        <v>#REF!</v>
      </c>
      <c r="E21" s="15" t="e">
        <f>SUMIFS(#REF!,#REF!,'2추총괄표(실국별)'!$B21)</f>
        <v>#REF!</v>
      </c>
      <c r="F21" s="15" t="e">
        <f>SUMIFS(#REF!,#REF!,'2추총괄표(실국별)'!$B21)</f>
        <v>#REF!</v>
      </c>
      <c r="G21" s="15" t="e">
        <f>SUMIFS(#REF!,#REF!,'2추총괄표(실국별)'!$B21)</f>
        <v>#REF!</v>
      </c>
      <c r="H21" s="59" t="e">
        <f t="shared" si="3"/>
        <v>#REF!</v>
      </c>
      <c r="K21" s="11"/>
      <c r="L21" s="12"/>
      <c r="N21" s="42" t="s">
        <v>34</v>
      </c>
    </row>
    <row r="22" spans="2:16" s="87" customFormat="1" ht="38.25" customHeight="1">
      <c r="B22" s="75" t="s">
        <v>100</v>
      </c>
      <c r="C22" s="85"/>
      <c r="D22" s="15" t="e">
        <f>SUMIFS(#REF!,#REF!,'2추총괄표(실국별)'!$B22)</f>
        <v>#REF!</v>
      </c>
      <c r="E22" s="15" t="e">
        <f>SUMIFS(#REF!,#REF!,'2추총괄표(실국별)'!$B22)</f>
        <v>#REF!</v>
      </c>
      <c r="F22" s="15" t="e">
        <f>SUMIFS(#REF!,#REF!,'2추총괄표(실국별)'!$B22)</f>
        <v>#REF!</v>
      </c>
      <c r="G22" s="15" t="e">
        <f>SUMIFS(#REF!,#REF!,'2추총괄표(실국별)'!$B22)</f>
        <v>#REF!</v>
      </c>
      <c r="H22" s="59" t="e">
        <f t="shared" si="3"/>
        <v>#REF!</v>
      </c>
      <c r="I22" s="86"/>
      <c r="J22" s="86"/>
      <c r="K22" s="11"/>
      <c r="L22" s="12"/>
      <c r="M22" s="72"/>
      <c r="N22" s="73" t="e">
        <f>N18-#REF!</f>
        <v>#REF!</v>
      </c>
      <c r="O22" s="86"/>
      <c r="P22" s="86"/>
    </row>
    <row r="23" spans="2:16" s="87" customFormat="1" ht="38.25" customHeight="1">
      <c r="B23" s="75" t="s">
        <v>361</v>
      </c>
      <c r="C23" s="85"/>
      <c r="D23" s="15" t="e">
        <f>SUMIFS(#REF!,#REF!,'2추총괄표(실국별)'!$B23)</f>
        <v>#REF!</v>
      </c>
      <c r="E23" s="15" t="e">
        <f>SUMIFS(#REF!,#REF!,'2추총괄표(실국별)'!$B23)</f>
        <v>#REF!</v>
      </c>
      <c r="F23" s="15" t="e">
        <f>SUMIFS(#REF!,#REF!,'2추총괄표(실국별)'!$B23)</f>
        <v>#REF!</v>
      </c>
      <c r="G23" s="15" t="e">
        <f>SUMIFS(#REF!,#REF!,'2추총괄표(실국별)'!$B23)</f>
        <v>#REF!</v>
      </c>
      <c r="H23" s="59" t="e">
        <f t="shared" si="3"/>
        <v>#REF!</v>
      </c>
      <c r="I23" s="86"/>
      <c r="J23" s="86"/>
      <c r="K23" s="11"/>
      <c r="L23" s="12"/>
      <c r="M23" s="86"/>
      <c r="N23" s="86"/>
      <c r="O23" s="86"/>
      <c r="P23" s="86"/>
    </row>
    <row r="24" spans="2:16" s="87" customFormat="1" ht="38.25" customHeight="1">
      <c r="B24" s="75" t="s">
        <v>368</v>
      </c>
      <c r="C24" s="85"/>
      <c r="D24" s="15" t="e">
        <f>SUMIFS(#REF!,#REF!,'2추총괄표(실국별)'!$B24)</f>
        <v>#REF!</v>
      </c>
      <c r="E24" s="15" t="e">
        <f>SUMIFS(#REF!,#REF!,'2추총괄표(실국별)'!$B24)</f>
        <v>#REF!</v>
      </c>
      <c r="F24" s="15" t="e">
        <f>SUMIFS(#REF!,#REF!,'2추총괄표(실국별)'!$B24)</f>
        <v>#REF!</v>
      </c>
      <c r="G24" s="15" t="e">
        <f>SUMIFS(#REF!,#REF!,'2추총괄표(실국별)'!$B24)</f>
        <v>#REF!</v>
      </c>
      <c r="H24" s="59" t="e">
        <f t="shared" si="2"/>
        <v>#REF!</v>
      </c>
      <c r="I24" s="86"/>
      <c r="J24" s="86"/>
      <c r="K24" s="11"/>
      <c r="L24" s="12"/>
      <c r="M24" s="86"/>
      <c r="N24" s="86"/>
      <c r="O24" s="86"/>
      <c r="P24" s="86"/>
    </row>
    <row r="25" spans="2:16" s="91" customFormat="1" ht="38.25" customHeight="1">
      <c r="B25" s="88" t="s">
        <v>370</v>
      </c>
      <c r="C25" s="89"/>
      <c r="D25" s="15" t="e">
        <f>SUMIFS(#REF!,#REF!,'2추총괄표(실국별)'!$B25)</f>
        <v>#REF!</v>
      </c>
      <c r="E25" s="15" t="e">
        <f>SUMIFS(#REF!,#REF!,'2추총괄표(실국별)'!$B25)</f>
        <v>#REF!</v>
      </c>
      <c r="F25" s="15" t="e">
        <f>SUMIFS(#REF!,#REF!,'2추총괄표(실국별)'!$B25)</f>
        <v>#REF!</v>
      </c>
      <c r="G25" s="15" t="e">
        <f>SUMIFS(#REF!,#REF!,'2추총괄표(실국별)'!$B25)</f>
        <v>#REF!</v>
      </c>
      <c r="H25" s="59" t="e">
        <f t="shared" si="2"/>
        <v>#REF!</v>
      </c>
      <c r="I25" s="90"/>
      <c r="J25" s="90"/>
      <c r="K25" s="11"/>
      <c r="L25" s="12"/>
      <c r="M25" s="90"/>
      <c r="N25" s="90"/>
      <c r="O25" s="90"/>
      <c r="P25" s="90"/>
    </row>
    <row r="26" spans="2:16" ht="38.25" customHeight="1" thickBot="1">
      <c r="B26" s="75" t="s">
        <v>377</v>
      </c>
      <c r="C26" s="58"/>
      <c r="D26" s="15" t="e">
        <f>SUMIFS(#REF!,#REF!,'2추총괄표(실국별)'!$B26)</f>
        <v>#REF!</v>
      </c>
      <c r="E26" s="15" t="e">
        <f>SUMIFS(#REF!,#REF!,'2추총괄표(실국별)'!$B26)</f>
        <v>#REF!</v>
      </c>
      <c r="F26" s="15" t="e">
        <f>SUMIFS(#REF!,#REF!,'2추총괄표(실국별)'!$B26)</f>
        <v>#REF!</v>
      </c>
      <c r="G26" s="15" t="e">
        <f>SUMIFS(#REF!,#REF!,'2추총괄표(실국별)'!$B26)</f>
        <v>#REF!</v>
      </c>
      <c r="H26" s="59" t="e">
        <f t="shared" si="2"/>
        <v>#REF!</v>
      </c>
      <c r="I26" s="78" t="e">
        <f>#REF!+#REF!</f>
        <v>#REF!</v>
      </c>
      <c r="J26" s="79" t="e">
        <f>#REF!+#REF!</f>
        <v>#REF!</v>
      </c>
      <c r="K26" s="50"/>
      <c r="N26" s="80">
        <f>M2-N2</f>
        <v>0</v>
      </c>
    </row>
    <row r="27" spans="2:16" ht="38.25" customHeight="1">
      <c r="B27" s="75" t="s">
        <v>59</v>
      </c>
      <c r="C27" s="58"/>
      <c r="D27" s="15" t="e">
        <f>SUMIFS(#REF!,#REF!,'2추총괄표(실국별)'!$B27)</f>
        <v>#REF!</v>
      </c>
      <c r="E27" s="15" t="e">
        <f>SUMIFS(#REF!,#REF!,'2추총괄표(실국별)'!$B27)</f>
        <v>#REF!</v>
      </c>
      <c r="F27" s="15" t="e">
        <f>SUMIFS(#REF!,#REF!,'2추총괄표(실국별)'!$B27)</f>
        <v>#REF!</v>
      </c>
      <c r="G27" s="15" t="e">
        <f>SUMIFS(#REF!,#REF!,'2추총괄표(실국별)'!$B27)</f>
        <v>#REF!</v>
      </c>
      <c r="H27" s="59" t="e">
        <f t="shared" si="2"/>
        <v>#REF!</v>
      </c>
      <c r="J27" s="81"/>
      <c r="K27" s="82"/>
    </row>
    <row r="28" spans="2:16" ht="38.25" customHeight="1">
      <c r="B28" s="75" t="s">
        <v>300</v>
      </c>
      <c r="C28" s="58"/>
      <c r="D28" s="15" t="e">
        <f>SUMIFS(#REF!,#REF!,'2추총괄표(실국별)'!$B28)</f>
        <v>#REF!</v>
      </c>
      <c r="E28" s="15" t="e">
        <f>SUMIFS(#REF!,#REF!,'2추총괄표(실국별)'!$B28)</f>
        <v>#REF!</v>
      </c>
      <c r="F28" s="15" t="e">
        <f>SUMIFS(#REF!,#REF!,'2추총괄표(실국별)'!$B28)</f>
        <v>#REF!</v>
      </c>
      <c r="G28" s="15" t="e">
        <f>SUMIFS(#REF!,#REF!,'2추총괄표(실국별)'!$B28)</f>
        <v>#REF!</v>
      </c>
      <c r="H28" s="59" t="e">
        <f t="shared" si="2"/>
        <v>#REF!</v>
      </c>
      <c r="J28" s="83"/>
      <c r="L28" s="84"/>
      <c r="M28" s="84"/>
    </row>
    <row r="29" spans="2:16" ht="38.25" customHeight="1">
      <c r="B29" s="75" t="s">
        <v>315</v>
      </c>
      <c r="C29" s="58"/>
      <c r="D29" s="15" t="e">
        <f>SUMIFS(#REF!,#REF!,'2추총괄표(실국별)'!$B29)</f>
        <v>#REF!</v>
      </c>
      <c r="E29" s="15" t="e">
        <f>SUMIFS(#REF!,#REF!,'2추총괄표(실국별)'!$B29)</f>
        <v>#REF!</v>
      </c>
      <c r="F29" s="15" t="e">
        <f>SUMIFS(#REF!,#REF!,'2추총괄표(실국별)'!$B29)</f>
        <v>#REF!</v>
      </c>
      <c r="G29" s="15" t="e">
        <f>SUMIFS(#REF!,#REF!,'2추총괄표(실국별)'!$B29)</f>
        <v>#REF!</v>
      </c>
      <c r="H29" s="59" t="e">
        <f t="shared" si="2"/>
        <v>#REF!</v>
      </c>
      <c r="K29" s="11"/>
      <c r="L29" s="12"/>
      <c r="N29" s="42" t="s">
        <v>34</v>
      </c>
    </row>
    <row r="30" spans="2:16" s="87" customFormat="1" ht="38.25" customHeight="1">
      <c r="B30" s="75" t="s">
        <v>56</v>
      </c>
      <c r="C30" s="85"/>
      <c r="D30" s="15" t="e">
        <f>SUMIFS(#REF!,#REF!,'2추총괄표(실국별)'!$B30)</f>
        <v>#REF!</v>
      </c>
      <c r="E30" s="15" t="e">
        <f>SUMIFS(#REF!,#REF!,'2추총괄표(실국별)'!$B30)</f>
        <v>#REF!</v>
      </c>
      <c r="F30" s="15" t="e">
        <f>SUMIFS(#REF!,#REF!,'2추총괄표(실국별)'!$B30)</f>
        <v>#REF!</v>
      </c>
      <c r="G30" s="15" t="e">
        <f>SUMIFS(#REF!,#REF!,'2추총괄표(실국별)'!$B30)</f>
        <v>#REF!</v>
      </c>
      <c r="H30" s="59" t="e">
        <f t="shared" si="2"/>
        <v>#REF!</v>
      </c>
      <c r="I30" s="86"/>
      <c r="J30" s="86"/>
      <c r="K30" s="11"/>
      <c r="L30" s="12"/>
      <c r="M30" s="72"/>
      <c r="N30" s="73">
        <f>N26-K2</f>
        <v>0</v>
      </c>
      <c r="O30" s="86"/>
      <c r="P30" s="86"/>
    </row>
    <row r="31" spans="2:16" ht="38.25" customHeight="1" thickBot="1">
      <c r="B31" s="75" t="s">
        <v>343</v>
      </c>
      <c r="C31" s="58"/>
      <c r="D31" s="15" t="e">
        <f>SUMIFS(#REF!,#REF!,'2추총괄표(실국별)'!$B31)</f>
        <v>#REF!</v>
      </c>
      <c r="E31" s="15" t="e">
        <f>SUMIFS(#REF!,#REF!,'2추총괄표(실국별)'!$B31)</f>
        <v>#REF!</v>
      </c>
      <c r="F31" s="15" t="e">
        <f>SUMIFS(#REF!,#REF!,'2추총괄표(실국별)'!$B31)</f>
        <v>#REF!</v>
      </c>
      <c r="G31" s="15" t="e">
        <f>SUMIFS(#REF!,#REF!,'2추총괄표(실국별)'!$B31)</f>
        <v>#REF!</v>
      </c>
      <c r="H31" s="59" t="e">
        <f t="shared" ref="H31:H33" si="4">C31+F31+G31</f>
        <v>#REF!</v>
      </c>
      <c r="I31" s="78" t="e">
        <f>#REF!+#REF!</f>
        <v>#REF!</v>
      </c>
      <c r="J31" s="79" t="e">
        <f>#REF!+#REF!</f>
        <v>#REF!</v>
      </c>
      <c r="K31" s="50"/>
      <c r="N31" s="80" t="e">
        <f>M7-N7</f>
        <v>#REF!</v>
      </c>
    </row>
    <row r="32" spans="2:16" ht="38.25" customHeight="1">
      <c r="B32" s="75" t="s">
        <v>353</v>
      </c>
      <c r="C32" s="58"/>
      <c r="D32" s="15" t="e">
        <f>SUMIFS(#REF!,#REF!,'2추총괄표(실국별)'!$B32)</f>
        <v>#REF!</v>
      </c>
      <c r="E32" s="15" t="e">
        <f>SUMIFS(#REF!,#REF!,'2추총괄표(실국별)'!$B32)</f>
        <v>#REF!</v>
      </c>
      <c r="F32" s="15" t="e">
        <f>SUMIFS(#REF!,#REF!,'2추총괄표(실국별)'!$B32)</f>
        <v>#REF!</v>
      </c>
      <c r="G32" s="15" t="e">
        <f>SUMIFS(#REF!,#REF!,'2추총괄표(실국별)'!$B32)</f>
        <v>#REF!</v>
      </c>
      <c r="H32" s="59" t="e">
        <f t="shared" si="4"/>
        <v>#REF!</v>
      </c>
      <c r="J32" s="81"/>
      <c r="K32" s="82"/>
    </row>
    <row r="33" spans="2:16" ht="38.25" customHeight="1" thickBot="1">
      <c r="B33" s="92" t="s">
        <v>379</v>
      </c>
      <c r="C33" s="98"/>
      <c r="D33" s="16" t="e">
        <f>SUMIFS(#REF!,#REF!,'2추총괄표(실국별)'!$B33)</f>
        <v>#REF!</v>
      </c>
      <c r="E33" s="16" t="e">
        <f>SUMIFS(#REF!,#REF!,'2추총괄표(실국별)'!$B33)</f>
        <v>#REF!</v>
      </c>
      <c r="F33" s="16" t="e">
        <f>SUMIFS(#REF!,#REF!,'2추총괄표(실국별)'!$B33)</f>
        <v>#REF!</v>
      </c>
      <c r="G33" s="16" t="e">
        <f>SUMIFS(#REF!,#REF!,'2추총괄표(실국별)'!$B33)</f>
        <v>#REF!</v>
      </c>
      <c r="H33" s="94" t="e">
        <f t="shared" si="4"/>
        <v>#REF!</v>
      </c>
      <c r="J33" s="83"/>
      <c r="L33" s="84"/>
      <c r="M33" s="84"/>
    </row>
    <row r="34" spans="2:16" ht="18" customHeight="1">
      <c r="B34" s="48"/>
      <c r="C34" s="48"/>
      <c r="D34" s="48"/>
      <c r="E34" s="48"/>
      <c r="F34" s="48"/>
      <c r="G34" s="48"/>
      <c r="H34" s="48"/>
      <c r="K34" s="11"/>
      <c r="L34" s="12"/>
    </row>
    <row r="35" spans="2:16" ht="20.25" customHeight="1"/>
    <row r="36" spans="2:16" ht="20.25" customHeight="1"/>
    <row r="37" spans="2:16" ht="14.25">
      <c r="B37" s="99" t="s">
        <v>7</v>
      </c>
      <c r="C37" s="100" t="s">
        <v>42</v>
      </c>
      <c r="D37" s="101" t="s">
        <v>43</v>
      </c>
      <c r="E37" s="100" t="s">
        <v>44</v>
      </c>
      <c r="G37" s="42"/>
      <c r="H37" s="42"/>
      <c r="O37" s="40"/>
      <c r="P37" s="40"/>
    </row>
    <row r="38" spans="2:16" ht="15">
      <c r="B38" s="102" t="s">
        <v>107</v>
      </c>
      <c r="C38" s="103">
        <v>914581</v>
      </c>
      <c r="D38" s="104"/>
      <c r="E38" s="104">
        <f>SUM(C38:D38)</f>
        <v>914581</v>
      </c>
      <c r="G38" s="42"/>
      <c r="H38" s="42"/>
      <c r="O38" s="40"/>
      <c r="P38" s="40"/>
    </row>
    <row r="39" spans="2:16" ht="15">
      <c r="B39" s="102" t="s">
        <v>94</v>
      </c>
      <c r="C39" s="103">
        <v>3119807801</v>
      </c>
      <c r="D39" s="103">
        <v>1780946434</v>
      </c>
      <c r="E39" s="104">
        <f t="shared" ref="E39:E66" si="5">SUM(C39:D39)</f>
        <v>4900754235</v>
      </c>
      <c r="H39" s="42"/>
      <c r="O39" s="40"/>
      <c r="P39" s="40"/>
    </row>
    <row r="40" spans="2:16" ht="15">
      <c r="B40" s="102" t="s">
        <v>95</v>
      </c>
      <c r="C40" s="103">
        <v>190109521</v>
      </c>
      <c r="D40" s="103">
        <v>28360000</v>
      </c>
      <c r="E40" s="104">
        <f t="shared" si="5"/>
        <v>218469521</v>
      </c>
      <c r="H40" s="42"/>
      <c r="O40" s="40"/>
      <c r="P40" s="40"/>
    </row>
    <row r="41" spans="2:16" ht="15">
      <c r="B41" s="105" t="s">
        <v>96</v>
      </c>
      <c r="C41" s="103">
        <v>544196314</v>
      </c>
      <c r="D41" s="104"/>
      <c r="E41" s="104">
        <f t="shared" si="5"/>
        <v>544196314</v>
      </c>
      <c r="G41" s="42"/>
      <c r="H41" s="42"/>
      <c r="O41" s="40"/>
      <c r="P41" s="40"/>
    </row>
    <row r="42" spans="2:16" ht="15">
      <c r="B42" s="102" t="s">
        <v>97</v>
      </c>
      <c r="C42" s="103">
        <v>224243208</v>
      </c>
      <c r="D42" s="103">
        <v>52484400</v>
      </c>
      <c r="E42" s="104">
        <f t="shared" si="5"/>
        <v>276727608</v>
      </c>
      <c r="H42" s="42"/>
      <c r="O42" s="40"/>
      <c r="P42" s="40"/>
    </row>
    <row r="43" spans="2:16" ht="15">
      <c r="B43" s="105" t="s">
        <v>54</v>
      </c>
      <c r="C43" s="103">
        <v>249710070</v>
      </c>
      <c r="D43" s="104"/>
      <c r="E43" s="104">
        <f t="shared" si="5"/>
        <v>249710070</v>
      </c>
      <c r="G43" s="42"/>
      <c r="H43" s="42"/>
      <c r="O43" s="40"/>
      <c r="P43" s="40"/>
    </row>
    <row r="44" spans="2:16" ht="15">
      <c r="B44" s="105" t="s">
        <v>98</v>
      </c>
      <c r="C44" s="103">
        <v>2571625696</v>
      </c>
      <c r="D44" s="104"/>
      <c r="E44" s="104">
        <f t="shared" si="5"/>
        <v>2571625696</v>
      </c>
      <c r="G44" s="42"/>
      <c r="H44" s="42"/>
      <c r="O44" s="40"/>
      <c r="P44" s="40"/>
    </row>
    <row r="45" spans="2:16" ht="15">
      <c r="B45" s="102" t="s">
        <v>99</v>
      </c>
      <c r="C45" s="103">
        <v>94671441</v>
      </c>
      <c r="D45" s="104"/>
      <c r="E45" s="104">
        <f t="shared" si="5"/>
        <v>94671441</v>
      </c>
      <c r="G45" s="42"/>
      <c r="H45" s="42"/>
      <c r="O45" s="40"/>
      <c r="P45" s="40"/>
    </row>
    <row r="46" spans="2:16" ht="15">
      <c r="B46" s="102" t="s">
        <v>91</v>
      </c>
      <c r="C46" s="103">
        <v>107956457</v>
      </c>
      <c r="E46" s="104">
        <f t="shared" si="5"/>
        <v>107956457</v>
      </c>
      <c r="H46" s="42"/>
      <c r="O46" s="40"/>
      <c r="P46" s="40"/>
    </row>
    <row r="47" spans="2:16" ht="15">
      <c r="B47" s="102" t="s">
        <v>100</v>
      </c>
      <c r="C47" s="103">
        <v>1879955306</v>
      </c>
      <c r="D47" s="104"/>
      <c r="E47" s="104">
        <f t="shared" si="5"/>
        <v>1879955306</v>
      </c>
      <c r="G47" s="42"/>
      <c r="H47" s="42"/>
      <c r="O47" s="40"/>
      <c r="P47" s="40"/>
    </row>
    <row r="48" spans="2:16" ht="15">
      <c r="B48" s="102" t="s">
        <v>105</v>
      </c>
      <c r="C48" s="103">
        <v>475412376</v>
      </c>
      <c r="D48" s="104"/>
      <c r="E48" s="104">
        <f t="shared" si="5"/>
        <v>475412376</v>
      </c>
      <c r="G48" s="42"/>
      <c r="H48" s="42"/>
      <c r="O48" s="40"/>
      <c r="P48" s="40"/>
    </row>
    <row r="49" spans="2:5" ht="15">
      <c r="B49" s="102" t="s">
        <v>101</v>
      </c>
      <c r="C49" s="103">
        <v>148252370</v>
      </c>
      <c r="D49" s="103">
        <v>384743740</v>
      </c>
      <c r="E49" s="104">
        <f t="shared" si="5"/>
        <v>532996110</v>
      </c>
    </row>
    <row r="50" spans="2:5" ht="15">
      <c r="B50" s="102" t="s">
        <v>108</v>
      </c>
      <c r="C50" s="103">
        <v>9607826</v>
      </c>
      <c r="E50" s="104">
        <f t="shared" si="5"/>
        <v>9607826</v>
      </c>
    </row>
    <row r="51" spans="2:5" ht="15">
      <c r="B51" s="102" t="s">
        <v>102</v>
      </c>
      <c r="C51" s="103">
        <v>384069</v>
      </c>
      <c r="E51" s="104">
        <f t="shared" si="5"/>
        <v>384069</v>
      </c>
    </row>
    <row r="52" spans="2:5" ht="15">
      <c r="B52" s="102" t="s">
        <v>59</v>
      </c>
      <c r="C52" s="103">
        <v>1353512493</v>
      </c>
      <c r="E52" s="104">
        <f t="shared" si="5"/>
        <v>1353512493</v>
      </c>
    </row>
    <row r="53" spans="2:5" ht="15">
      <c r="B53" s="102" t="s">
        <v>92</v>
      </c>
      <c r="C53" s="103">
        <v>69450506</v>
      </c>
      <c r="E53" s="104">
        <f t="shared" si="5"/>
        <v>69450506</v>
      </c>
    </row>
    <row r="54" spans="2:5" ht="15">
      <c r="B54" s="102" t="s">
        <v>93</v>
      </c>
      <c r="C54" s="103">
        <v>173302168</v>
      </c>
      <c r="E54" s="104">
        <f t="shared" si="5"/>
        <v>173302168</v>
      </c>
    </row>
    <row r="55" spans="2:5" ht="15">
      <c r="B55" s="102" t="s">
        <v>103</v>
      </c>
      <c r="C55" s="103">
        <v>2325292998</v>
      </c>
      <c r="E55" s="104">
        <f t="shared" si="5"/>
        <v>2325292998</v>
      </c>
    </row>
    <row r="56" spans="2:5" ht="15">
      <c r="B56" s="102" t="s">
        <v>56</v>
      </c>
      <c r="C56" s="103">
        <v>193048941</v>
      </c>
      <c r="E56" s="104">
        <f t="shared" si="5"/>
        <v>193048941</v>
      </c>
    </row>
    <row r="57" spans="2:5" ht="15">
      <c r="B57" s="102" t="s">
        <v>104</v>
      </c>
      <c r="C57" s="103">
        <v>866196185</v>
      </c>
      <c r="E57" s="104">
        <f t="shared" si="5"/>
        <v>866196185</v>
      </c>
    </row>
    <row r="58" spans="2:5" ht="15">
      <c r="B58" s="102" t="s">
        <v>109</v>
      </c>
      <c r="C58" s="103">
        <v>1402108</v>
      </c>
      <c r="E58" s="104">
        <f t="shared" si="5"/>
        <v>1402108</v>
      </c>
    </row>
    <row r="59" spans="2:5" ht="15">
      <c r="B59" s="102" t="s">
        <v>51</v>
      </c>
      <c r="C59" s="103">
        <v>29930218</v>
      </c>
      <c r="E59" s="104">
        <f t="shared" si="5"/>
        <v>29930218</v>
      </c>
    </row>
    <row r="60" spans="2:5" ht="15">
      <c r="B60" s="102" t="s">
        <v>110</v>
      </c>
      <c r="C60" s="103">
        <v>39275302</v>
      </c>
      <c r="E60" s="104">
        <f t="shared" si="5"/>
        <v>39275302</v>
      </c>
    </row>
    <row r="61" spans="2:5" ht="15">
      <c r="B61" s="102" t="s">
        <v>111</v>
      </c>
      <c r="C61" s="103">
        <v>8910247</v>
      </c>
      <c r="E61" s="104">
        <f t="shared" si="5"/>
        <v>8910247</v>
      </c>
    </row>
    <row r="62" spans="2:5" ht="15">
      <c r="B62" s="102" t="s">
        <v>112</v>
      </c>
      <c r="C62" s="103">
        <v>9409184</v>
      </c>
      <c r="E62" s="104">
        <f t="shared" si="5"/>
        <v>9409184</v>
      </c>
    </row>
    <row r="63" spans="2:5" ht="15">
      <c r="B63" s="102" t="s">
        <v>106</v>
      </c>
      <c r="C63" s="103">
        <v>563921605</v>
      </c>
      <c r="E63" s="104">
        <f t="shared" si="5"/>
        <v>563921605</v>
      </c>
    </row>
    <row r="64" spans="2:5" ht="15">
      <c r="B64" s="102" t="s">
        <v>113</v>
      </c>
      <c r="C64" s="103">
        <v>246707189</v>
      </c>
      <c r="E64" s="104">
        <f t="shared" si="5"/>
        <v>246707189</v>
      </c>
    </row>
    <row r="65" spans="2:5" ht="15">
      <c r="B65" s="102" t="s">
        <v>114</v>
      </c>
      <c r="C65" s="103">
        <v>5137721</v>
      </c>
      <c r="E65" s="104">
        <f t="shared" si="5"/>
        <v>5137721</v>
      </c>
    </row>
    <row r="66" spans="2:5" ht="15">
      <c r="B66" s="102" t="s">
        <v>115</v>
      </c>
      <c r="C66" s="103">
        <v>53973769</v>
      </c>
      <c r="E66" s="104">
        <f t="shared" si="5"/>
        <v>53973769</v>
      </c>
    </row>
    <row r="67" spans="2:5" ht="15">
      <c r="B67" s="102" t="s">
        <v>10</v>
      </c>
      <c r="C67" s="104">
        <f>SUM(C38:C66)</f>
        <v>15556317670</v>
      </c>
      <c r="D67" s="104">
        <f>SUM(D38:D66)</f>
        <v>2246534574</v>
      </c>
      <c r="E67" s="104">
        <f t="shared" ref="E67" si="6">SUM(C67:D67)</f>
        <v>17802852244</v>
      </c>
    </row>
    <row r="167" spans="1:20" s="42" customFormat="1" ht="24">
      <c r="A167" s="40"/>
      <c r="B167" s="40"/>
      <c r="C167" s="40"/>
      <c r="D167" s="40"/>
      <c r="E167" s="40"/>
      <c r="F167" s="40"/>
      <c r="G167" s="40"/>
      <c r="H167" s="40"/>
      <c r="I167" s="82" t="s">
        <v>46</v>
      </c>
      <c r="Q167" s="40"/>
      <c r="R167" s="40"/>
      <c r="S167" s="40"/>
      <c r="T167" s="40"/>
    </row>
    <row r="297" spans="1:20" s="42" customFormat="1">
      <c r="A297" s="40"/>
      <c r="B297" s="40"/>
      <c r="C297" s="40"/>
      <c r="D297" s="40"/>
      <c r="E297" s="40"/>
      <c r="F297" s="40"/>
      <c r="G297" s="40"/>
      <c r="H297" s="40"/>
      <c r="I297" s="106"/>
      <c r="K297" s="42">
        <v>-50000</v>
      </c>
      <c r="Q297" s="40"/>
      <c r="R297" s="40"/>
      <c r="S297" s="40"/>
      <c r="T297" s="40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11</vt:i4>
      </vt:variant>
    </vt:vector>
  </HeadingPairs>
  <TitlesOfParts>
    <vt:vector size="23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기입출</vt:lpstr>
      <vt:lpstr>2추총괄표</vt:lpstr>
      <vt:lpstr>2추총괄표(실국별)</vt:lpstr>
      <vt:lpstr>'15년검증'!Print_Area</vt:lpstr>
      <vt:lpstr>'15년총괄표'!Print_Area</vt:lpstr>
      <vt:lpstr>'15년총괄표(실국별)'!Print_Area</vt:lpstr>
      <vt:lpstr>'2추검증'!Print_Area</vt:lpstr>
      <vt:lpstr>'2추총괄표'!Print_Area</vt:lpstr>
      <vt:lpstr>'2추총괄표(실국별)'!Print_Area</vt:lpstr>
      <vt:lpstr>기입출!Print_Area</vt:lpstr>
      <vt:lpstr>'상임 표지'!Print_Area</vt:lpstr>
      <vt:lpstr>'예결 표지'!Print_Area</vt:lpstr>
      <vt:lpstr>'예결 표지(가로)'!Print_Area</vt:lpstr>
      <vt:lpstr>표지!Print_Area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2014-11-28T01:23:23Z</cp:lastPrinted>
  <dcterms:created xsi:type="dcterms:W3CDTF">2013-08-23T08:00:50Z</dcterms:created>
  <dcterms:modified xsi:type="dcterms:W3CDTF">2014-11-30T01:49:28Z</dcterms:modified>
</cp:coreProperties>
</file>